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fpcrecersv-my.sharepoint.com/personal/gbarrera_crecer_com_sv/Documents/Escritorio/BVES/08. Ago-26/"/>
    </mc:Choice>
  </mc:AlternateContent>
  <xr:revisionPtr revIDLastSave="5" documentId="8_{EF91AB7C-D5CE-4C20-9B34-15F70EA8D5E9}" xr6:coauthVersionLast="47" xr6:coauthVersionMax="47" xr10:uidLastSave="{CD162F6F-8090-4820-88A6-F34CB03EDD7A}"/>
  <bookViews>
    <workbookView xWindow="-96" yWindow="-96" windowWidth="23232" windowHeight="12696" xr2:uid="{00000000-000D-0000-FFFF-FFFF00000000}"/>
  </bookViews>
  <sheets>
    <sheet name="BG 31-AGO-26" sheetId="1" r:id="rId1"/>
    <sheet name="ER 31-AGO-26" sheetId="5" r:id="rId2"/>
    <sheet name="DV-IDENTITY-0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5" l="1"/>
  <c r="H41" i="5" s="1"/>
  <c r="H45" i="5" s="1"/>
  <c r="H36" i="5"/>
  <c r="F36" i="5"/>
  <c r="H29" i="5"/>
  <c r="F29" i="5"/>
  <c r="H24" i="5"/>
  <c r="F24" i="5"/>
  <c r="H16" i="5"/>
  <c r="F16" i="5"/>
  <c r="H10" i="5"/>
  <c r="H18" i="5" s="1"/>
  <c r="F10" i="5"/>
  <c r="F18" i="5" s="1"/>
  <c r="H41" i="1"/>
  <c r="F41" i="1"/>
  <c r="H33" i="1"/>
  <c r="H34" i="1" s="1"/>
  <c r="H42" i="1" s="1"/>
  <c r="F33" i="1"/>
  <c r="F34" i="1" s="1"/>
  <c r="H29" i="1"/>
  <c r="F29" i="1"/>
  <c r="F22" i="1"/>
  <c r="H21" i="1"/>
  <c r="F21" i="1"/>
  <c r="H14" i="1"/>
  <c r="F14" i="1"/>
  <c r="A1" i="4"/>
  <c r="B1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R1" i="4"/>
  <c r="S1" i="4"/>
  <c r="T1" i="4"/>
  <c r="U1" i="4"/>
  <c r="V1" i="4"/>
  <c r="W1" i="4"/>
  <c r="X1" i="4"/>
  <c r="Y1" i="4"/>
  <c r="Z1" i="4"/>
  <c r="AA1" i="4"/>
  <c r="AB1" i="4"/>
  <c r="AC1" i="4"/>
  <c r="AD1" i="4"/>
  <c r="AE1" i="4"/>
  <c r="AF1" i="4"/>
  <c r="AG1" i="4"/>
  <c r="AH1" i="4"/>
  <c r="AI1" i="4"/>
  <c r="AJ1" i="4"/>
  <c r="AK1" i="4"/>
  <c r="AL1" i="4"/>
  <c r="AM1" i="4"/>
  <c r="AN1" i="4"/>
  <c r="AO1" i="4"/>
  <c r="AP1" i="4"/>
  <c r="AQ1" i="4"/>
  <c r="AR1" i="4"/>
  <c r="AS1" i="4"/>
  <c r="AT1" i="4"/>
  <c r="AU1" i="4"/>
  <c r="AV1" i="4"/>
  <c r="F38" i="5" l="1"/>
  <c r="F41" i="5" s="1"/>
  <c r="F45" i="5" s="1"/>
  <c r="H22" i="1"/>
  <c r="F42" i="1"/>
</calcChain>
</file>

<file path=xl/sharedStrings.xml><?xml version="1.0" encoding="utf-8"?>
<sst xmlns="http://schemas.openxmlformats.org/spreadsheetml/2006/main" count="105" uniqueCount="71">
  <si>
    <t>ADMINISTRADORA DE FONDOS DE PENSIONES CRECER. S.A</t>
  </si>
  <si>
    <t>(Expresados en dólares de los Estados Unidos de América)</t>
  </si>
  <si>
    <t>Y/5qNGsyyjA=</t>
  </si>
  <si>
    <t>BALANCE GENERAL AL 31 DE AGOSTO DE 2026 Y 31 DE DICIEMBRE DE 2025</t>
  </si>
  <si>
    <t>CONTADOR GENERAL</t>
  </si>
  <si>
    <t xml:space="preserve">ACTIVOS                                                               </t>
  </si>
  <si>
    <t xml:space="preserve">ACTIVOS CORRIENTES                                                    </t>
  </si>
  <si>
    <t xml:space="preserve">DISPONIBLE                                                            </t>
  </si>
  <si>
    <t xml:space="preserve">INVERSIONES FINANCIERAS                                               </t>
  </si>
  <si>
    <t xml:space="preserve">CUENTAS Y DOCUMENTOS POR COBRAR NETO DE PROVISIONES                   </t>
  </si>
  <si>
    <t xml:space="preserve">GASTOS PAGADOS POR ANTICIPADO                                         </t>
  </si>
  <si>
    <t xml:space="preserve">TOTAL ACTIVO CORRIENTE                                                </t>
  </si>
  <si>
    <t xml:space="preserve">ACTIVOS NO CORRIENTES                                                 </t>
  </si>
  <si>
    <t xml:space="preserve">INVERSIONES EN CUOTAS DEL FONDO DE PENSIONES                          </t>
  </si>
  <si>
    <t xml:space="preserve">PROPIEDAD, PLANTA Y EQUIPO (NETO)                                     </t>
  </si>
  <si>
    <t xml:space="preserve">OTROS ACTIVOS E INTANGIBLES (NETO)                                    </t>
  </si>
  <si>
    <t xml:space="preserve">ACTIVO POR IMPUESTO DIFERIDO                                          </t>
  </si>
  <si>
    <t xml:space="preserve">TOTAL ACTIVO NO CORRIENTE                                             </t>
  </si>
  <si>
    <t xml:space="preserve">TOTAL DE ACTIVOS                                                      </t>
  </si>
  <si>
    <t xml:space="preserve">PASIVO Y PATRIMONIO                                                   </t>
  </si>
  <si>
    <t xml:space="preserve">PASIVOS CORRIENTES                                                    </t>
  </si>
  <si>
    <t xml:space="preserve">CUENTAS Y DOCUMENTOS POR PAGAR                                        </t>
  </si>
  <si>
    <t xml:space="preserve">OBLIGACIONES POR IMPUESTOS Y CONTRIBUCIONES                           </t>
  </si>
  <si>
    <t xml:space="preserve">TOTAL PASIVO CORRIENTE                                                </t>
  </si>
  <si>
    <t xml:space="preserve">PASIVOS NO CORRIENTES                                                 </t>
  </si>
  <si>
    <t xml:space="preserve">PROVISIONES                                                           </t>
  </si>
  <si>
    <t xml:space="preserve">TOTAL PASIVO NO CORRIENTE                                             </t>
  </si>
  <si>
    <t xml:space="preserve">TOTAL DE PASIVOS                                                      </t>
  </si>
  <si>
    <t xml:space="preserve">PATRIMONIO                                                            </t>
  </si>
  <si>
    <t xml:space="preserve">CAPITAL SOCIAL PAGADO                                                 </t>
  </si>
  <si>
    <t xml:space="preserve">RESERVAS DE CAPITAL                                                   </t>
  </si>
  <si>
    <t xml:space="preserve">REVALUACION                                                           </t>
  </si>
  <si>
    <t xml:space="preserve">RESULTADOS DEL PRESENTE EJERCICIO                                     </t>
  </si>
  <si>
    <t xml:space="preserve">TOTAL PATRIMONIO                                                      </t>
  </si>
  <si>
    <t xml:space="preserve">TOTAL PASIVO Y PATRIMONIO                                             </t>
  </si>
  <si>
    <t xml:space="preserve">CUENTAS CONTINGENTES Y COMPROMISOS                                    </t>
  </si>
  <si>
    <t xml:space="preserve">CUENTAS DE CONTROL                                                    </t>
  </si>
  <si>
    <t>$</t>
  </si>
  <si>
    <t>SERGIO GILBERTO CALDERÓN ULLOA</t>
  </si>
  <si>
    <t>LUIS GERARDO MAGAÑA ESTRADA</t>
  </si>
  <si>
    <t>GERMAN ENRIQUE BARRERA</t>
  </si>
  <si>
    <t>GERENTE GENERAL Y REPRESENTANTE LEGAL</t>
  </si>
  <si>
    <t>DIRECTOR FINANCIERO</t>
  </si>
  <si>
    <t>ESTADO DE RESULTADOS DEL 1 DE ENERO AL 31 DE AGOSTO</t>
  </si>
  <si>
    <t xml:space="preserve">INGRESOS POR ADMINISTRACION DE FONDOS                                 </t>
  </si>
  <si>
    <t>INGRESOS POR COMISIONES POR ADMINISTRACIÓN DE FONDOS</t>
  </si>
  <si>
    <t xml:space="preserve">GASTOS POR ADMINISTRACION DE FONDOS DE PENSIONES                      </t>
  </si>
  <si>
    <t xml:space="preserve">PRIMAS DE SEGUROS                                                     </t>
  </si>
  <si>
    <t xml:space="preserve">SUELDOS, COMISIONES Y PRESTACIONES A AGENTES DE SERVICIOS PREV.       </t>
  </si>
  <si>
    <t xml:space="preserve">OTROS COSTOS DIRECTOS POR ADMINISTRACIÓN DE FONDOS                    </t>
  </si>
  <si>
    <t xml:space="preserve">UTILIDAD BRUTA                                                        </t>
  </si>
  <si>
    <t xml:space="preserve">OPERACION                                                             </t>
  </si>
  <si>
    <t xml:space="preserve">GASTOS DE PERSONAL Y ADMINISTRATIVOS                                  </t>
  </si>
  <si>
    <t xml:space="preserve">DEPRECIACION AMORTIZACION Y DESVALORIZACION DE ACTIVOS                </t>
  </si>
  <si>
    <t xml:space="preserve">PROV. P/INCOBRABILIDAD DE CTAS. Y DOCUMENTOS POR COBRAR               </t>
  </si>
  <si>
    <t xml:space="preserve">                                                                      </t>
  </si>
  <si>
    <t xml:space="preserve">FINANCIEROS                                                           </t>
  </si>
  <si>
    <t xml:space="preserve">GASTOS FINANCIEROS                                                    </t>
  </si>
  <si>
    <t xml:space="preserve">INGRESOS FINANCIEROS                                                  </t>
  </si>
  <si>
    <t xml:space="preserve">OTROS                                                                 </t>
  </si>
  <si>
    <t xml:space="preserve">OTROS GASTOS                                                          </t>
  </si>
  <si>
    <t xml:space="preserve">OTROS INGRESOS                                                        </t>
  </si>
  <si>
    <t xml:space="preserve">GASTOS DE EJERCICIOS ANTERIORES                                       </t>
  </si>
  <si>
    <t xml:space="preserve">INGRESOS DE EJERCICIOS ANTERIORES                                     </t>
  </si>
  <si>
    <t xml:space="preserve">UTILIDAD DE OPERACION                                                 </t>
  </si>
  <si>
    <t xml:space="preserve">IMPUESTO SOBRE LA RENTA                                               </t>
  </si>
  <si>
    <t xml:space="preserve">UTILIDAD DE LAS ACTIVIDADES ORDINARIAS                                </t>
  </si>
  <si>
    <t xml:space="preserve">INGRESOS EXTRAORDINARIOS                                              </t>
  </si>
  <si>
    <t xml:space="preserve">UTILIDAD NETA DEL EJERCICIO                                           </t>
  </si>
  <si>
    <t>UTILIDAD POR ACCION</t>
  </si>
  <si>
    <t>GERENTE GENERAL Y
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</si>
</sst>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_);_(* \(#,##0\);_(* &quot;-&quot;??_);_(@_)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38" fontId="1" fillId="2" borderId="0" xfId="0" applyNumberFormat="1" applyFont="1" applyFill="1"/>
    <xf numFmtId="49" fontId="1" fillId="2" borderId="0" xfId="0" applyNumberFormat="1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38" fontId="4" fillId="2" borderId="0" xfId="0" applyNumberFormat="1" applyFont="1" applyFill="1"/>
    <xf numFmtId="49" fontId="4" fillId="2" borderId="1" xfId="0" applyNumberFormat="1" applyFont="1" applyFill="1" applyBorder="1"/>
    <xf numFmtId="49" fontId="3" fillId="2" borderId="0" xfId="0" applyNumberFormat="1" applyFont="1" applyFill="1"/>
    <xf numFmtId="49" fontId="6" fillId="2" borderId="0" xfId="0" applyNumberFormat="1" applyFont="1" applyFill="1" applyAlignment="1">
      <alignment horizontal="center" vertical="top" wrapText="1"/>
    </xf>
    <xf numFmtId="0" fontId="3" fillId="2" borderId="0" xfId="0" applyFont="1" applyFill="1" applyAlignment="1">
      <alignment horizontal="right"/>
    </xf>
    <xf numFmtId="49" fontId="3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38" fontId="2" fillId="2" borderId="0" xfId="0" applyNumberFormat="1" applyFont="1" applyFill="1"/>
    <xf numFmtId="38" fontId="4" fillId="2" borderId="1" xfId="0" applyNumberFormat="1" applyFont="1" applyFill="1" applyBorder="1"/>
    <xf numFmtId="38" fontId="2" fillId="2" borderId="2" xfId="0" applyNumberFormat="1" applyFont="1" applyFill="1" applyBorder="1"/>
    <xf numFmtId="38" fontId="2" fillId="2" borderId="3" xfId="0" applyNumberFormat="1" applyFont="1" applyFill="1" applyBorder="1"/>
    <xf numFmtId="38" fontId="2" fillId="2" borderId="4" xfId="0" applyNumberFormat="1" applyFont="1" applyFill="1" applyBorder="1"/>
    <xf numFmtId="38" fontId="2" fillId="2" borderId="5" xfId="0" applyNumberFormat="1" applyFont="1" applyFill="1" applyBorder="1"/>
    <xf numFmtId="37" fontId="4" fillId="2" borderId="0" xfId="0" applyNumberFormat="1" applyFont="1" applyFill="1"/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top" wrapText="1"/>
    </xf>
    <xf numFmtId="38" fontId="4" fillId="2" borderId="0" xfId="0" applyNumberFormat="1" applyFont="1" applyFill="1" applyAlignment="1">
      <alignment horizontal="right"/>
    </xf>
    <xf numFmtId="38" fontId="2" fillId="2" borderId="0" xfId="0" applyNumberFormat="1" applyFont="1" applyFill="1" applyAlignment="1">
      <alignment horizontal="right"/>
    </xf>
    <xf numFmtId="41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41" fontId="4" fillId="2" borderId="0" xfId="0" applyNumberFormat="1" applyFont="1" applyFill="1" applyAlignment="1">
      <alignment horizontal="right"/>
    </xf>
    <xf numFmtId="41" fontId="2" fillId="2" borderId="0" xfId="0" applyNumberFormat="1" applyFont="1" applyFill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38" fontId="4" fillId="2" borderId="1" xfId="0" applyNumberFormat="1" applyFont="1" applyFill="1" applyBorder="1" applyAlignment="1">
      <alignment horizontal="right"/>
    </xf>
    <xf numFmtId="38" fontId="2" fillId="2" borderId="2" xfId="0" applyNumberFormat="1" applyFont="1" applyFill="1" applyBorder="1" applyAlignment="1">
      <alignment horizontal="right"/>
    </xf>
    <xf numFmtId="37" fontId="4" fillId="2" borderId="1" xfId="0" applyNumberFormat="1" applyFont="1" applyFill="1" applyBorder="1" applyAlignment="1">
      <alignment horizontal="right"/>
    </xf>
    <xf numFmtId="37" fontId="4" fillId="2" borderId="0" xfId="0" applyNumberFormat="1" applyFont="1" applyFill="1" applyAlignment="1">
      <alignment horizontal="right"/>
    </xf>
    <xf numFmtId="37" fontId="2" fillId="2" borderId="2" xfId="0" applyNumberFormat="1" applyFont="1" applyFill="1" applyBorder="1" applyAlignment="1">
      <alignment horizontal="right"/>
    </xf>
    <xf numFmtId="37" fontId="2" fillId="2" borderId="0" xfId="0" applyNumberFormat="1" applyFont="1" applyFill="1" applyAlignment="1">
      <alignment horizontal="right"/>
    </xf>
    <xf numFmtId="37" fontId="2" fillId="2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39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66675</xdr:rowOff>
    </xdr:from>
    <xdr:to>
      <xdr:col>3</xdr:col>
      <xdr:colOff>1724025</xdr:colOff>
      <xdr:row>0</xdr:row>
      <xdr:rowOff>644868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439" r="5558"/>
        <a:stretch>
          <a:fillRect/>
        </a:stretch>
      </xdr:blipFill>
      <xdr:spPr>
        <a:xfrm>
          <a:off x="2800350" y="66675"/>
          <a:ext cx="1438275" cy="5781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238126</xdr:colOff>
      <xdr:row>0</xdr:row>
      <xdr:rowOff>104774</xdr:rowOff>
    </xdr:from>
    <xdr:to>
      <xdr:col>3</xdr:col>
      <xdr:colOff>1704976</xdr:colOff>
      <xdr:row>0</xdr:row>
      <xdr:rowOff>647699</xdr:rowOff>
    </xdr:to>
    <xdr:pic>
      <xdr:nvPicPr>
        <xdr:cNvPr id="2" name="2 Imagen" descr="\\hades\Aplicaciones WEB\HISTORIAL_LABORAL\IMAGENES\jpg\Logo2.jpg">
          <a:extLst>
            <a:ext uri="{FF2B5EF4-FFF2-40B4-BE49-F238E27FC236}">
              <a16:creationId xmlns:a16="http://schemas.microsoft.com/office/drawing/2014/main" id="{D65FD170-4228-4D36-A97F-6F401C536C3C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87" r="4938"/>
        <a:stretch>
          <a:fillRect/>
        </a:stretch>
      </xdr:blipFill>
      <xdr:spPr bwMode="auto">
        <a:xfrm>
          <a:off x="2825116" y="104774"/>
          <a:ext cx="1466850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-0.499984740745262"/>
  </sheetPr>
  <dimension ref="A1:K56"/>
  <sheetViews>
    <sheetView tabSelected="1" workbookViewId="0">
      <selection activeCell="D11" sqref="D11"/>
    </sheetView>
  </sheetViews>
  <sheetFormatPr baseColWidth="10" defaultColWidth="0" defaultRowHeight="10.199999999999999" zeroHeight="1" x14ac:dyDescent="0.35"/>
  <cols>
    <col min="1" max="1" width="1.71875" style="4" customWidth="1"/>
    <col min="2" max="2" width="32.1640625" style="4" customWidth="1"/>
    <col min="3" max="3" width="3.83203125" style="4" customWidth="1"/>
    <col min="4" max="4" width="32.1640625" style="4" customWidth="1"/>
    <col min="5" max="5" width="3.27734375" style="2" customWidth="1"/>
    <col min="6" max="6" width="15.1640625" style="3" customWidth="1"/>
    <col min="7" max="7" width="3.27734375" style="2" customWidth="1"/>
    <col min="8" max="8" width="15.1640625" style="3" customWidth="1"/>
    <col min="9" max="10" width="11.44140625" style="1" hidden="1" customWidth="1"/>
    <col min="11" max="11" width="0" style="1" hidden="1" customWidth="1"/>
    <col min="12" max="16384" width="11.44140625" style="1" hidden="1"/>
  </cols>
  <sheetData>
    <row r="1" spans="1:8" ht="52.5" customHeight="1" x14ac:dyDescent="0.35">
      <c r="A1" s="27"/>
      <c r="B1" s="27"/>
      <c r="C1" s="27"/>
      <c r="D1" s="27"/>
      <c r="E1" s="27"/>
      <c r="F1" s="27"/>
      <c r="G1" s="27"/>
      <c r="H1" s="27"/>
    </row>
    <row r="2" spans="1:8" ht="12.3" x14ac:dyDescent="0.4">
      <c r="A2" s="28" t="s">
        <v>0</v>
      </c>
      <c r="B2" s="28"/>
      <c r="C2" s="28"/>
      <c r="D2" s="28"/>
      <c r="E2" s="28"/>
      <c r="F2" s="28"/>
      <c r="G2" s="28"/>
      <c r="H2" s="28"/>
    </row>
    <row r="3" spans="1:8" ht="12.75" customHeight="1" x14ac:dyDescent="0.4">
      <c r="A3" s="28" t="s">
        <v>3</v>
      </c>
      <c r="B3" s="28"/>
      <c r="C3" s="28"/>
      <c r="D3" s="28"/>
      <c r="E3" s="28"/>
      <c r="F3" s="28"/>
      <c r="G3" s="28"/>
      <c r="H3" s="28"/>
    </row>
    <row r="4" spans="1:8" ht="15" customHeight="1" x14ac:dyDescent="0.35">
      <c r="A4" s="29" t="s">
        <v>1</v>
      </c>
      <c r="B4" s="29"/>
      <c r="C4" s="29"/>
      <c r="D4" s="29"/>
      <c r="E4" s="29"/>
      <c r="F4" s="29"/>
      <c r="G4" s="29"/>
      <c r="H4" s="29"/>
    </row>
    <row r="5" spans="1:8" ht="12.3" x14ac:dyDescent="0.4">
      <c r="A5" s="5"/>
      <c r="B5" s="25"/>
      <c r="C5" s="25"/>
      <c r="D5" s="25"/>
      <c r="E5" s="25"/>
      <c r="F5" s="25"/>
      <c r="G5" s="25"/>
      <c r="H5" s="25"/>
    </row>
    <row r="6" spans="1:8" ht="12.3" x14ac:dyDescent="0.4">
      <c r="A6" s="5"/>
      <c r="B6" s="26"/>
      <c r="C6" s="26"/>
      <c r="D6" s="26"/>
      <c r="E6" s="6"/>
      <c r="F6" s="7">
        <v>2026</v>
      </c>
      <c r="G6" s="8"/>
      <c r="H6" s="7">
        <v>2025</v>
      </c>
    </row>
    <row r="7" spans="1:8" ht="12.3" x14ac:dyDescent="0.4">
      <c r="A7" s="5"/>
      <c r="B7" s="26"/>
      <c r="C7" s="26"/>
      <c r="D7" s="26"/>
      <c r="E7" s="6"/>
      <c r="F7" s="9"/>
      <c r="G7" s="6"/>
      <c r="H7" s="9"/>
    </row>
    <row r="8" spans="1:8" ht="12.3" x14ac:dyDescent="0.4">
      <c r="A8" s="5"/>
      <c r="B8" s="16" t="s">
        <v>5</v>
      </c>
      <c r="C8" s="15"/>
      <c r="D8" s="15"/>
      <c r="E8" s="6"/>
      <c r="F8" s="17"/>
      <c r="G8" s="6"/>
      <c r="H8" s="17"/>
    </row>
    <row r="9" spans="1:8" ht="12.3" x14ac:dyDescent="0.4">
      <c r="A9" s="5"/>
      <c r="B9" s="16" t="s">
        <v>6</v>
      </c>
      <c r="C9" s="15"/>
      <c r="D9" s="15"/>
      <c r="E9" s="6"/>
      <c r="F9" s="17"/>
      <c r="G9" s="6"/>
      <c r="H9" s="17"/>
    </row>
    <row r="10" spans="1:8" ht="12.3" x14ac:dyDescent="0.4">
      <c r="A10" s="5"/>
      <c r="B10" s="15" t="s">
        <v>7</v>
      </c>
      <c r="C10" s="15"/>
      <c r="D10" s="15"/>
      <c r="E10" s="6" t="s">
        <v>37</v>
      </c>
      <c r="F10" s="9">
        <v>2352704</v>
      </c>
      <c r="G10" s="6" t="s">
        <v>37</v>
      </c>
      <c r="H10" s="9">
        <v>692158</v>
      </c>
    </row>
    <row r="11" spans="1:8" ht="12.3" x14ac:dyDescent="0.4">
      <c r="A11" s="5"/>
      <c r="B11" s="15" t="s">
        <v>8</v>
      </c>
      <c r="C11" s="15"/>
      <c r="D11" s="15"/>
      <c r="E11" s="6"/>
      <c r="F11" s="9">
        <v>10199744</v>
      </c>
      <c r="G11" s="6"/>
      <c r="H11" s="9">
        <v>17373859</v>
      </c>
    </row>
    <row r="12" spans="1:8" ht="12.3" x14ac:dyDescent="0.4">
      <c r="A12" s="5"/>
      <c r="B12" s="15" t="s">
        <v>9</v>
      </c>
      <c r="C12" s="15"/>
      <c r="D12" s="15"/>
      <c r="E12" s="6"/>
      <c r="F12" s="9">
        <v>17916692</v>
      </c>
      <c r="G12" s="6"/>
      <c r="H12" s="9">
        <v>19460269</v>
      </c>
    </row>
    <row r="13" spans="1:8" ht="12.3" x14ac:dyDescent="0.4">
      <c r="A13" s="5"/>
      <c r="B13" s="15" t="s">
        <v>10</v>
      </c>
      <c r="C13" s="15"/>
      <c r="D13" s="15"/>
      <c r="E13" s="6"/>
      <c r="F13" s="18">
        <v>398643</v>
      </c>
      <c r="G13" s="6"/>
      <c r="H13" s="18">
        <v>255497</v>
      </c>
    </row>
    <row r="14" spans="1:8" ht="12.3" x14ac:dyDescent="0.4">
      <c r="A14" s="5"/>
      <c r="B14" s="16" t="s">
        <v>11</v>
      </c>
      <c r="C14" s="15"/>
      <c r="D14" s="15"/>
      <c r="E14" s="6"/>
      <c r="F14" s="19">
        <f>SUM(F10:F13)</f>
        <v>30867783</v>
      </c>
      <c r="G14" s="6"/>
      <c r="H14" s="19">
        <f>SUM(H10:H13)</f>
        <v>37781783</v>
      </c>
    </row>
    <row r="15" spans="1:8" ht="12.3" x14ac:dyDescent="0.4">
      <c r="A15" s="5"/>
      <c r="B15" s="26"/>
      <c r="C15" s="26"/>
      <c r="D15" s="26"/>
      <c r="E15" s="6"/>
      <c r="F15" s="9"/>
      <c r="G15" s="6"/>
      <c r="H15" s="9"/>
    </row>
    <row r="16" spans="1:8" ht="12.3" x14ac:dyDescent="0.4">
      <c r="A16" s="5"/>
      <c r="B16" s="16" t="s">
        <v>12</v>
      </c>
      <c r="C16" s="15"/>
      <c r="D16" s="15"/>
      <c r="E16" s="6"/>
      <c r="F16" s="17"/>
      <c r="G16" s="6"/>
      <c r="H16" s="17"/>
    </row>
    <row r="17" spans="1:8" ht="12.3" x14ac:dyDescent="0.4">
      <c r="A17" s="5"/>
      <c r="B17" s="15" t="s">
        <v>13</v>
      </c>
      <c r="C17" s="15"/>
      <c r="D17" s="15"/>
      <c r="E17" s="6"/>
      <c r="F17" s="9">
        <v>4756</v>
      </c>
      <c r="G17" s="6"/>
      <c r="H17" s="9">
        <v>5017</v>
      </c>
    </row>
    <row r="18" spans="1:8" ht="12.3" x14ac:dyDescent="0.4">
      <c r="A18" s="5"/>
      <c r="B18" s="15" t="s">
        <v>14</v>
      </c>
      <c r="C18" s="15"/>
      <c r="D18" s="15"/>
      <c r="E18" s="6"/>
      <c r="F18" s="9">
        <v>1703406</v>
      </c>
      <c r="G18" s="6"/>
      <c r="H18" s="9">
        <v>1216180</v>
      </c>
    </row>
    <row r="19" spans="1:8" ht="12.3" x14ac:dyDescent="0.4">
      <c r="A19" s="5"/>
      <c r="B19" s="15" t="s">
        <v>15</v>
      </c>
      <c r="C19" s="15"/>
      <c r="D19" s="15"/>
      <c r="E19" s="6"/>
      <c r="F19" s="9">
        <v>4062513</v>
      </c>
      <c r="G19" s="6"/>
      <c r="H19" s="9">
        <v>4079321</v>
      </c>
    </row>
    <row r="20" spans="1:8" ht="12.3" x14ac:dyDescent="0.4">
      <c r="A20" s="5"/>
      <c r="B20" s="15" t="s">
        <v>16</v>
      </c>
      <c r="C20" s="15"/>
      <c r="D20" s="15"/>
      <c r="E20" s="6"/>
      <c r="F20" s="18">
        <v>730466</v>
      </c>
      <c r="G20" s="6"/>
      <c r="H20" s="18">
        <v>574926</v>
      </c>
    </row>
    <row r="21" spans="1:8" ht="12.3" x14ac:dyDescent="0.4">
      <c r="A21" s="5"/>
      <c r="B21" s="16" t="s">
        <v>17</v>
      </c>
      <c r="C21" s="15"/>
      <c r="D21" s="15"/>
      <c r="E21" s="6"/>
      <c r="F21" s="20">
        <f>SUM(F17:F20)</f>
        <v>6501141</v>
      </c>
      <c r="G21" s="6"/>
      <c r="H21" s="20">
        <f>SUM(H17:H20)</f>
        <v>5875444</v>
      </c>
    </row>
    <row r="22" spans="1:8" ht="12.6" thickBot="1" x14ac:dyDescent="0.45">
      <c r="A22" s="5"/>
      <c r="B22" s="16" t="s">
        <v>18</v>
      </c>
      <c r="C22" s="15"/>
      <c r="D22" s="15"/>
      <c r="E22" s="6" t="s">
        <v>37</v>
      </c>
      <c r="F22" s="21">
        <f>F14+F21</f>
        <v>37368924</v>
      </c>
      <c r="G22" s="6" t="s">
        <v>37</v>
      </c>
      <c r="H22" s="21">
        <f>H14+H21</f>
        <v>43657227</v>
      </c>
    </row>
    <row r="23" spans="1:8" ht="12.6" thickTop="1" x14ac:dyDescent="0.4">
      <c r="A23" s="5"/>
      <c r="B23" s="15"/>
      <c r="C23" s="15"/>
      <c r="D23" s="15"/>
      <c r="E23" s="6"/>
      <c r="F23" s="9"/>
      <c r="G23" s="6"/>
      <c r="H23" s="9"/>
    </row>
    <row r="24" spans="1:8" ht="12.3" x14ac:dyDescent="0.4">
      <c r="A24" s="5"/>
      <c r="B24" s="16" t="s">
        <v>19</v>
      </c>
      <c r="C24" s="15"/>
      <c r="D24" s="15"/>
      <c r="E24" s="6"/>
      <c r="F24" s="17"/>
      <c r="G24" s="6"/>
      <c r="H24" s="17"/>
    </row>
    <row r="25" spans="1:8" ht="12.3" x14ac:dyDescent="0.4">
      <c r="A25" s="5"/>
      <c r="B25" s="15"/>
      <c r="C25" s="15"/>
      <c r="D25" s="15"/>
      <c r="E25" s="6"/>
      <c r="F25" s="9"/>
      <c r="G25" s="6"/>
      <c r="H25" s="9"/>
    </row>
    <row r="26" spans="1:8" ht="12.3" x14ac:dyDescent="0.4">
      <c r="A26" s="5"/>
      <c r="B26" s="16" t="s">
        <v>20</v>
      </c>
      <c r="C26" s="15"/>
      <c r="D26" s="15"/>
      <c r="E26" s="6"/>
      <c r="F26" s="17"/>
      <c r="G26" s="6"/>
      <c r="H26" s="17"/>
    </row>
    <row r="27" spans="1:8" ht="12.3" x14ac:dyDescent="0.4">
      <c r="A27" s="5"/>
      <c r="B27" s="15" t="s">
        <v>21</v>
      </c>
      <c r="C27" s="15"/>
      <c r="D27" s="15"/>
      <c r="E27" s="6" t="s">
        <v>37</v>
      </c>
      <c r="F27" s="9">
        <v>1934845</v>
      </c>
      <c r="G27" s="6" t="s">
        <v>37</v>
      </c>
      <c r="H27" s="9">
        <v>1542222</v>
      </c>
    </row>
    <row r="28" spans="1:8" ht="12.3" x14ac:dyDescent="0.4">
      <c r="A28" s="5"/>
      <c r="B28" s="15" t="s">
        <v>22</v>
      </c>
      <c r="C28" s="15"/>
      <c r="D28" s="15"/>
      <c r="E28" s="6"/>
      <c r="F28" s="18">
        <v>6701907</v>
      </c>
      <c r="G28" s="6"/>
      <c r="H28" s="18">
        <v>8135947</v>
      </c>
    </row>
    <row r="29" spans="1:8" ht="12.3" x14ac:dyDescent="0.4">
      <c r="A29" s="5"/>
      <c r="B29" s="16" t="s">
        <v>23</v>
      </c>
      <c r="C29" s="15"/>
      <c r="D29" s="15"/>
      <c r="E29" s="6"/>
      <c r="F29" s="19">
        <f>SUM(F27:F28)</f>
        <v>8636752</v>
      </c>
      <c r="G29" s="6"/>
      <c r="H29" s="19">
        <f>SUM(H27:H28)</f>
        <v>9678169</v>
      </c>
    </row>
    <row r="30" spans="1:8" ht="12.3" x14ac:dyDescent="0.4">
      <c r="A30" s="5"/>
      <c r="B30" s="15"/>
      <c r="C30" s="15"/>
      <c r="D30" s="15"/>
      <c r="E30" s="6"/>
      <c r="F30" s="9"/>
      <c r="G30" s="6"/>
      <c r="H30" s="9"/>
    </row>
    <row r="31" spans="1:8" ht="12.3" x14ac:dyDescent="0.4">
      <c r="A31" s="5"/>
      <c r="B31" s="16" t="s">
        <v>24</v>
      </c>
      <c r="C31" s="15"/>
      <c r="D31" s="15"/>
      <c r="E31" s="6"/>
      <c r="F31" s="17"/>
      <c r="G31" s="6"/>
      <c r="H31" s="17"/>
    </row>
    <row r="32" spans="1:8" ht="12.3" x14ac:dyDescent="0.4">
      <c r="A32" s="5"/>
      <c r="B32" s="15" t="s">
        <v>25</v>
      </c>
      <c r="C32" s="15"/>
      <c r="D32" s="15"/>
      <c r="E32" s="6"/>
      <c r="F32" s="18">
        <v>1196661</v>
      </c>
      <c r="G32" s="6"/>
      <c r="H32" s="18">
        <v>1234518</v>
      </c>
    </row>
    <row r="33" spans="1:8" ht="12.3" x14ac:dyDescent="0.4">
      <c r="A33" s="5"/>
      <c r="B33" s="16" t="s">
        <v>26</v>
      </c>
      <c r="C33" s="15"/>
      <c r="D33" s="15"/>
      <c r="E33" s="6"/>
      <c r="F33" s="20">
        <f>SUM(F32)</f>
        <v>1196661</v>
      </c>
      <c r="G33" s="6"/>
      <c r="H33" s="20">
        <f>SUM(H32)</f>
        <v>1234518</v>
      </c>
    </row>
    <row r="34" spans="1:8" ht="12.6" thickBot="1" x14ac:dyDescent="0.45">
      <c r="A34" s="5"/>
      <c r="B34" s="16" t="s">
        <v>27</v>
      </c>
      <c r="C34" s="15"/>
      <c r="D34" s="15"/>
      <c r="E34" s="6" t="s">
        <v>37</v>
      </c>
      <c r="F34" s="21">
        <f>F29+F33</f>
        <v>9833413</v>
      </c>
      <c r="G34" s="6" t="s">
        <v>37</v>
      </c>
      <c r="H34" s="21">
        <f>H29+H33</f>
        <v>10912687</v>
      </c>
    </row>
    <row r="35" spans="1:8" ht="12.6" thickTop="1" x14ac:dyDescent="0.4">
      <c r="A35" s="5"/>
      <c r="B35" s="15"/>
      <c r="C35" s="15"/>
      <c r="D35" s="15"/>
      <c r="E35" s="6"/>
      <c r="F35" s="9"/>
      <c r="G35" s="6"/>
      <c r="H35" s="9"/>
    </row>
    <row r="36" spans="1:8" ht="12.3" x14ac:dyDescent="0.4">
      <c r="A36" s="5"/>
      <c r="B36" s="16" t="s">
        <v>28</v>
      </c>
      <c r="C36" s="15"/>
      <c r="D36" s="15"/>
      <c r="E36" s="6"/>
      <c r="F36" s="17"/>
      <c r="G36" s="6"/>
      <c r="H36" s="17"/>
    </row>
    <row r="37" spans="1:8" ht="12.3" x14ac:dyDescent="0.4">
      <c r="A37" s="5"/>
      <c r="B37" s="15" t="s">
        <v>29</v>
      </c>
      <c r="C37" s="15"/>
      <c r="D37" s="15"/>
      <c r="E37" s="6"/>
      <c r="F37" s="9">
        <v>10000000</v>
      </c>
      <c r="G37" s="6"/>
      <c r="H37" s="9">
        <v>10000000</v>
      </c>
    </row>
    <row r="38" spans="1:8" ht="12.3" x14ac:dyDescent="0.4">
      <c r="A38" s="5"/>
      <c r="B38" s="15" t="s">
        <v>30</v>
      </c>
      <c r="C38" s="15"/>
      <c r="D38" s="15"/>
      <c r="E38" s="6"/>
      <c r="F38" s="9">
        <v>2000000</v>
      </c>
      <c r="G38" s="6"/>
      <c r="H38" s="9">
        <v>2000000</v>
      </c>
    </row>
    <row r="39" spans="1:8" ht="12.3" x14ac:dyDescent="0.4">
      <c r="A39" s="5"/>
      <c r="B39" s="15" t="s">
        <v>31</v>
      </c>
      <c r="C39" s="15"/>
      <c r="D39" s="15"/>
      <c r="E39" s="6"/>
      <c r="F39" s="23">
        <v>-8496</v>
      </c>
      <c r="G39" s="6"/>
      <c r="H39" s="23">
        <v>-3655</v>
      </c>
    </row>
    <row r="40" spans="1:8" ht="12.3" x14ac:dyDescent="0.4">
      <c r="A40" s="5"/>
      <c r="B40" s="15" t="s">
        <v>32</v>
      </c>
      <c r="C40" s="15"/>
      <c r="D40" s="15"/>
      <c r="E40" s="6"/>
      <c r="F40" s="18">
        <v>15544007</v>
      </c>
      <c r="G40" s="6"/>
      <c r="H40" s="18">
        <v>20748195</v>
      </c>
    </row>
    <row r="41" spans="1:8" ht="12.3" x14ac:dyDescent="0.4">
      <c r="A41" s="5"/>
      <c r="B41" s="16" t="s">
        <v>33</v>
      </c>
      <c r="C41" s="15"/>
      <c r="D41" s="15"/>
      <c r="E41" s="6"/>
      <c r="F41" s="20">
        <f>SUM(F37:F40)</f>
        <v>27535511</v>
      </c>
      <c r="G41" s="6"/>
      <c r="H41" s="20">
        <f>SUM(H37:H40)</f>
        <v>32744540</v>
      </c>
    </row>
    <row r="42" spans="1:8" ht="12.6" thickBot="1" x14ac:dyDescent="0.45">
      <c r="A42" s="5"/>
      <c r="B42" s="16" t="s">
        <v>34</v>
      </c>
      <c r="C42" s="15"/>
      <c r="D42" s="15"/>
      <c r="E42" s="6" t="s">
        <v>37</v>
      </c>
      <c r="F42" s="21">
        <f>F34+F41</f>
        <v>37368924</v>
      </c>
      <c r="G42" s="6" t="s">
        <v>37</v>
      </c>
      <c r="H42" s="21">
        <f>H34+H41</f>
        <v>43657227</v>
      </c>
    </row>
    <row r="43" spans="1:8" ht="12.6" thickTop="1" x14ac:dyDescent="0.4">
      <c r="A43" s="5"/>
      <c r="B43" s="15"/>
      <c r="C43" s="15"/>
      <c r="D43" s="15"/>
      <c r="E43" s="6"/>
      <c r="F43" s="9"/>
      <c r="G43" s="6"/>
      <c r="H43" s="9"/>
    </row>
    <row r="44" spans="1:8" ht="12.6" thickBot="1" x14ac:dyDescent="0.45">
      <c r="A44" s="5"/>
      <c r="B44" s="16" t="s">
        <v>35</v>
      </c>
      <c r="C44" s="15"/>
      <c r="D44" s="15"/>
      <c r="E44" s="6" t="s">
        <v>37</v>
      </c>
      <c r="F44" s="22">
        <v>2028792</v>
      </c>
      <c r="G44" s="6" t="s">
        <v>37</v>
      </c>
      <c r="H44" s="22">
        <v>5749428</v>
      </c>
    </row>
    <row r="45" spans="1:8" ht="12.6" thickTop="1" x14ac:dyDescent="0.4">
      <c r="A45" s="5"/>
      <c r="B45" s="15"/>
      <c r="C45" s="15"/>
      <c r="D45" s="15"/>
      <c r="E45" s="6"/>
      <c r="F45" s="9"/>
      <c r="G45" s="6"/>
      <c r="H45" s="9"/>
    </row>
    <row r="46" spans="1:8" ht="12.6" thickBot="1" x14ac:dyDescent="0.45">
      <c r="A46" s="5"/>
      <c r="B46" s="16" t="s">
        <v>36</v>
      </c>
      <c r="C46" s="15"/>
      <c r="D46" s="15"/>
      <c r="E46" s="6" t="s">
        <v>37</v>
      </c>
      <c r="F46" s="22">
        <v>7606920</v>
      </c>
      <c r="G46" s="6" t="s">
        <v>37</v>
      </c>
      <c r="H46" s="22">
        <v>11109218</v>
      </c>
    </row>
    <row r="47" spans="1:8" ht="12.6" thickTop="1" x14ac:dyDescent="0.4">
      <c r="A47" s="5"/>
      <c r="B47" s="15"/>
      <c r="C47" s="15"/>
      <c r="D47" s="15"/>
      <c r="E47" s="6"/>
      <c r="F47" s="9"/>
      <c r="G47" s="6"/>
      <c r="H47" s="9"/>
    </row>
    <row r="48" spans="1:8" ht="12.3" x14ac:dyDescent="0.4">
      <c r="A48" s="5"/>
      <c r="B48" s="26"/>
      <c r="C48" s="26"/>
      <c r="D48" s="26"/>
      <c r="E48" s="6"/>
      <c r="F48" s="9"/>
      <c r="G48" s="6"/>
      <c r="H48" s="9"/>
    </row>
    <row r="49" spans="1:8" ht="12.3" x14ac:dyDescent="0.4">
      <c r="A49" s="5"/>
      <c r="B49" s="26"/>
      <c r="C49" s="26"/>
      <c r="D49" s="26"/>
      <c r="E49" s="6"/>
      <c r="F49" s="9"/>
      <c r="G49" s="6"/>
      <c r="H49" s="9"/>
    </row>
    <row r="50" spans="1:8" ht="12.3" x14ac:dyDescent="0.4">
      <c r="A50" s="5"/>
      <c r="B50" s="26"/>
      <c r="C50" s="26"/>
      <c r="D50" s="26"/>
      <c r="E50" s="6"/>
      <c r="F50" s="9"/>
      <c r="G50" s="6"/>
      <c r="H50" s="9"/>
    </row>
    <row r="51" spans="1:8" x14ac:dyDescent="0.35"/>
    <row r="52" spans="1:8" x14ac:dyDescent="0.35"/>
    <row r="53" spans="1:8" ht="12.3" x14ac:dyDescent="0.4">
      <c r="A53" s="5"/>
      <c r="B53" s="10"/>
      <c r="C53" s="5"/>
      <c r="D53" s="10"/>
      <c r="E53" s="6"/>
      <c r="F53" s="30"/>
      <c r="G53" s="30"/>
      <c r="H53" s="30"/>
    </row>
    <row r="54" spans="1:8" ht="22.8" x14ac:dyDescent="0.4">
      <c r="A54" s="11"/>
      <c r="B54" s="12" t="s">
        <v>38</v>
      </c>
      <c r="C54" s="11"/>
      <c r="D54" s="12" t="s">
        <v>39</v>
      </c>
      <c r="E54" s="13"/>
      <c r="F54" s="31" t="s">
        <v>40</v>
      </c>
      <c r="G54" s="31"/>
      <c r="H54" s="31"/>
    </row>
    <row r="55" spans="1:8" ht="22.8" x14ac:dyDescent="0.4">
      <c r="A55" s="11"/>
      <c r="B55" s="14" t="s">
        <v>41</v>
      </c>
      <c r="C55" s="11"/>
      <c r="D55" s="14" t="s">
        <v>42</v>
      </c>
      <c r="E55" s="13"/>
      <c r="F55" s="24" t="s">
        <v>4</v>
      </c>
      <c r="G55" s="24"/>
      <c r="H55" s="24"/>
    </row>
    <row r="56" spans="1:8" x14ac:dyDescent="0.35"/>
  </sheetData>
  <mergeCells count="14">
    <mergeCell ref="A1:H1"/>
    <mergeCell ref="A2:H2"/>
    <mergeCell ref="A3:H3"/>
    <mergeCell ref="A4:H4"/>
    <mergeCell ref="B50:D50"/>
    <mergeCell ref="B49:D49"/>
    <mergeCell ref="F55:H55"/>
    <mergeCell ref="B5:H5"/>
    <mergeCell ref="B6:D6"/>
    <mergeCell ref="B7:D7"/>
    <mergeCell ref="B48:D48"/>
    <mergeCell ref="B15:D15"/>
    <mergeCell ref="F53:H53"/>
    <mergeCell ref="F54:H54"/>
  </mergeCells>
  <phoneticPr fontId="1" type="noConversion"/>
  <printOptions horizontalCentered="1"/>
  <pageMargins left="0.39370078740157483" right="0.39370078740157483" top="0.78740157480314965" bottom="0.78740157480314965" header="0" footer="0"/>
  <pageSetup scale="90" orientation="portrait" horizontalDpi="1200" verticalDpi="1200" r:id="rId1"/>
  <headerFooter alignWithMargins="0"/>
  <customProperties>
    <customPr name="DVSECTION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41913-4F34-4ADC-AEE3-6BD6C0B324E2}">
  <sheetPr>
    <tabColor theme="3" tint="-0.499984740745262"/>
  </sheetPr>
  <dimension ref="A1:K56"/>
  <sheetViews>
    <sheetView topLeftCell="A29" workbookViewId="0">
      <selection activeCell="B48" sqref="B48:D48"/>
    </sheetView>
  </sheetViews>
  <sheetFormatPr baseColWidth="10" defaultColWidth="0" defaultRowHeight="10.199999999999999" customHeight="1" zeroHeight="1" x14ac:dyDescent="0.35"/>
  <cols>
    <col min="1" max="1" width="1.71875" style="4" customWidth="1"/>
    <col min="2" max="2" width="32.1640625" style="4" customWidth="1"/>
    <col min="3" max="3" width="3.83203125" style="4" customWidth="1"/>
    <col min="4" max="4" width="32.1640625" style="4" customWidth="1"/>
    <col min="5" max="5" width="3.27734375" style="2" customWidth="1"/>
    <col min="6" max="6" width="15.1640625" style="3" customWidth="1"/>
    <col min="7" max="7" width="3.27734375" style="2" customWidth="1"/>
    <col min="8" max="8" width="15.1640625" style="3" customWidth="1"/>
    <col min="9" max="10" width="11.44140625" style="1" hidden="1" customWidth="1"/>
    <col min="11" max="11" width="0" style="1" hidden="1" customWidth="1"/>
    <col min="12" max="16384" width="11.44140625" style="1" hidden="1"/>
  </cols>
  <sheetData>
    <row r="1" spans="1:8" ht="52.5" customHeight="1" x14ac:dyDescent="0.35">
      <c r="A1" s="27"/>
      <c r="B1" s="27"/>
      <c r="C1" s="27"/>
      <c r="D1" s="27"/>
      <c r="E1" s="27"/>
      <c r="F1" s="27"/>
      <c r="G1" s="27"/>
      <c r="H1" s="27"/>
    </row>
    <row r="2" spans="1:8" ht="12.3" x14ac:dyDescent="0.4">
      <c r="A2" s="28" t="s">
        <v>0</v>
      </c>
      <c r="B2" s="28"/>
      <c r="C2" s="28"/>
      <c r="D2" s="28"/>
      <c r="E2" s="28"/>
      <c r="F2" s="28"/>
      <c r="G2" s="28"/>
      <c r="H2" s="28"/>
    </row>
    <row r="3" spans="1:8" ht="12.75" customHeight="1" x14ac:dyDescent="0.4">
      <c r="A3" s="28" t="s">
        <v>43</v>
      </c>
      <c r="B3" s="28"/>
      <c r="C3" s="28"/>
      <c r="D3" s="28"/>
      <c r="E3" s="28"/>
      <c r="F3" s="28"/>
      <c r="G3" s="28"/>
      <c r="H3" s="28"/>
    </row>
    <row r="4" spans="1:8" ht="15" customHeight="1" x14ac:dyDescent="0.35">
      <c r="A4" s="29" t="s">
        <v>1</v>
      </c>
      <c r="B4" s="29"/>
      <c r="C4" s="29"/>
      <c r="D4" s="29"/>
      <c r="E4" s="29"/>
      <c r="F4" s="29"/>
      <c r="G4" s="29"/>
      <c r="H4" s="29"/>
    </row>
    <row r="5" spans="1:8" ht="12.3" x14ac:dyDescent="0.4">
      <c r="A5" s="5"/>
      <c r="B5" s="25"/>
      <c r="C5" s="25"/>
      <c r="D5" s="25"/>
      <c r="E5" s="25"/>
      <c r="F5" s="25"/>
      <c r="G5" s="25"/>
      <c r="H5" s="25"/>
    </row>
    <row r="6" spans="1:8" ht="12.3" x14ac:dyDescent="0.4">
      <c r="A6" s="5"/>
      <c r="B6" s="26"/>
      <c r="C6" s="26"/>
      <c r="D6" s="26"/>
      <c r="E6" s="6"/>
      <c r="F6" s="7">
        <v>2026</v>
      </c>
      <c r="G6" s="8"/>
      <c r="H6" s="7">
        <v>2025</v>
      </c>
    </row>
    <row r="7" spans="1:8" ht="12.3" x14ac:dyDescent="0.4">
      <c r="A7" s="5"/>
      <c r="B7" s="26"/>
      <c r="C7" s="26"/>
      <c r="D7" s="26"/>
      <c r="E7" s="6"/>
      <c r="F7" s="32"/>
      <c r="G7" s="6"/>
      <c r="H7" s="32"/>
    </row>
    <row r="8" spans="1:8" ht="12.3" x14ac:dyDescent="0.4">
      <c r="A8" s="5"/>
      <c r="B8" s="16" t="s">
        <v>44</v>
      </c>
      <c r="C8" s="15"/>
      <c r="D8" s="15"/>
      <c r="E8" s="6"/>
      <c r="F8" s="33"/>
      <c r="G8" s="6"/>
      <c r="H8" s="33"/>
    </row>
    <row r="9" spans="1:8" ht="12.3" x14ac:dyDescent="0.4">
      <c r="A9" s="5"/>
      <c r="B9" s="15" t="s">
        <v>45</v>
      </c>
      <c r="C9" s="15"/>
      <c r="D9" s="15"/>
      <c r="E9" s="6" t="s">
        <v>37</v>
      </c>
      <c r="F9" s="34">
        <v>37649498</v>
      </c>
      <c r="G9" s="6" t="s">
        <v>37</v>
      </c>
      <c r="H9" s="35">
        <v>35029416</v>
      </c>
    </row>
    <row r="10" spans="1:8" ht="12.3" x14ac:dyDescent="0.4">
      <c r="A10" s="5"/>
      <c r="B10" s="16"/>
      <c r="C10" s="15"/>
      <c r="D10" s="15"/>
      <c r="E10" s="6"/>
      <c r="F10" s="33">
        <f>+F9</f>
        <v>37649498</v>
      </c>
      <c r="G10" s="6"/>
      <c r="H10" s="36">
        <f>SUM(H9)</f>
        <v>35029416</v>
      </c>
    </row>
    <row r="11" spans="1:8" ht="12.3" x14ac:dyDescent="0.4">
      <c r="A11" s="5"/>
      <c r="B11" s="16"/>
      <c r="C11" s="15"/>
      <c r="D11" s="15"/>
      <c r="E11" s="6"/>
      <c r="F11" s="33"/>
      <c r="G11" s="6"/>
      <c r="H11" s="37"/>
    </row>
    <row r="12" spans="1:8" ht="12.3" x14ac:dyDescent="0.4">
      <c r="A12" s="5"/>
      <c r="B12" s="16" t="s">
        <v>46</v>
      </c>
      <c r="C12" s="15"/>
      <c r="D12" s="15"/>
      <c r="E12" s="6"/>
      <c r="F12" s="33"/>
      <c r="G12" s="6"/>
      <c r="H12" s="36"/>
    </row>
    <row r="13" spans="1:8" ht="12.3" x14ac:dyDescent="0.4">
      <c r="A13" s="5"/>
      <c r="B13" s="15" t="s">
        <v>47</v>
      </c>
      <c r="C13" s="15"/>
      <c r="D13" s="15"/>
      <c r="E13" s="6"/>
      <c r="F13" s="38">
        <v>33936</v>
      </c>
      <c r="G13" s="6"/>
      <c r="H13" s="37">
        <v>60311</v>
      </c>
    </row>
    <row r="14" spans="1:8" ht="12.3" x14ac:dyDescent="0.4">
      <c r="A14" s="5"/>
      <c r="B14" s="15" t="s">
        <v>48</v>
      </c>
      <c r="C14" s="15"/>
      <c r="D14" s="15"/>
      <c r="E14" s="6"/>
      <c r="F14" s="38">
        <v>1430300</v>
      </c>
      <c r="G14" s="6"/>
      <c r="H14" s="37">
        <v>1075433</v>
      </c>
    </row>
    <row r="15" spans="1:8" ht="12.3" x14ac:dyDescent="0.4">
      <c r="A15" s="5"/>
      <c r="B15" s="15" t="s">
        <v>49</v>
      </c>
      <c r="C15" s="15"/>
      <c r="D15" s="15"/>
      <c r="E15" s="6"/>
      <c r="F15" s="34">
        <v>1701842</v>
      </c>
      <c r="G15" s="6"/>
      <c r="H15" s="35">
        <v>1700802</v>
      </c>
    </row>
    <row r="16" spans="1:8" ht="12.3" x14ac:dyDescent="0.4">
      <c r="A16" s="5"/>
      <c r="B16" s="15"/>
      <c r="C16" s="15"/>
      <c r="D16" s="15"/>
      <c r="E16" s="6"/>
      <c r="F16" s="39">
        <f>SUM(F13:F15)</f>
        <v>3166078</v>
      </c>
      <c r="G16" s="8"/>
      <c r="H16" s="40">
        <f>SUM(H13:H15)</f>
        <v>2836546</v>
      </c>
    </row>
    <row r="17" spans="1:8" ht="12.3" x14ac:dyDescent="0.4">
      <c r="A17" s="5"/>
      <c r="B17" s="15"/>
      <c r="C17" s="15"/>
      <c r="D17" s="15"/>
      <c r="E17" s="6"/>
      <c r="F17" s="38"/>
      <c r="G17" s="6"/>
      <c r="H17" s="37"/>
    </row>
    <row r="18" spans="1:8" ht="12.3" x14ac:dyDescent="0.4">
      <c r="A18" s="5"/>
      <c r="B18" s="16" t="s">
        <v>50</v>
      </c>
      <c r="C18" s="15"/>
      <c r="D18" s="15"/>
      <c r="E18" s="6" t="s">
        <v>37</v>
      </c>
      <c r="F18" s="33">
        <f>F10-F16</f>
        <v>34483420</v>
      </c>
      <c r="G18" s="6" t="s">
        <v>37</v>
      </c>
      <c r="H18" s="36">
        <f>H10-H16</f>
        <v>32192870</v>
      </c>
    </row>
    <row r="19" spans="1:8" ht="12.3" x14ac:dyDescent="0.4">
      <c r="A19" s="5"/>
      <c r="B19" s="26"/>
      <c r="C19" s="26"/>
      <c r="D19" s="26"/>
      <c r="E19" s="6"/>
      <c r="F19" s="32"/>
      <c r="G19" s="6"/>
      <c r="H19" s="37"/>
    </row>
    <row r="20" spans="1:8" ht="12.3" x14ac:dyDescent="0.4">
      <c r="A20" s="5"/>
      <c r="B20" s="16" t="s">
        <v>51</v>
      </c>
      <c r="C20" s="15"/>
      <c r="D20" s="15"/>
      <c r="E20" s="6"/>
      <c r="F20" s="33"/>
      <c r="G20" s="6"/>
      <c r="H20" s="36"/>
    </row>
    <row r="21" spans="1:8" ht="12.3" x14ac:dyDescent="0.4">
      <c r="A21" s="5"/>
      <c r="B21" s="15" t="s">
        <v>52</v>
      </c>
      <c r="C21" s="15"/>
      <c r="D21" s="15"/>
      <c r="E21" s="6"/>
      <c r="F21" s="32">
        <v>12530399</v>
      </c>
      <c r="G21" s="6"/>
      <c r="H21" s="37">
        <v>12025617</v>
      </c>
    </row>
    <row r="22" spans="1:8" ht="12.3" x14ac:dyDescent="0.4">
      <c r="A22" s="5"/>
      <c r="B22" s="15" t="s">
        <v>53</v>
      </c>
      <c r="C22" s="15"/>
      <c r="D22" s="15"/>
      <c r="E22" s="6"/>
      <c r="F22" s="32">
        <v>1629304</v>
      </c>
      <c r="G22" s="6"/>
      <c r="H22" s="37">
        <v>1668979</v>
      </c>
    </row>
    <row r="23" spans="1:8" ht="12.3" x14ac:dyDescent="0.4">
      <c r="A23" s="5"/>
      <c r="B23" s="15" t="s">
        <v>54</v>
      </c>
      <c r="C23" s="15"/>
      <c r="D23" s="15"/>
      <c r="E23" s="6"/>
      <c r="F23" s="41">
        <v>469</v>
      </c>
      <c r="G23" s="6"/>
      <c r="H23" s="37">
        <v>2224</v>
      </c>
    </row>
    <row r="24" spans="1:8" ht="12.3" x14ac:dyDescent="0.4">
      <c r="A24" s="5"/>
      <c r="B24" s="16" t="s">
        <v>55</v>
      </c>
      <c r="C24" s="15"/>
      <c r="D24" s="15"/>
      <c r="E24" s="6"/>
      <c r="F24" s="42">
        <f>SUM(F21:F23)</f>
        <v>14160172</v>
      </c>
      <c r="G24" s="6"/>
      <c r="H24" s="40">
        <f>SUM(H21:H23)</f>
        <v>13696820</v>
      </c>
    </row>
    <row r="25" spans="1:8" ht="12.3" x14ac:dyDescent="0.4">
      <c r="A25" s="5"/>
      <c r="B25" s="15"/>
      <c r="C25" s="15"/>
      <c r="D25" s="15"/>
      <c r="E25" s="6"/>
      <c r="F25" s="32"/>
      <c r="G25" s="6"/>
      <c r="H25" s="37"/>
    </row>
    <row r="26" spans="1:8" ht="12.3" x14ac:dyDescent="0.4">
      <c r="A26" s="5"/>
      <c r="B26" s="16" t="s">
        <v>56</v>
      </c>
      <c r="C26" s="15"/>
      <c r="D26" s="15"/>
      <c r="E26" s="6"/>
      <c r="F26" s="33"/>
      <c r="G26" s="6"/>
      <c r="H26" s="36"/>
    </row>
    <row r="27" spans="1:8" ht="12.3" x14ac:dyDescent="0.4">
      <c r="A27" s="5"/>
      <c r="B27" s="15" t="s">
        <v>57</v>
      </c>
      <c r="C27" s="15"/>
      <c r="D27" s="15"/>
      <c r="E27" s="6"/>
      <c r="F27" s="32">
        <v>5126</v>
      </c>
      <c r="G27" s="6"/>
      <c r="H27" s="37">
        <v>1311</v>
      </c>
    </row>
    <row r="28" spans="1:8" ht="12.3" x14ac:dyDescent="0.4">
      <c r="A28" s="5"/>
      <c r="B28" s="15" t="s">
        <v>58</v>
      </c>
      <c r="C28" s="15"/>
      <c r="D28" s="15"/>
      <c r="E28" s="6"/>
      <c r="F28" s="43">
        <v>-1154646</v>
      </c>
      <c r="G28" s="44"/>
      <c r="H28" s="35">
        <v>-1327630</v>
      </c>
    </row>
    <row r="29" spans="1:8" ht="12.3" x14ac:dyDescent="0.4">
      <c r="A29" s="5"/>
      <c r="B29" s="16" t="s">
        <v>55</v>
      </c>
      <c r="C29" s="15"/>
      <c r="D29" s="15"/>
      <c r="E29" s="6"/>
      <c r="F29" s="45">
        <f>SUM(F27:F28)</f>
        <v>-1149520</v>
      </c>
      <c r="G29" s="44"/>
      <c r="H29" s="40">
        <f>SUM(H27:H28)</f>
        <v>-1326319</v>
      </c>
    </row>
    <row r="30" spans="1:8" ht="12.3" x14ac:dyDescent="0.4">
      <c r="A30" s="5"/>
      <c r="B30" s="15"/>
      <c r="C30" s="15"/>
      <c r="D30" s="15"/>
      <c r="E30" s="6"/>
      <c r="F30" s="44"/>
      <c r="G30" s="44"/>
      <c r="H30" s="37"/>
    </row>
    <row r="31" spans="1:8" ht="12.3" x14ac:dyDescent="0.4">
      <c r="A31" s="5"/>
      <c r="B31" s="16" t="s">
        <v>59</v>
      </c>
      <c r="C31" s="15"/>
      <c r="D31" s="15"/>
      <c r="E31" s="6"/>
      <c r="F31" s="46"/>
      <c r="G31" s="44"/>
      <c r="H31" s="36"/>
    </row>
    <row r="32" spans="1:8" ht="12.3" x14ac:dyDescent="0.4">
      <c r="A32" s="5"/>
      <c r="B32" s="15" t="s">
        <v>60</v>
      </c>
      <c r="C32" s="15"/>
      <c r="D32" s="15"/>
      <c r="E32" s="6"/>
      <c r="F32" s="44">
        <v>79010</v>
      </c>
      <c r="G32" s="44"/>
      <c r="H32" s="37">
        <v>200373</v>
      </c>
    </row>
    <row r="33" spans="1:8" ht="12.3" x14ac:dyDescent="0.4">
      <c r="A33" s="5"/>
      <c r="B33" s="15" t="s">
        <v>61</v>
      </c>
      <c r="C33" s="15"/>
      <c r="D33" s="15"/>
      <c r="E33" s="6"/>
      <c r="F33" s="44">
        <v>-11284</v>
      </c>
      <c r="G33" s="44"/>
      <c r="H33" s="37">
        <v>-325922</v>
      </c>
    </row>
    <row r="34" spans="1:8" ht="12.3" x14ac:dyDescent="0.4">
      <c r="A34" s="5"/>
      <c r="B34" s="15" t="s">
        <v>62</v>
      </c>
      <c r="C34" s="15"/>
      <c r="D34" s="15"/>
      <c r="E34" s="6"/>
      <c r="F34" s="44">
        <v>36130</v>
      </c>
      <c r="G34" s="44"/>
      <c r="H34" s="37">
        <v>60448</v>
      </c>
    </row>
    <row r="35" spans="1:8" ht="12.3" x14ac:dyDescent="0.4">
      <c r="A35" s="5"/>
      <c r="B35" s="15" t="s">
        <v>63</v>
      </c>
      <c r="C35" s="15"/>
      <c r="D35" s="15"/>
      <c r="E35" s="6"/>
      <c r="F35" s="43">
        <v>-49290</v>
      </c>
      <c r="G35" s="44"/>
      <c r="H35" s="35">
        <v>-58092</v>
      </c>
    </row>
    <row r="36" spans="1:8" ht="12.3" x14ac:dyDescent="0.4">
      <c r="A36" s="5"/>
      <c r="B36" s="16" t="s">
        <v>55</v>
      </c>
      <c r="C36" s="15"/>
      <c r="D36" s="15"/>
      <c r="E36" s="6"/>
      <c r="F36" s="45">
        <f>SUM(F32:F35)</f>
        <v>54566</v>
      </c>
      <c r="G36" s="44"/>
      <c r="H36" s="40">
        <f>SUM(H32:H35)</f>
        <v>-123193</v>
      </c>
    </row>
    <row r="37" spans="1:8" ht="12.3" x14ac:dyDescent="0.4">
      <c r="A37" s="5"/>
      <c r="B37" s="15"/>
      <c r="C37" s="15"/>
      <c r="D37" s="15"/>
      <c r="E37" s="6"/>
      <c r="F37" s="44"/>
      <c r="G37" s="44"/>
      <c r="H37" s="37"/>
    </row>
    <row r="38" spans="1:8" ht="12.3" x14ac:dyDescent="0.4">
      <c r="A38" s="5"/>
      <c r="B38" s="16" t="s">
        <v>64</v>
      </c>
      <c r="C38" s="15"/>
      <c r="D38" s="15"/>
      <c r="E38" s="6" t="s">
        <v>37</v>
      </c>
      <c r="F38" s="46">
        <f>F10-F16-F24-F29-F36</f>
        <v>21418202</v>
      </c>
      <c r="G38" s="44" t="s">
        <v>37</v>
      </c>
      <c r="H38" s="36">
        <f>H10-H16-H24-H29-H36</f>
        <v>19945562</v>
      </c>
    </row>
    <row r="39" spans="1:8" ht="12.3" x14ac:dyDescent="0.4">
      <c r="A39" s="5"/>
      <c r="B39" s="15"/>
      <c r="C39" s="15"/>
      <c r="D39" s="15"/>
      <c r="E39" s="6"/>
      <c r="F39" s="44"/>
      <c r="G39" s="44"/>
      <c r="H39" s="37"/>
    </row>
    <row r="40" spans="1:8" ht="12.3" x14ac:dyDescent="0.4">
      <c r="A40" s="5"/>
      <c r="B40" s="15" t="s">
        <v>65</v>
      </c>
      <c r="C40" s="15"/>
      <c r="D40" s="15"/>
      <c r="E40" s="6"/>
      <c r="F40" s="43">
        <v>5882408</v>
      </c>
      <c r="G40" s="44"/>
      <c r="H40" s="35">
        <v>5504373</v>
      </c>
    </row>
    <row r="41" spans="1:8" ht="12.3" x14ac:dyDescent="0.4">
      <c r="A41" s="5"/>
      <c r="B41" s="16" t="s">
        <v>66</v>
      </c>
      <c r="C41" s="15"/>
      <c r="D41" s="15"/>
      <c r="E41" s="6" t="s">
        <v>37</v>
      </c>
      <c r="F41" s="46">
        <f>F38-F40</f>
        <v>15535794</v>
      </c>
      <c r="G41" s="44" t="s">
        <v>37</v>
      </c>
      <c r="H41" s="36">
        <f>H38-H40</f>
        <v>14441189</v>
      </c>
    </row>
    <row r="42" spans="1:8" ht="12.3" x14ac:dyDescent="0.4">
      <c r="A42" s="5"/>
      <c r="B42" s="15"/>
      <c r="C42" s="15"/>
      <c r="D42" s="15"/>
      <c r="E42" s="6"/>
      <c r="F42" s="44"/>
      <c r="G42" s="44"/>
      <c r="H42" s="37"/>
    </row>
    <row r="43" spans="1:8" ht="12.3" x14ac:dyDescent="0.4">
      <c r="A43" s="5"/>
      <c r="B43" s="15" t="s">
        <v>67</v>
      </c>
      <c r="C43" s="15"/>
      <c r="D43" s="15"/>
      <c r="E43" s="6"/>
      <c r="F43" s="43">
        <v>-8213</v>
      </c>
      <c r="G43" s="44"/>
      <c r="H43" s="35">
        <v>0</v>
      </c>
    </row>
    <row r="44" spans="1:8" ht="12.3" x14ac:dyDescent="0.4">
      <c r="A44" s="5"/>
      <c r="B44" s="15"/>
      <c r="C44" s="15"/>
      <c r="D44" s="15"/>
      <c r="E44" s="6"/>
      <c r="F44" s="44"/>
      <c r="G44" s="44"/>
      <c r="H44" s="37"/>
    </row>
    <row r="45" spans="1:8" ht="12.6" thickBot="1" x14ac:dyDescent="0.45">
      <c r="A45" s="5"/>
      <c r="B45" s="16" t="s">
        <v>68</v>
      </c>
      <c r="C45" s="15"/>
      <c r="D45" s="15"/>
      <c r="E45" s="6" t="s">
        <v>37</v>
      </c>
      <c r="F45" s="47">
        <f>F41-F43</f>
        <v>15544007</v>
      </c>
      <c r="G45" s="44" t="s">
        <v>37</v>
      </c>
      <c r="H45" s="48">
        <f>H41-H43</f>
        <v>14441189</v>
      </c>
    </row>
    <row r="46" spans="1:8" ht="12.6" thickTop="1" x14ac:dyDescent="0.4">
      <c r="A46" s="5"/>
      <c r="B46" s="15"/>
      <c r="C46" s="15"/>
      <c r="D46" s="15"/>
      <c r="E46" s="6"/>
      <c r="F46" s="44"/>
      <c r="G46" s="44"/>
      <c r="H46" s="44"/>
    </row>
    <row r="47" spans="1:8" ht="12.3" x14ac:dyDescent="0.4">
      <c r="A47" s="49"/>
      <c r="B47" s="50" t="s">
        <v>69</v>
      </c>
      <c r="C47" s="50"/>
      <c r="D47" s="50"/>
      <c r="E47" s="6" t="s">
        <v>37</v>
      </c>
      <c r="F47" s="51">
        <v>15.54400682</v>
      </c>
      <c r="G47" s="44" t="s">
        <v>37</v>
      </c>
      <c r="H47" s="51">
        <v>14.441188650000001</v>
      </c>
    </row>
    <row r="48" spans="1:8" ht="12.3" x14ac:dyDescent="0.4">
      <c r="A48" s="5"/>
      <c r="B48" s="26"/>
      <c r="C48" s="26"/>
      <c r="D48" s="26"/>
      <c r="E48" s="6"/>
      <c r="F48" s="32"/>
      <c r="G48" s="6"/>
      <c r="H48" s="32"/>
    </row>
    <row r="49" spans="1:8" ht="12.3" x14ac:dyDescent="0.4">
      <c r="A49" s="5"/>
      <c r="B49" s="26"/>
      <c r="C49" s="26"/>
      <c r="D49" s="26"/>
      <c r="E49" s="6"/>
      <c r="F49" s="32"/>
      <c r="G49" s="6"/>
      <c r="H49" s="32"/>
    </row>
    <row r="50" spans="1:8" x14ac:dyDescent="0.35"/>
    <row r="51" spans="1:8" x14ac:dyDescent="0.35"/>
    <row r="52" spans="1:8" x14ac:dyDescent="0.35"/>
    <row r="53" spans="1:8" ht="12.3" x14ac:dyDescent="0.4">
      <c r="A53" s="5"/>
      <c r="B53" s="10"/>
      <c r="C53" s="5"/>
      <c r="D53" s="10"/>
      <c r="E53" s="6"/>
      <c r="F53" s="30"/>
      <c r="G53" s="30"/>
      <c r="H53" s="30"/>
    </row>
    <row r="54" spans="1:8" ht="22.8" x14ac:dyDescent="0.4">
      <c r="A54" s="11"/>
      <c r="B54" s="12" t="s">
        <v>38</v>
      </c>
      <c r="C54" s="11"/>
      <c r="D54" s="12" t="s">
        <v>39</v>
      </c>
      <c r="E54" s="13"/>
      <c r="F54" s="31" t="s">
        <v>40</v>
      </c>
      <c r="G54" s="31"/>
      <c r="H54" s="31"/>
    </row>
    <row r="55" spans="1:8" ht="22.8" x14ac:dyDescent="0.4">
      <c r="A55" s="11"/>
      <c r="B55" s="14" t="s">
        <v>70</v>
      </c>
      <c r="C55" s="11"/>
      <c r="D55" s="14" t="s">
        <v>42</v>
      </c>
      <c r="E55" s="13"/>
      <c r="F55" s="24" t="s">
        <v>4</v>
      </c>
      <c r="G55" s="24"/>
      <c r="H55" s="24"/>
    </row>
    <row r="56" spans="1:8" x14ac:dyDescent="0.35"/>
  </sheetData>
  <mergeCells count="14">
    <mergeCell ref="F54:H54"/>
    <mergeCell ref="F55:H55"/>
    <mergeCell ref="B7:D7"/>
    <mergeCell ref="B19:D19"/>
    <mergeCell ref="B47:D47"/>
    <mergeCell ref="B48:D48"/>
    <mergeCell ref="B49:D49"/>
    <mergeCell ref="F53:H53"/>
    <mergeCell ref="A1:H1"/>
    <mergeCell ref="A2:H2"/>
    <mergeCell ref="A3:H3"/>
    <mergeCell ref="A4:H4"/>
    <mergeCell ref="B5:H5"/>
    <mergeCell ref="B6:D6"/>
  </mergeCells>
  <printOptions horizontalCentered="1"/>
  <pageMargins left="0.39370078740157483" right="0.39370078740157483" top="0.78740157480314965" bottom="0.78740157480314965" header="0" footer="0"/>
  <pageSetup scale="90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W1"/>
  <sheetViews>
    <sheetView workbookViewId="0">
      <selection activeCell="AW1" sqref="AW1"/>
    </sheetView>
  </sheetViews>
  <sheetFormatPr baseColWidth="10" defaultRowHeight="12.3" x14ac:dyDescent="0.4"/>
  <sheetData>
    <row r="1" spans="1:49" x14ac:dyDescent="0.4">
      <c r="A1">
        <f>IF('BG 31-AGO-26'!1:1,"Y/5qNGsyygA=",0)</f>
        <v>0</v>
      </c>
      <c r="B1" t="e">
        <f>AND('BG 31-AGO-26'!A1,"Y/5qNGsyygE=")</f>
        <v>#VALUE!</v>
      </c>
      <c r="C1">
        <f>IF('BG 31-AGO-26'!2:2,"Y/5qNGsyygI=",0)</f>
        <v>0</v>
      </c>
      <c r="D1" t="e">
        <f>AND('BG 31-AGO-26'!A2,"Y/5qNGsyygM=")</f>
        <v>#VALUE!</v>
      </c>
      <c r="E1">
        <f>IF('BG 31-AGO-26'!3:3,"Y/5qNGsyygQ=",0)</f>
        <v>0</v>
      </c>
      <c r="F1" t="e">
        <f>AND('BG 31-AGO-26'!A3,"Y/5qNGsyygU=")</f>
        <v>#VALUE!</v>
      </c>
      <c r="G1">
        <f>IF('BG 31-AGO-26'!4:4,"Y/5qNGsyygY=",0)</f>
        <v>0</v>
      </c>
      <c r="H1" t="e">
        <f>AND('BG 31-AGO-26'!A4,"Y/5qNGsyygc=")</f>
        <v>#VALUE!</v>
      </c>
      <c r="I1">
        <f>IF('BG 31-AGO-26'!5:5,"Y/5qNGsyygg=",0)</f>
        <v>0</v>
      </c>
      <c r="J1" t="e">
        <f>AND('BG 31-AGO-26'!B5,"Y/5qNGsyygk=")</f>
        <v>#VALUE!</v>
      </c>
      <c r="K1">
        <f>IF('BG 31-AGO-26'!6:6,"Y/5qNGsyygo=",0)</f>
        <v>0</v>
      </c>
      <c r="L1" t="e">
        <f>AND('BG 31-AGO-26'!B6,"Y/5qNGsyygs=")</f>
        <v>#VALUE!</v>
      </c>
      <c r="M1">
        <f>IF('BG 31-AGO-26'!7:7,"Y/5qNGsyygw=",0)</f>
        <v>0</v>
      </c>
      <c r="N1" t="e">
        <f>AND('BG 31-AGO-26'!B7,"Y/5qNGsyyg0=")</f>
        <v>#VALUE!</v>
      </c>
      <c r="O1">
        <f>IF('BG 31-AGO-26'!15:15,"Y/5qNGsyyg4=",0)</f>
        <v>0</v>
      </c>
      <c r="P1" t="e">
        <f>AND('BG 31-AGO-26'!B15,"Y/5qNGsyyg8=")</f>
        <v>#VALUE!</v>
      </c>
      <c r="Q1">
        <f>IF('BG 31-AGO-26'!48:48,"Y/5qNGsyyhA=",0)</f>
        <v>0</v>
      </c>
      <c r="R1" t="e">
        <f>AND('BG 31-AGO-26'!B48,"Y/5qNGsyyhE=")</f>
        <v>#VALUE!</v>
      </c>
      <c r="S1">
        <f>IF('BG 31-AGO-26'!49:49,"Y/5qNGsyyhI=",0)</f>
        <v>0</v>
      </c>
      <c r="T1" t="e">
        <f>AND('BG 31-AGO-26'!B49,"Y/5qNGsyyhM=")</f>
        <v>#VALUE!</v>
      </c>
      <c r="U1">
        <f>IF('BG 31-AGO-26'!50:50,"Y/5qNGsyyhQ=",0)</f>
        <v>0</v>
      </c>
      <c r="V1" t="e">
        <f>AND('BG 31-AGO-26'!B50,"Y/5qNGsyyhU=")</f>
        <v>#VALUE!</v>
      </c>
      <c r="W1">
        <f>IF('BG 31-AGO-26'!53:53,"Y/5qNGsyyhY=",0)</f>
        <v>0</v>
      </c>
      <c r="X1" t="e">
        <f>AND('BG 31-AGO-26'!F53,"Y/5qNGsyyhc=")</f>
        <v>#VALUE!</v>
      </c>
      <c r="Y1">
        <f>IF('BG 31-AGO-26'!54:54,"Y/5qNGsyyhg=",0)</f>
        <v>0</v>
      </c>
      <c r="Z1" t="e">
        <f>AND('BG 31-AGO-26'!F54,"Y/5qNGsyyhk=")</f>
        <v>#VALUE!</v>
      </c>
      <c r="AA1">
        <f>IF('BG 31-AGO-26'!55:55,"Y/5qNGsyyho=",0)</f>
        <v>0</v>
      </c>
      <c r="AB1" t="e">
        <f>AND('BG 31-AGO-26'!F55,"Y/5qNGsyyhs=")</f>
        <v>#VALUE!</v>
      </c>
      <c r="AC1" t="e">
        <f>IF(_xlfn.SINGLE('BG 31-AGO-26'!#REF!),"Y/5qNGsyyhw=",0)</f>
        <v>#REF!</v>
      </c>
      <c r="AD1" t="e">
        <f>AND('BG 31-AGO-26'!#REF!,"Y/5qNGsyyh0=")</f>
        <v>#REF!</v>
      </c>
      <c r="AE1" t="e">
        <f>IF(_xlfn.SINGLE('BG 31-AGO-26'!#REF!),"Y/5qNGsyyh4=",0)</f>
        <v>#REF!</v>
      </c>
      <c r="AF1">
        <f>IF('BG 31-AGO-26'!A:A,"Y/5qNGsyyh8=",0)</f>
        <v>0</v>
      </c>
      <c r="AG1">
        <f>IF('BG 31-AGO-26'!B:B,"Y/5qNGsyyiA=",0)</f>
        <v>0</v>
      </c>
      <c r="AH1">
        <f>IF('BG 31-AGO-26'!C:C,"Y/5qNGsyyiE=",0)</f>
        <v>0</v>
      </c>
      <c r="AI1">
        <f>IF('BG 31-AGO-26'!D:D,"Y/5qNGsyyiI=",0)</f>
        <v>0</v>
      </c>
      <c r="AJ1">
        <f>IF('BG 31-AGO-26'!E:E,"Y/5qNGsyyiM=",0)</f>
        <v>0</v>
      </c>
      <c r="AK1">
        <f>IF('BG 31-AGO-26'!F:F,"Y/5qNGsyyiQ=",0)</f>
        <v>0</v>
      </c>
      <c r="AL1">
        <f>IF('BG 31-AGO-26'!G:G,"Y/5qNGsyyiU=",0)</f>
        <v>0</v>
      </c>
      <c r="AM1">
        <f>IF('BG 31-AGO-26'!H:H,"Y/5qNGsyyiY=",0)</f>
        <v>0</v>
      </c>
      <c r="AN1" t="e">
        <f>IF(_xlfn.SINGLE('BG 31-AGO-26'!#REF!),"Y/5qNGsyyic=",0)</f>
        <v>#REF!</v>
      </c>
      <c r="AO1" t="e">
        <f>IF(_xlfn.SINGLE('BG 31-AGO-26'!#REF!),"Y/5qNGsyyig=",0)</f>
        <v>#REF!</v>
      </c>
      <c r="AP1" t="e">
        <f>IF(_xlfn.SINGLE('BG 31-AGO-26'!#REF!),"Y/5qNGsyyik=",0)</f>
        <v>#REF!</v>
      </c>
      <c r="AQ1" t="e">
        <f>IF(#REF!,"Y/5qNGsyyio=",0)</f>
        <v>#REF!</v>
      </c>
      <c r="AR1" t="e">
        <f>AND(#REF!,"Y/5qNGsyyis=")</f>
        <v>#REF!</v>
      </c>
      <c r="AS1" t="e">
        <f>IF(#REF!,"Y/5qNGsyyiw=",0)</f>
        <v>#REF!</v>
      </c>
      <c r="AT1" t="e">
        <f>IF(#REF!,"Y/5qNGsyyi0=",0)</f>
        <v>#REF!</v>
      </c>
      <c r="AU1" t="e">
        <f>AND(#REF!,"Y/5qNGsyyi4=")</f>
        <v>#REF!</v>
      </c>
      <c r="AV1" t="e">
        <f>IF(#REF!,"Y/5qNGsyyi8=",0)</f>
        <v>#REF!</v>
      </c>
      <c r="AW1" t="s">
        <v>2</v>
      </c>
    </row>
  </sheetData>
  <pageMargins left="0.7" right="0.7" top="0.75" bottom="0.75" header="0.3" footer="0.3"/>
  <customProperties>
    <customPr name="DVSECTION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BG 31-AGO-26</vt:lpstr>
      <vt:lpstr>ER 31-AGO-26</vt:lpstr>
      <vt:lpstr>DV-IDENTITY-0</vt:lpstr>
    </vt:vector>
  </TitlesOfParts>
  <Company>crecer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Francisco Cruz Panameno</dc:creator>
  <cp:lastModifiedBy>German Barrera</cp:lastModifiedBy>
  <cp:lastPrinted>2026-09-02T17:39:37Z</cp:lastPrinted>
  <dcterms:created xsi:type="dcterms:W3CDTF">2009-03-11T15:46:13Z</dcterms:created>
  <dcterms:modified xsi:type="dcterms:W3CDTF">2026-10-22T17:12:01Z</dcterms:modified>
</cp:coreProperties>
</file>