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[2]BCE!#REF!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'Balance general'!$A$1:$B$95</definedName>
    <definedName name="_xlnm.Print_Area" localSheetId="1">'Estado de resultados'!$A$1:$D$75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[2]BCE!#REF!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 localSheetId="0">'Balance general'!$1:$5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[1]journal!$I$12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8" i="2" l="1"/>
  <c r="B67" i="2"/>
  <c r="B66" i="2"/>
  <c r="B61" i="2"/>
  <c r="B54" i="2"/>
  <c r="B56" i="2" s="1"/>
  <c r="B36" i="2"/>
  <c r="B35" i="2"/>
  <c r="B34" i="2"/>
  <c r="B33" i="2"/>
  <c r="B31" i="2"/>
  <c r="B30" i="2"/>
  <c r="B29" i="2"/>
  <c r="B28" i="2"/>
  <c r="B27" i="2"/>
  <c r="B21" i="2"/>
  <c r="B20" i="2"/>
  <c r="B19" i="2"/>
  <c r="B18" i="2"/>
  <c r="B17" i="2"/>
  <c r="B14" i="2"/>
  <c r="B12" i="2"/>
  <c r="B11" i="2"/>
  <c r="B85" i="1"/>
  <c r="B81" i="1"/>
  <c r="B71" i="1"/>
  <c r="B70" i="1"/>
  <c r="B69" i="1"/>
  <c r="B72" i="1" s="1"/>
  <c r="B65" i="1"/>
  <c r="B59" i="1"/>
  <c r="B57" i="1"/>
  <c r="B56" i="1"/>
  <c r="B55" i="1"/>
  <c r="B54" i="1"/>
  <c r="B53" i="1"/>
  <c r="B46" i="1"/>
  <c r="B35" i="1"/>
  <c r="B30" i="1"/>
  <c r="B27" i="1"/>
  <c r="B26" i="1"/>
  <c r="B25" i="1"/>
  <c r="B21" i="1"/>
  <c r="B19" i="1"/>
  <c r="B17" i="1"/>
  <c r="B16" i="1"/>
  <c r="B15" i="1"/>
  <c r="B14" i="1"/>
  <c r="B11" i="1"/>
  <c r="B13" i="1" l="1"/>
  <c r="B60" i="1"/>
  <c r="B41" i="1" l="1"/>
  <c r="B42" i="1" s="1"/>
  <c r="B34" i="1" l="1"/>
  <c r="B37" i="2"/>
  <c r="B39" i="2" s="1"/>
  <c r="B46" i="2"/>
  <c r="B16" i="2"/>
  <c r="B33" i="1" l="1"/>
  <c r="B64" i="1"/>
  <c r="B47" i="2" l="1"/>
  <c r="B32" i="1" l="1"/>
  <c r="B29" i="1" s="1"/>
  <c r="B13" i="2"/>
  <c r="B22" i="2" l="1"/>
  <c r="B24" i="2" s="1"/>
  <c r="B45" i="2"/>
  <c r="B48" i="2" s="1"/>
  <c r="B42" i="2" l="1"/>
  <c r="B51" i="2" s="1"/>
  <c r="B59" i="2" s="1"/>
  <c r="B63" i="1" l="1"/>
  <c r="B66" i="1" s="1"/>
  <c r="B83" i="1" s="1"/>
  <c r="B10" i="1"/>
  <c r="B12" i="1"/>
  <c r="B22" i="1" l="1"/>
  <c r="B72" i="2" l="1"/>
  <c r="B88" i="1" l="1"/>
  <c r="B28" i="1" l="1"/>
  <c r="B38" i="1" s="1"/>
  <c r="B48" i="1" s="1"/>
  <c r="B62" i="2" l="1"/>
  <c r="B64" i="2" s="1"/>
  <c r="B70" i="2" s="1"/>
  <c r="B74" i="2" s="1"/>
  <c r="E74" i="2" l="1"/>
  <c r="B90" i="1"/>
  <c r="B89" i="1" l="1"/>
  <c r="B93" i="1" s="1"/>
  <c r="B95" i="1" s="1"/>
  <c r="B96" i="1" s="1"/>
</calcChain>
</file>

<file path=xl/sharedStrings.xml><?xml version="1.0" encoding="utf-8"?>
<sst xmlns="http://schemas.openxmlformats.org/spreadsheetml/2006/main" count="134" uniqueCount="125">
  <si>
    <t>INVERSIONES FINANCIERAS DAVIVIENDA, S.A.Y SUBSIDIARIAS</t>
  </si>
  <si>
    <t>Sociedad Controladora de Finalidad Exclusiva</t>
  </si>
  <si>
    <t>Al 31 de Agosto 2026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</si>
  <si>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</si>
  <si>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</si>
  <si>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</si>
  <si>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</si>
  <si>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</si>
  <si>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</si>
  <si>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</si>
  <si>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</si>
  <si>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</si>
  <si>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</si>
  <si>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</si>
  <si>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</si>
  <si>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</si>
  <si>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</si>
  <si>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</si>
  <si>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</si>
  <si>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</si>
  <si>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</si>
  <si>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</si>
  <si>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</si>
  <si>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</si>
  <si>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</si>
  <si>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</si>
  <si>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</si>
  <si>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</si>
  <si>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</si>
  <si>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</si>
  <si>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</si>
  <si>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</si>
  <si>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</si>
  <si>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</si>
  <si>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</si>
  <si>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</si>
  <si>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</si>
  <si>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</si>
  <si>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</si>
  <si>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</si>
  <si>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</si>
  <si>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</si>
  <si>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</si>
  <si>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</si>
  <si>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</si>
  <si>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</si>
  <si>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</si>
  <si>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</si>
  <si>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</si>
  <si>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</si>
  <si>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</si>
  <si>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</si>
  <si>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</si>
  <si>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</si>
  <si>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</si>
  <si>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</si>
  <si>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</si>
  <si>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</si>
  <si>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</si>
  <si>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</si>
  <si>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</si>
  <si>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</si>
  <si>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</si>
  <si>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</si>
  <si>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</si>
  <si>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</si>
  <si>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</si>
  <si>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</si>
  <si>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</si>
  <si>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</si>
  <si>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</si>
  <si>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</si>
  <si>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</si>
  <si>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</si>
  <si>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</si>
  <si>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</si>
  <si>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Del 1 de enero al 31 de Agosto 2026</t>
  </si>
  <si>
    <t>Mes actual:     Agosto 2026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</si>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</sst>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2" applyFont="1" applyBorder="1"/>
    <xf numFmtId="0" fontId="2" fillId="0" borderId="0" xfId="2" applyFont="1" applyFill="1" applyBorder="1" applyAlignment="1">
      <alignment horizontal="center"/>
    </xf>
    <xf numFmtId="0" fontId="1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 applyProtection="1">
      <protection locked="0"/>
    </xf>
    <xf numFmtId="0" fontId="3" fillId="0" borderId="3" xfId="2" applyFont="1" applyFill="1" applyBorder="1"/>
    <xf numFmtId="0" fontId="7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3" fillId="0" borderId="0" xfId="2" applyFont="1" applyAlignment="1">
      <alignment horizontal="left"/>
    </xf>
    <xf numFmtId="0" fontId="2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5" fillId="0" borderId="0" xfId="2" applyFont="1" applyFill="1" applyBorder="1" applyAlignment="1">
      <alignment horizontal="center" wrapText="1"/>
    </xf>
    <xf numFmtId="0" fontId="8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167" fontId="3" fillId="0" borderId="0" xfId="1" applyFont="1" applyFill="1"/>
    <xf numFmtId="0" fontId="8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165" fontId="3" fillId="0" borderId="0" xfId="3" applyNumberFormat="1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/>
      <protection locked="0"/>
    </xf>
    <xf numFmtId="0" fontId="9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  <xf numFmtId="164" fontId="3" fillId="0" borderId="0" xfId="2" applyNumberFormat="1" applyFont="1" applyFill="1" applyAlignment="1">
      <alignment horizontal="center"/>
    </xf>
    <xf numFmtId="43" fontId="3" fillId="0" borderId="0" xfId="2" applyNumberFormat="1" applyFont="1" applyFill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863600</xdr:colOff>
      <xdr:row>97</xdr:row>
      <xdr:rowOff>67733</xdr:rowOff>
    </xdr:from>
    <xdr:to>
      <xdr:col>1</xdr:col>
      <xdr:colOff>1744133</xdr:colOff>
      <xdr:row>100</xdr:row>
      <xdr:rowOff>4255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00" y="17475200"/>
          <a:ext cx="5867400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77</xdr:row>
      <xdr:rowOff>0</xdr:rowOff>
    </xdr:from>
    <xdr:to>
      <xdr:col>1</xdr:col>
      <xdr:colOff>920750</xdr:colOff>
      <xdr:row>79</xdr:row>
      <xdr:rowOff>63522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41250"/>
          <a:ext cx="5156200" cy="4191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AGOSTO/CONSOLIDADO%20IFD%20AGOSTO%202026%20de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ER 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8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0526"/>
      <sheetName val="0626"/>
      <sheetName val="0726"/>
      <sheetName val="08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7">
          <cell r="AJ7">
            <v>611339883.98000002</v>
          </cell>
        </row>
        <row r="22">
          <cell r="AJ22">
            <v>0</v>
          </cell>
        </row>
        <row r="24">
          <cell r="AJ24">
            <v>516539953.88753927</v>
          </cell>
        </row>
        <row r="37">
          <cell r="AJ37">
            <v>410667140.38</v>
          </cell>
        </row>
        <row r="38">
          <cell r="AJ38">
            <v>3217895.15</v>
          </cell>
        </row>
        <row r="39">
          <cell r="AJ39">
            <v>2375865993.3200002</v>
          </cell>
        </row>
        <row r="40">
          <cell r="AJ40">
            <v>52869891.229999997</v>
          </cell>
        </row>
        <row r="41">
          <cell r="AJ41">
            <v>10385027.469999999</v>
          </cell>
        </row>
        <row r="43">
          <cell r="AJ43">
            <v>-63598674.509999998</v>
          </cell>
        </row>
        <row r="45">
          <cell r="AJ45">
            <v>10464193.390000001</v>
          </cell>
        </row>
        <row r="46">
          <cell r="AJ46">
            <v>571685.29</v>
          </cell>
        </row>
        <row r="50">
          <cell r="AJ50">
            <v>6668747.75</v>
          </cell>
        </row>
        <row r="51">
          <cell r="AJ51">
            <v>-3397863.74</v>
          </cell>
        </row>
        <row r="53">
          <cell r="AJ53">
            <v>6088120.3359100148</v>
          </cell>
        </row>
        <row r="56">
          <cell r="AJ56">
            <v>2517855.9283941602</v>
          </cell>
        </row>
        <row r="57">
          <cell r="AJ57">
            <v>5592626.040000001</v>
          </cell>
        </row>
        <row r="58">
          <cell r="AJ58">
            <v>11670112.24</v>
          </cell>
        </row>
        <row r="59">
          <cell r="AJ59">
            <v>12158958.970000001</v>
          </cell>
        </row>
        <row r="60">
          <cell r="AJ60">
            <v>-2611745.1</v>
          </cell>
        </row>
        <row r="62">
          <cell r="AJ62">
            <v>0</v>
          </cell>
        </row>
        <row r="63">
          <cell r="AJ63">
            <v>0</v>
          </cell>
        </row>
        <row r="64">
          <cell r="AJ64">
            <v>68018688.689999968</v>
          </cell>
        </row>
        <row r="81">
          <cell r="AJ81">
            <v>3107650761.836</v>
          </cell>
        </row>
        <row r="97">
          <cell r="AJ97">
            <v>8191231.3199999994</v>
          </cell>
        </row>
        <row r="101">
          <cell r="AJ101">
            <v>272260444.22999996</v>
          </cell>
        </row>
        <row r="105">
          <cell r="AJ105">
            <v>8000000</v>
          </cell>
        </row>
        <row r="106">
          <cell r="AJ106">
            <v>124466342.34</v>
          </cell>
        </row>
        <row r="111">
          <cell r="AJ111">
            <v>12179853.33</v>
          </cell>
        </row>
        <row r="118">
          <cell r="AJ118">
            <v>288215.75</v>
          </cell>
        </row>
        <row r="119">
          <cell r="AJ119">
            <v>2825589.77</v>
          </cell>
        </row>
        <row r="121">
          <cell r="AJ121">
            <v>1119419.44</v>
          </cell>
        </row>
        <row r="125">
          <cell r="AJ125">
            <v>24399876.632571429</v>
          </cell>
        </row>
        <row r="127">
          <cell r="AJ127">
            <v>7127722.4800000004</v>
          </cell>
        </row>
        <row r="128">
          <cell r="AJ128">
            <v>3268414.33</v>
          </cell>
        </row>
        <row r="129">
          <cell r="AJ129">
            <v>3153921.42</v>
          </cell>
        </row>
        <row r="131">
          <cell r="AJ131">
            <v>972071.86</v>
          </cell>
        </row>
        <row r="132">
          <cell r="AJ132">
            <v>12701764.51</v>
          </cell>
        </row>
        <row r="139">
          <cell r="AJ139">
            <v>7104777.7199999997</v>
          </cell>
        </row>
        <row r="140">
          <cell r="AJ140">
            <v>14174171.590000002</v>
          </cell>
        </row>
        <row r="143">
          <cell r="AJ143">
            <v>5351785.1100000003</v>
          </cell>
        </row>
        <row r="149">
          <cell r="AJ149">
            <v>11201168.440000001</v>
          </cell>
        </row>
        <row r="150">
          <cell r="AJ150">
            <v>0</v>
          </cell>
        </row>
        <row r="154">
          <cell r="AJ154">
            <v>151999999.9952637</v>
          </cell>
        </row>
        <row r="166">
          <cell r="AJ166">
            <v>252203454.99265468</v>
          </cell>
        </row>
        <row r="186">
          <cell r="AJ186">
            <v>174106943.13999999</v>
          </cell>
        </row>
        <row r="187">
          <cell r="AJ187">
            <v>15553295.879999999</v>
          </cell>
        </row>
        <row r="188">
          <cell r="AJ188">
            <v>8208767.209999999</v>
          </cell>
        </row>
        <row r="189">
          <cell r="AJ189">
            <v>8740815.1899999995</v>
          </cell>
        </row>
        <row r="190">
          <cell r="AJ190">
            <v>0</v>
          </cell>
        </row>
        <row r="191">
          <cell r="AJ191">
            <v>56889.75</v>
          </cell>
        </row>
        <row r="192">
          <cell r="AJ192">
            <v>5367940.2000000011</v>
          </cell>
        </row>
        <row r="193">
          <cell r="AJ193">
            <v>0</v>
          </cell>
        </row>
        <row r="194">
          <cell r="AJ194">
            <v>489469.13999999996</v>
          </cell>
        </row>
        <row r="196">
          <cell r="AJ196">
            <v>208251.35</v>
          </cell>
        </row>
        <row r="197">
          <cell r="AJ197">
            <v>21307055.219999999</v>
          </cell>
        </row>
        <row r="199">
          <cell r="AJ199">
            <v>31000324.690000001</v>
          </cell>
        </row>
        <row r="200">
          <cell r="AJ200">
            <v>2750877.93</v>
          </cell>
        </row>
        <row r="201">
          <cell r="AJ201">
            <v>212195.06</v>
          </cell>
        </row>
        <row r="202">
          <cell r="AJ202">
            <v>1020538.31</v>
          </cell>
        </row>
        <row r="203">
          <cell r="AJ203">
            <v>462737.99</v>
          </cell>
        </row>
        <row r="209">
          <cell r="AJ209">
            <v>53754188.159999996</v>
          </cell>
        </row>
        <row r="210">
          <cell r="AJ210">
            <v>11561401.200000001</v>
          </cell>
        </row>
        <row r="211">
          <cell r="AJ211">
            <v>5246818.3616058398</v>
          </cell>
        </row>
        <row r="212">
          <cell r="AJ212">
            <v>137615.41</v>
          </cell>
        </row>
        <row r="213">
          <cell r="AJ213">
            <v>6369189.7800000003</v>
          </cell>
        </row>
        <row r="214">
          <cell r="AJ214">
            <v>181303.36</v>
          </cell>
        </row>
        <row r="215">
          <cell r="AJ215">
            <v>26710383.059999995</v>
          </cell>
        </row>
        <row r="216">
          <cell r="AJ216">
            <v>9541969.3499999996</v>
          </cell>
        </row>
        <row r="217">
          <cell r="AJ217">
            <v>4525795.55</v>
          </cell>
        </row>
        <row r="218">
          <cell r="AJ218">
            <v>3695494.37</v>
          </cell>
        </row>
        <row r="219">
          <cell r="AJ219">
            <v>0</v>
          </cell>
        </row>
        <row r="222">
          <cell r="AJ222">
            <v>40817063.980441369</v>
          </cell>
        </row>
        <row r="229">
          <cell r="AJ229">
            <v>806921.06841019227</v>
          </cell>
        </row>
        <row r="232">
          <cell r="AJ232">
            <v>35408436.190000005</v>
          </cell>
        </row>
        <row r="233">
          <cell r="AJ233">
            <v>32520817.760000002</v>
          </cell>
        </row>
        <row r="234">
          <cell r="AJ234">
            <v>5725545.7299999995</v>
          </cell>
        </row>
        <row r="235">
          <cell r="AJ235">
            <v>5552161.0999999996</v>
          </cell>
        </row>
        <row r="238">
          <cell r="AJ238">
            <v>25632.89</v>
          </cell>
        </row>
        <row r="240">
          <cell r="AJ240">
            <v>13542721.90749988</v>
          </cell>
        </row>
        <row r="259">
          <cell r="AJ259">
            <v>1899245.54</v>
          </cell>
        </row>
        <row r="260">
          <cell r="AJ260">
            <v>7866913.040000001</v>
          </cell>
        </row>
        <row r="262">
          <cell r="AJ262">
            <v>0</v>
          </cell>
        </row>
        <row r="266">
          <cell r="AJ266">
            <v>522216.36033073213</v>
          </cell>
        </row>
        <row r="268">
          <cell r="AJ268">
            <v>31824818.623532146</v>
          </cell>
        </row>
      </sheetData>
      <sheetData sheetId="42"/>
      <sheetData sheetId="43">
        <row r="1487">
          <cell r="G1487">
            <v>306912.75</v>
          </cell>
        </row>
        <row r="4360">
          <cell r="G4360">
            <v>188734364.96000001</v>
          </cell>
        </row>
        <row r="4467">
          <cell r="G4467">
            <v>-193121868.41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>
        <row r="12">
          <cell r="I12">
            <v>30651.589999999851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showGridLines="0" tabSelected="1" topLeftCell="A73" zoomScale="75" zoomScaleNormal="75" zoomScaleSheetLayoutView="100" workbookViewId="0">
      <selection activeCell="A105" sqref="A105"/>
    </sheetView>
  </sheetViews>
  <sheetFormatPr baseColWidth="10" defaultColWidth="11.453125" defaultRowHeight="12.5" x14ac:dyDescent="0.25"/>
  <cols>
    <col min="1" max="1" width="71.36328125" style="1" customWidth="1"/>
    <col min="2" max="2" width="30.54296875" style="1" customWidth="1"/>
    <col min="3" max="3" width="18.54296875" style="1" customWidth="1"/>
    <col min="4" max="4" width="17.453125" style="1" customWidth="1"/>
    <col min="5" max="16384" width="11.453125" style="1"/>
  </cols>
  <sheetData>
    <row r="1" spans="1:4" s="3" customFormat="1" ht="14" x14ac:dyDescent="0.3">
      <c r="A1" s="2" t="s">
        <v>0</v>
      </c>
      <c r="B1" s="2"/>
    </row>
    <row r="2" spans="1:4" s="3" customFormat="1" ht="14" x14ac:dyDescent="0.3">
      <c r="A2" s="2" t="s">
        <v>1</v>
      </c>
      <c r="B2" s="2"/>
    </row>
    <row r="3" spans="1:4" s="3" customFormat="1" ht="14" x14ac:dyDescent="0.3">
      <c r="A3" s="4" t="s">
        <v>2</v>
      </c>
      <c r="B3" s="4"/>
    </row>
    <row r="4" spans="1:4" s="3" customFormat="1" ht="14.5" x14ac:dyDescent="0.35">
      <c r="A4" s="5" t="s">
        <v>3</v>
      </c>
      <c r="B4" s="5"/>
    </row>
    <row r="5" spans="1:4" ht="14" x14ac:dyDescent="0.3">
      <c r="A5" s="6" t="s">
        <v>4</v>
      </c>
      <c r="B5" s="7">
        <v>46265</v>
      </c>
    </row>
    <row r="6" spans="1:4" ht="14" x14ac:dyDescent="0.3">
      <c r="A6" s="8"/>
      <c r="B6" s="9"/>
    </row>
    <row r="7" spans="1:4" ht="14" x14ac:dyDescent="0.3">
      <c r="A7" s="10" t="s">
        <v>5</v>
      </c>
      <c r="B7" s="11"/>
    </row>
    <row r="8" spans="1:4" ht="14" x14ac:dyDescent="0.3">
      <c r="A8" s="10"/>
      <c r="B8" s="11"/>
    </row>
    <row r="9" spans="1:4" ht="14" x14ac:dyDescent="0.3">
      <c r="A9" s="12" t="s">
        <v>6</v>
      </c>
      <c r="B9" s="11"/>
    </row>
    <row r="10" spans="1:4" ht="14" x14ac:dyDescent="0.3">
      <c r="A10" s="13" t="s">
        <v>7</v>
      </c>
      <c r="B10" s="14">
        <f ca="1">+'[1]HOJA DE CONSOLIDACION'!AJ7/1000</f>
        <v>611339.88398000004</v>
      </c>
      <c r="D10" s="15"/>
    </row>
    <row r="11" spans="1:4" ht="14" x14ac:dyDescent="0.3">
      <c r="A11" s="13" t="s">
        <v>8</v>
      </c>
      <c r="B11" s="14">
        <f>+'[1]HOJA DE CONSOLIDACION'!AJ22/1000</f>
        <v>0</v>
      </c>
      <c r="D11" s="15"/>
    </row>
    <row r="12" spans="1:4" ht="14" x14ac:dyDescent="0.3">
      <c r="A12" s="13" t="s">
        <v>9</v>
      </c>
      <c r="B12" s="14">
        <f ca="1">+'[1]HOJA DE CONSOLIDACION'!AJ24/1000</f>
        <v>516539.95388753928</v>
      </c>
      <c r="D12" s="15"/>
    </row>
    <row r="13" spans="1:4" ht="14" x14ac:dyDescent="0.3">
      <c r="A13" s="13" t="s">
        <v>10</v>
      </c>
      <c r="B13" s="16">
        <f>SUM(B14:B17)</f>
        <v>2789407.2730400003</v>
      </c>
      <c r="D13" s="15"/>
    </row>
    <row r="14" spans="1:4" ht="14.5" x14ac:dyDescent="0.35">
      <c r="A14" s="17" t="s">
        <v>11</v>
      </c>
      <c r="B14" s="18">
        <f>(+'[1]HOJA DE CONSOLIDACION'!AJ37+'[1]HOJA DE CONSOLIDACION'!AJ39)/1000</f>
        <v>2786533.1337000001</v>
      </c>
      <c r="D14" s="15"/>
    </row>
    <row r="15" spans="1:4" ht="14.5" x14ac:dyDescent="0.35">
      <c r="A15" s="17" t="s">
        <v>12</v>
      </c>
      <c r="B15" s="18">
        <f>+'[1]HOJA DE CONSOLIDACION'!AJ40/1000</f>
        <v>52869.891229999994</v>
      </c>
      <c r="D15" s="15"/>
    </row>
    <row r="16" spans="1:4" ht="14.5" x14ac:dyDescent="0.35">
      <c r="A16" s="17" t="s">
        <v>13</v>
      </c>
      <c r="B16" s="18">
        <f>(+'[1]HOJA DE CONSOLIDACION'!AJ38+'[1]HOJA DE CONSOLIDACION'!AJ41)/1000</f>
        <v>13602.922619999999</v>
      </c>
      <c r="D16" s="15"/>
    </row>
    <row r="17" spans="1:4" ht="14.5" x14ac:dyDescent="0.35">
      <c r="A17" s="17" t="s">
        <v>14</v>
      </c>
      <c r="B17" s="18">
        <f>+'[1]HOJA DE CONSOLIDACION'!AJ43/1000</f>
        <v>-63598.674509999997</v>
      </c>
      <c r="D17" s="15"/>
    </row>
    <row r="18" spans="1:4" ht="14" x14ac:dyDescent="0.3">
      <c r="A18" s="13" t="s">
        <v>15</v>
      </c>
      <c r="B18" s="19">
        <v>0</v>
      </c>
      <c r="D18" s="15"/>
    </row>
    <row r="19" spans="1:4" ht="14.5" x14ac:dyDescent="0.35">
      <c r="A19" s="17" t="s">
        <v>16</v>
      </c>
      <c r="B19" s="19">
        <f>+'[1]HOJA DE CONSOLIDACION'!AJ45/1000</f>
        <v>10464.19339</v>
      </c>
      <c r="D19" s="15"/>
    </row>
    <row r="20" spans="1:4" ht="14.5" x14ac:dyDescent="0.35">
      <c r="A20" s="17" t="s">
        <v>17</v>
      </c>
      <c r="B20" s="19">
        <v>0</v>
      </c>
      <c r="D20" s="15"/>
    </row>
    <row r="21" spans="1:4" ht="14" x14ac:dyDescent="0.3">
      <c r="A21" s="13" t="s">
        <v>18</v>
      </c>
      <c r="B21" s="19">
        <f>+'[1]HOJA DE CONSOLIDACION'!AJ46/1000</f>
        <v>571.68529000000001</v>
      </c>
      <c r="D21" s="15"/>
    </row>
    <row r="22" spans="1:4" ht="14" x14ac:dyDescent="0.3">
      <c r="A22" s="20" t="s">
        <v>19</v>
      </c>
      <c r="B22" s="21">
        <f ca="1">+B10+B11+B12+B13+B19+B21</f>
        <v>3928322.9895875398</v>
      </c>
    </row>
    <row r="23" spans="1:4" ht="14" x14ac:dyDescent="0.3">
      <c r="A23" s="22"/>
      <c r="B23" s="19"/>
    </row>
    <row r="24" spans="1:4" ht="14" x14ac:dyDescent="0.3">
      <c r="A24" s="12" t="s">
        <v>20</v>
      </c>
      <c r="B24" s="19"/>
    </row>
    <row r="25" spans="1:4" ht="14" x14ac:dyDescent="0.3">
      <c r="A25" s="13" t="s">
        <v>21</v>
      </c>
      <c r="B25" s="19">
        <f>SUM(B26:B27)</f>
        <v>3270.8840100000002</v>
      </c>
      <c r="D25" s="15"/>
    </row>
    <row r="26" spans="1:4" ht="14.5" x14ac:dyDescent="0.35">
      <c r="A26" s="17" t="s">
        <v>22</v>
      </c>
      <c r="B26" s="19">
        <f>+'[1]HOJA DE CONSOLIDACION'!AJ50/1000</f>
        <v>6668.7477500000005</v>
      </c>
      <c r="D26" s="15"/>
    </row>
    <row r="27" spans="1:4" ht="14.5" x14ac:dyDescent="0.35">
      <c r="A27" s="17" t="s">
        <v>23</v>
      </c>
      <c r="B27" s="19">
        <f>+'[1]HOJA DE CONSOLIDACION'!AJ51/1000</f>
        <v>-3397.8637400000002</v>
      </c>
      <c r="D27" s="15"/>
    </row>
    <row r="28" spans="1:4" ht="14" x14ac:dyDescent="0.3">
      <c r="A28" s="13" t="s">
        <v>24</v>
      </c>
      <c r="B28" s="19">
        <f ca="1">+'[1]HOJA DE CONSOLIDACION'!AJ53/1000</f>
        <v>6088.1203359100145</v>
      </c>
      <c r="D28" s="15"/>
    </row>
    <row r="29" spans="1:4" ht="14" x14ac:dyDescent="0.3">
      <c r="A29" s="13" t="s">
        <v>25</v>
      </c>
      <c r="B29" s="19">
        <f ca="1">SUM(B30:B35)</f>
        <v>29327.808078394162</v>
      </c>
      <c r="D29" s="15"/>
    </row>
    <row r="30" spans="1:4" ht="14.5" x14ac:dyDescent="0.35">
      <c r="A30" s="17" t="s">
        <v>26</v>
      </c>
      <c r="B30" s="19">
        <f>+'[1]wfsaldos ajuste 8'!G1487/1000</f>
        <v>306.91275000000002</v>
      </c>
      <c r="D30" s="15"/>
    </row>
    <row r="31" spans="1:4" ht="14.5" x14ac:dyDescent="0.35">
      <c r="A31" s="17" t="s">
        <v>27</v>
      </c>
      <c r="B31" s="19">
        <v>0</v>
      </c>
      <c r="D31" s="15"/>
    </row>
    <row r="32" spans="1:4" ht="14.5" x14ac:dyDescent="0.35">
      <c r="A32" s="17" t="s">
        <v>28</v>
      </c>
      <c r="B32" s="19">
        <f ca="1">+('[1]HOJA DE CONSOLIDACION'!AJ56+'[1]HOJA DE CONSOLIDACION'!AJ63)/1000</f>
        <v>2517.8559283941604</v>
      </c>
      <c r="D32" s="15"/>
    </row>
    <row r="33" spans="1:4" ht="14.5" x14ac:dyDescent="0.35">
      <c r="A33" s="17" t="s">
        <v>29</v>
      </c>
      <c r="B33" s="19">
        <f ca="1">+('[1]HOJA DE CONSOLIDACION'!AJ57+'[1]HOJA DE CONSOLIDACION'!AJ62+'[1]HOJA DE CONSOLIDACION'!AJ59)/1000-B30</f>
        <v>17444.672260000003</v>
      </c>
      <c r="D33" s="15"/>
    </row>
    <row r="34" spans="1:4" ht="14.5" x14ac:dyDescent="0.35">
      <c r="A34" s="17" t="s">
        <v>30</v>
      </c>
      <c r="B34" s="19">
        <f ca="1">+'[1]HOJA DE CONSOLIDACION'!AJ58/1000</f>
        <v>11670.11224</v>
      </c>
      <c r="D34" s="15"/>
    </row>
    <row r="35" spans="1:4" ht="14.5" x14ac:dyDescent="0.35">
      <c r="A35" s="17" t="s">
        <v>31</v>
      </c>
      <c r="B35" s="19">
        <f>+'[1]HOJA DE CONSOLIDACION'!AJ60/1000</f>
        <v>-2611.7451000000001</v>
      </c>
      <c r="D35" s="15"/>
    </row>
    <row r="36" spans="1:4" ht="14" x14ac:dyDescent="0.3">
      <c r="A36" s="13" t="s">
        <v>32</v>
      </c>
      <c r="B36" s="19"/>
      <c r="D36" s="15"/>
    </row>
    <row r="37" spans="1:4" ht="14" x14ac:dyDescent="0.3">
      <c r="A37" s="13" t="s">
        <v>33</v>
      </c>
      <c r="B37" s="19"/>
    </row>
    <row r="38" spans="1:4" ht="14" x14ac:dyDescent="0.3">
      <c r="A38" s="20" t="s">
        <v>34</v>
      </c>
      <c r="B38" s="23">
        <f ca="1">+B25+B28+B29</f>
        <v>38686.812424304175</v>
      </c>
    </row>
    <row r="39" spans="1:4" ht="14" x14ac:dyDescent="0.3">
      <c r="A39" s="22"/>
      <c r="B39" s="19"/>
      <c r="D39" s="15"/>
    </row>
    <row r="40" spans="1:4" ht="14" x14ac:dyDescent="0.3">
      <c r="A40" s="12" t="s">
        <v>35</v>
      </c>
      <c r="B40" s="19"/>
      <c r="D40" s="15"/>
    </row>
    <row r="41" spans="1:4" ht="14" x14ac:dyDescent="0.3">
      <c r="A41" s="13" t="s">
        <v>36</v>
      </c>
      <c r="B41" s="19">
        <f ca="1">+'[1]HOJA DE CONSOLIDACION'!AJ64/1000</f>
        <v>68018.688689999966</v>
      </c>
      <c r="D41" s="15"/>
    </row>
    <row r="42" spans="1:4" ht="14" x14ac:dyDescent="0.3">
      <c r="A42" s="20" t="s">
        <v>37</v>
      </c>
      <c r="B42" s="23">
        <f ca="1">+B41</f>
        <v>68018.688689999966</v>
      </c>
      <c r="D42" s="15"/>
    </row>
    <row r="43" spans="1:4" ht="14" x14ac:dyDescent="0.3">
      <c r="A43" s="22"/>
      <c r="B43" s="19"/>
      <c r="D43" s="15"/>
    </row>
    <row r="44" spans="1:4" ht="14" x14ac:dyDescent="0.3">
      <c r="A44" s="20" t="s">
        <v>38</v>
      </c>
      <c r="B44" s="24">
        <v>0</v>
      </c>
      <c r="D44" s="15"/>
    </row>
    <row r="45" spans="1:4" ht="14" x14ac:dyDescent="0.3">
      <c r="A45" s="22"/>
      <c r="B45" s="19"/>
      <c r="D45" s="15"/>
    </row>
    <row r="46" spans="1:4" ht="14" x14ac:dyDescent="0.3">
      <c r="A46" s="20" t="s">
        <v>39</v>
      </c>
      <c r="B46" s="23">
        <f>+'[1]wfsaldos ajuste 8'!G4360/1000</f>
        <v>188734.36496000001</v>
      </c>
      <c r="D46" s="15"/>
    </row>
    <row r="47" spans="1:4" ht="14" x14ac:dyDescent="0.3">
      <c r="A47" s="22"/>
      <c r="B47" s="19"/>
      <c r="D47" s="15"/>
    </row>
    <row r="48" spans="1:4" ht="14.5" thickBot="1" x14ac:dyDescent="0.35">
      <c r="A48" s="25" t="s">
        <v>40</v>
      </c>
      <c r="B48" s="26">
        <f ca="1">+B22+B38+B42+B44+B46</f>
        <v>4223762.8556618439</v>
      </c>
      <c r="C48" s="27"/>
      <c r="D48" s="15"/>
    </row>
    <row r="49" spans="1:4" ht="14.5" thickTop="1" x14ac:dyDescent="0.3">
      <c r="A49" s="22"/>
      <c r="B49" s="11"/>
      <c r="D49" s="15"/>
    </row>
    <row r="50" spans="1:4" ht="14" x14ac:dyDescent="0.3">
      <c r="A50" s="10" t="s">
        <v>41</v>
      </c>
      <c r="B50" s="11"/>
      <c r="D50" s="15"/>
    </row>
    <row r="51" spans="1:4" ht="14" x14ac:dyDescent="0.3">
      <c r="A51" s="10"/>
      <c r="B51" s="11"/>
      <c r="D51" s="15"/>
    </row>
    <row r="52" spans="1:4" ht="14" x14ac:dyDescent="0.3">
      <c r="A52" s="12" t="s">
        <v>42</v>
      </c>
      <c r="B52" s="11"/>
      <c r="D52" s="15"/>
    </row>
    <row r="53" spans="1:4" ht="14" x14ac:dyDescent="0.3">
      <c r="A53" s="13" t="s">
        <v>43</v>
      </c>
      <c r="B53" s="28">
        <f>+'[1]HOJA DE CONSOLIDACION'!AJ81/1000</f>
        <v>3107650.7618359998</v>
      </c>
      <c r="D53" s="15"/>
    </row>
    <row r="54" spans="1:4" ht="14" x14ac:dyDescent="0.3">
      <c r="A54" s="13" t="s">
        <v>44</v>
      </c>
      <c r="B54" s="28">
        <f>+('[1]HOJA DE CONSOLIDACION'!AJ97+'[1]HOJA DE CONSOLIDACION'!AJ101)/1000</f>
        <v>280451.67554999993</v>
      </c>
      <c r="D54" s="15"/>
    </row>
    <row r="55" spans="1:4" ht="14" x14ac:dyDescent="0.3">
      <c r="A55" s="13" t="s">
        <v>45</v>
      </c>
      <c r="B55" s="28">
        <f>+'[1]HOJA DE CONSOLIDACION'!AJ105/1000</f>
        <v>8000</v>
      </c>
      <c r="D55" s="15"/>
    </row>
    <row r="56" spans="1:4" ht="14" x14ac:dyDescent="0.3">
      <c r="A56" s="13" t="s">
        <v>46</v>
      </c>
      <c r="B56" s="28">
        <f>+'[1]HOJA DE CONSOLIDACION'!AJ106/1000</f>
        <v>124466.34234</v>
      </c>
      <c r="D56" s="15"/>
    </row>
    <row r="57" spans="1:4" ht="14" x14ac:dyDescent="0.3">
      <c r="A57" s="13" t="s">
        <v>47</v>
      </c>
      <c r="B57" s="28">
        <f>+('[1]HOJA DE CONSOLIDACION'!AJ118+'[1]HOJA DE CONSOLIDACION'!AJ119+'[1]HOJA DE CONSOLIDACION'!AJ121)/1000</f>
        <v>4233.2249599999996</v>
      </c>
      <c r="D57" s="15"/>
    </row>
    <row r="58" spans="1:4" ht="14" x14ac:dyDescent="0.3">
      <c r="A58" s="13" t="s">
        <v>48</v>
      </c>
      <c r="B58" s="28">
        <v>0</v>
      </c>
      <c r="D58" s="15"/>
    </row>
    <row r="59" spans="1:4" ht="14" x14ac:dyDescent="0.3">
      <c r="A59" s="13" t="s">
        <v>49</v>
      </c>
      <c r="B59" s="28">
        <f>+'[1]HOJA DE CONSOLIDACION'!AJ111/1000</f>
        <v>12179.85333</v>
      </c>
      <c r="D59" s="15"/>
    </row>
    <row r="60" spans="1:4" ht="14" x14ac:dyDescent="0.3">
      <c r="A60" s="20" t="s">
        <v>50</v>
      </c>
      <c r="B60" s="29">
        <f>SUM(B53:B59)</f>
        <v>3536981.8580159992</v>
      </c>
      <c r="D60" s="15"/>
    </row>
    <row r="61" spans="1:4" ht="14" x14ac:dyDescent="0.3">
      <c r="A61" s="22"/>
      <c r="B61" s="28"/>
      <c r="D61" s="15"/>
    </row>
    <row r="62" spans="1:4" ht="14" x14ac:dyDescent="0.3">
      <c r="A62" s="12" t="s">
        <v>51</v>
      </c>
      <c r="B62" s="28"/>
      <c r="D62" s="15"/>
    </row>
    <row r="63" spans="1:4" ht="14" x14ac:dyDescent="0.3">
      <c r="A63" s="13" t="s">
        <v>52</v>
      </c>
      <c r="B63" s="28">
        <f ca="1">(+'[1]HOJA DE CONSOLIDACION'!AJ125+'[1]HOJA DE CONSOLIDACION'!AJ149)/1000</f>
        <v>35601.045072571425</v>
      </c>
      <c r="D63" s="15"/>
    </row>
    <row r="64" spans="1:4" ht="14" x14ac:dyDescent="0.3">
      <c r="A64" s="13" t="s">
        <v>53</v>
      </c>
      <c r="B64" s="28">
        <f ca="1">+('[1]HOJA DE CONSOLIDACION'!AJ127+'[1]HOJA DE CONSOLIDACION'!AJ129+'[1]HOJA DE CONSOLIDACION'!AJ128)/1000</f>
        <v>13550.058230000001</v>
      </c>
      <c r="D64" s="15"/>
    </row>
    <row r="65" spans="1:4" ht="14" x14ac:dyDescent="0.3">
      <c r="A65" s="13" t="s">
        <v>49</v>
      </c>
      <c r="B65" s="28">
        <f>(+'[1]HOJA DE CONSOLIDACION'!AJ131+'[1]HOJA DE CONSOLIDACION'!AJ132)/1000</f>
        <v>13673.836369999999</v>
      </c>
      <c r="D65" s="15"/>
    </row>
    <row r="66" spans="1:4" ht="14" x14ac:dyDescent="0.3">
      <c r="A66" s="20" t="s">
        <v>54</v>
      </c>
      <c r="B66" s="29">
        <f ca="1">SUM(B63:B65)</f>
        <v>62824.939672571425</v>
      </c>
      <c r="D66" s="15"/>
    </row>
    <row r="67" spans="1:4" ht="14" x14ac:dyDescent="0.3">
      <c r="A67" s="22"/>
      <c r="B67" s="28"/>
      <c r="D67" s="15"/>
    </row>
    <row r="68" spans="1:4" ht="14" x14ac:dyDescent="0.3">
      <c r="A68" s="12" t="s">
        <v>55</v>
      </c>
      <c r="B68" s="28"/>
      <c r="D68" s="15"/>
    </row>
    <row r="69" spans="1:4" ht="14" x14ac:dyDescent="0.3">
      <c r="A69" s="13" t="s">
        <v>56</v>
      </c>
      <c r="B69" s="28">
        <f>+'[1]HOJA DE CONSOLIDACION'!AJ139/1000</f>
        <v>7104.77772</v>
      </c>
      <c r="D69" s="15"/>
    </row>
    <row r="70" spans="1:4" ht="14" x14ac:dyDescent="0.3">
      <c r="A70" s="13" t="s">
        <v>57</v>
      </c>
      <c r="B70" s="28">
        <f>+'[1]HOJA DE CONSOLIDACION'!AJ140/1000</f>
        <v>14174.171590000002</v>
      </c>
      <c r="D70" s="15"/>
    </row>
    <row r="71" spans="1:4" ht="14" x14ac:dyDescent="0.3">
      <c r="A71" s="13" t="s">
        <v>58</v>
      </c>
      <c r="B71" s="28">
        <f>+'[1]HOJA DE CONSOLIDACION'!AJ143/1000</f>
        <v>5351.7851100000007</v>
      </c>
      <c r="D71" s="15"/>
    </row>
    <row r="72" spans="1:4" ht="14" x14ac:dyDescent="0.3">
      <c r="A72" s="20" t="s">
        <v>59</v>
      </c>
      <c r="B72" s="29">
        <f>SUM(B69:B71)</f>
        <v>26630.734420000004</v>
      </c>
      <c r="D72" s="15"/>
    </row>
    <row r="73" spans="1:4" ht="14" x14ac:dyDescent="0.3">
      <c r="A73" s="22"/>
      <c r="B73" s="28"/>
      <c r="D73" s="15"/>
    </row>
    <row r="74" spans="1:4" ht="14" x14ac:dyDescent="0.3">
      <c r="A74" s="12" t="s">
        <v>60</v>
      </c>
      <c r="B74" s="28"/>
      <c r="D74" s="15"/>
    </row>
    <row r="75" spans="1:4" ht="14" x14ac:dyDescent="0.3">
      <c r="A75" s="13" t="s">
        <v>61</v>
      </c>
      <c r="B75" s="28"/>
      <c r="D75" s="15"/>
    </row>
    <row r="76" spans="1:4" ht="14" x14ac:dyDescent="0.3">
      <c r="A76" s="13" t="s">
        <v>62</v>
      </c>
      <c r="B76" s="28"/>
      <c r="D76" s="15"/>
    </row>
    <row r="77" spans="1:4" ht="14" x14ac:dyDescent="0.3">
      <c r="A77" s="20" t="s">
        <v>63</v>
      </c>
      <c r="B77" s="29"/>
      <c r="D77" s="15"/>
    </row>
    <row r="78" spans="1:4" ht="14" x14ac:dyDescent="0.3">
      <c r="A78" s="22"/>
      <c r="B78" s="28"/>
      <c r="D78" s="15"/>
    </row>
    <row r="79" spans="1:4" ht="14" x14ac:dyDescent="0.3">
      <c r="A79" s="20" t="s">
        <v>64</v>
      </c>
      <c r="B79" s="29">
        <v>0</v>
      </c>
      <c r="D79" s="15"/>
    </row>
    <row r="80" spans="1:4" ht="14" x14ac:dyDescent="0.3">
      <c r="A80" s="22"/>
      <c r="B80" s="28"/>
      <c r="D80" s="15"/>
    </row>
    <row r="81" spans="1:4" ht="14" x14ac:dyDescent="0.3">
      <c r="A81" s="20" t="s">
        <v>65</v>
      </c>
      <c r="B81" s="29">
        <f>-'[1]wfsaldos ajuste 8'!G4467/1000</f>
        <v>193121.86841</v>
      </c>
      <c r="D81" s="15"/>
    </row>
    <row r="82" spans="1:4" ht="14" x14ac:dyDescent="0.3">
      <c r="A82" s="22"/>
      <c r="B82" s="28"/>
      <c r="D82" s="15"/>
    </row>
    <row r="83" spans="1:4" ht="14.5" thickBot="1" x14ac:dyDescent="0.35">
      <c r="A83" s="25" t="s">
        <v>66</v>
      </c>
      <c r="B83" s="30">
        <f ca="1">+B60+B66+B72+B79+B81</f>
        <v>3819559.400518571</v>
      </c>
      <c r="C83" s="31"/>
      <c r="D83" s="15"/>
    </row>
    <row r="84" spans="1:4" ht="14.5" thickTop="1" x14ac:dyDescent="0.3">
      <c r="A84" s="22"/>
      <c r="B84" s="28"/>
      <c r="D84" s="15"/>
    </row>
    <row r="85" spans="1:4" ht="14" x14ac:dyDescent="0.3">
      <c r="A85" s="20" t="s">
        <v>67</v>
      </c>
      <c r="B85" s="29">
        <f>+'[1]HOJA DE CONSOLIDACION'!AJ150/1000</f>
        <v>0</v>
      </c>
      <c r="D85" s="15"/>
    </row>
    <row r="86" spans="1:4" ht="14" x14ac:dyDescent="0.3">
      <c r="A86" s="22"/>
      <c r="B86" s="32"/>
      <c r="D86" s="15"/>
    </row>
    <row r="87" spans="1:4" ht="14" x14ac:dyDescent="0.3">
      <c r="A87" s="12" t="s">
        <v>68</v>
      </c>
      <c r="B87" s="28"/>
      <c r="D87" s="15"/>
    </row>
    <row r="88" spans="1:4" ht="14" x14ac:dyDescent="0.3">
      <c r="A88" s="13" t="s">
        <v>69</v>
      </c>
      <c r="B88" s="28">
        <f ca="1">+'[1]HOJA DE CONSOLIDACION'!AJ154/1000</f>
        <v>151999.9999952637</v>
      </c>
      <c r="D88" s="15"/>
    </row>
    <row r="89" spans="1:4" ht="14" x14ac:dyDescent="0.3">
      <c r="A89" s="33" t="s">
        <v>70</v>
      </c>
      <c r="B89" s="28">
        <f ca="1">+'[1]HOJA DE CONSOLIDACION'!AJ166/1000-B90</f>
        <v>220378.63636912254</v>
      </c>
      <c r="D89" s="15"/>
    </row>
    <row r="90" spans="1:4" ht="14" x14ac:dyDescent="0.3">
      <c r="A90" s="33" t="s">
        <v>71</v>
      </c>
      <c r="B90" s="28">
        <f ca="1">+'[1]HOJA DE CONSOLIDACION'!AJ268/1000</f>
        <v>31824.818623532145</v>
      </c>
      <c r="D90" s="15"/>
    </row>
    <row r="91" spans="1:4" ht="14" x14ac:dyDescent="0.3">
      <c r="A91" s="13" t="s">
        <v>72</v>
      </c>
      <c r="B91" s="28"/>
      <c r="D91" s="15"/>
    </row>
    <row r="92" spans="1:4" ht="14" x14ac:dyDescent="0.3">
      <c r="A92" s="22"/>
      <c r="B92" s="28"/>
      <c r="D92" s="15"/>
    </row>
    <row r="93" spans="1:4" ht="14.5" thickBot="1" x14ac:dyDescent="0.35">
      <c r="A93" s="25" t="s">
        <v>73</v>
      </c>
      <c r="B93" s="30">
        <f ca="1">SUM(B88:B92)</f>
        <v>404203.45498791838</v>
      </c>
      <c r="C93" s="31"/>
      <c r="D93" s="15"/>
    </row>
    <row r="94" spans="1:4" ht="14.5" thickTop="1" x14ac:dyDescent="0.3">
      <c r="A94" s="12"/>
      <c r="B94" s="28"/>
      <c r="D94" s="15"/>
    </row>
    <row r="95" spans="1:4" ht="14.5" thickBot="1" x14ac:dyDescent="0.35">
      <c r="A95" s="25" t="s">
        <v>74</v>
      </c>
      <c r="B95" s="34">
        <f ca="1">+B83+B85+B93</f>
        <v>4223762.8555064891</v>
      </c>
      <c r="D95" s="15"/>
    </row>
    <row r="96" spans="1:4" ht="13" thickTop="1" x14ac:dyDescent="0.25">
      <c r="A96" s="35"/>
      <c r="B96" s="36">
        <f ca="1">+B95-B48</f>
        <v>-1.5535484999418259E-4</v>
      </c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</sheetData>
  <mergeCells count="4">
    <mergeCell ref="A1:B1"/>
    <mergeCell ref="A2:B2"/>
    <mergeCell ref="A3:B3"/>
    <mergeCell ref="A4:B4"/>
  </mergeCells>
  <printOptions horizontalCentered="1" verticalCentered="1"/>
  <pageMargins left="0.78740157480314965" right="0.78740157480314965" top="0.98425196850393704" bottom="0.98425196850393704" header="0" footer="0"/>
  <pageSetup scale="75" orientation="portrait" r:id="rId1"/>
  <headerFooter alignWithMargins="0"/>
  <rowBreaks count="1" manualBreakCount="1"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showGridLines="0" topLeftCell="A62" zoomScaleNormal="100" zoomScaleSheetLayoutView="80" workbookViewId="0">
      <selection activeCell="A78" sqref="A78"/>
    </sheetView>
  </sheetViews>
  <sheetFormatPr baseColWidth="10" defaultRowHeight="14" x14ac:dyDescent="0.3"/>
  <cols>
    <col min="1" max="1" width="60.6328125" style="38" customWidth="1"/>
    <col min="2" max="2" width="18.1796875" style="37" customWidth="1"/>
    <col min="3" max="3" width="16.453125" style="37" customWidth="1"/>
    <col min="4" max="4" width="16.453125" style="38" bestFit="1" customWidth="1"/>
    <col min="5" max="255" width="10.90625" style="38"/>
    <col min="256" max="256" width="60.7265625" style="38" bestFit="1" customWidth="1"/>
    <col min="257" max="259" width="16.453125" style="38" customWidth="1"/>
    <col min="260" max="511" width="10.90625" style="38"/>
    <col min="512" max="512" width="60.7265625" style="38" bestFit="1" customWidth="1"/>
    <col min="513" max="515" width="16.453125" style="38" customWidth="1"/>
    <col min="516" max="767" width="10.90625" style="38"/>
    <col min="768" max="768" width="60.7265625" style="38" bestFit="1" customWidth="1"/>
    <col min="769" max="771" width="16.453125" style="38" customWidth="1"/>
    <col min="772" max="1023" width="10.90625" style="38"/>
    <col min="1024" max="1024" width="60.7265625" style="38" bestFit="1" customWidth="1"/>
    <col min="1025" max="1027" width="16.453125" style="38" customWidth="1"/>
    <col min="1028" max="1279" width="10.90625" style="38"/>
    <col min="1280" max="1280" width="60.7265625" style="38" bestFit="1" customWidth="1"/>
    <col min="1281" max="1283" width="16.453125" style="38" customWidth="1"/>
    <col min="1284" max="1535" width="10.90625" style="38"/>
    <col min="1536" max="1536" width="60.7265625" style="38" bestFit="1" customWidth="1"/>
    <col min="1537" max="1539" width="16.453125" style="38" customWidth="1"/>
    <col min="1540" max="1791" width="10.90625" style="38"/>
    <col min="1792" max="1792" width="60.7265625" style="38" bestFit="1" customWidth="1"/>
    <col min="1793" max="1795" width="16.453125" style="38" customWidth="1"/>
    <col min="1796" max="2047" width="10.90625" style="38"/>
    <col min="2048" max="2048" width="60.7265625" style="38" bestFit="1" customWidth="1"/>
    <col min="2049" max="2051" width="16.453125" style="38" customWidth="1"/>
    <col min="2052" max="2303" width="10.90625" style="38"/>
    <col min="2304" max="2304" width="60.7265625" style="38" bestFit="1" customWidth="1"/>
    <col min="2305" max="2307" width="16.453125" style="38" customWidth="1"/>
    <col min="2308" max="2559" width="10.90625" style="38"/>
    <col min="2560" max="2560" width="60.7265625" style="38" bestFit="1" customWidth="1"/>
    <col min="2561" max="2563" width="16.453125" style="38" customWidth="1"/>
    <col min="2564" max="2815" width="10.90625" style="38"/>
    <col min="2816" max="2816" width="60.7265625" style="38" bestFit="1" customWidth="1"/>
    <col min="2817" max="2819" width="16.453125" style="38" customWidth="1"/>
    <col min="2820" max="3071" width="10.90625" style="38"/>
    <col min="3072" max="3072" width="60.7265625" style="38" bestFit="1" customWidth="1"/>
    <col min="3073" max="3075" width="16.453125" style="38" customWidth="1"/>
    <col min="3076" max="3327" width="10.90625" style="38"/>
    <col min="3328" max="3328" width="60.7265625" style="38" bestFit="1" customWidth="1"/>
    <col min="3329" max="3331" width="16.453125" style="38" customWidth="1"/>
    <col min="3332" max="3583" width="10.90625" style="38"/>
    <col min="3584" max="3584" width="60.7265625" style="38" bestFit="1" customWidth="1"/>
    <col min="3585" max="3587" width="16.453125" style="38" customWidth="1"/>
    <col min="3588" max="3839" width="10.90625" style="38"/>
    <col min="3840" max="3840" width="60.7265625" style="38" bestFit="1" customWidth="1"/>
    <col min="3841" max="3843" width="16.453125" style="38" customWidth="1"/>
    <col min="3844" max="4095" width="10.90625" style="38"/>
    <col min="4096" max="4096" width="60.7265625" style="38" bestFit="1" customWidth="1"/>
    <col min="4097" max="4099" width="16.453125" style="38" customWidth="1"/>
    <col min="4100" max="4351" width="10.90625" style="38"/>
    <col min="4352" max="4352" width="60.7265625" style="38" bestFit="1" customWidth="1"/>
    <col min="4353" max="4355" width="16.453125" style="38" customWidth="1"/>
    <col min="4356" max="4607" width="10.90625" style="38"/>
    <col min="4608" max="4608" width="60.7265625" style="38" bestFit="1" customWidth="1"/>
    <col min="4609" max="4611" width="16.453125" style="38" customWidth="1"/>
    <col min="4612" max="4863" width="10.90625" style="38"/>
    <col min="4864" max="4864" width="60.7265625" style="38" bestFit="1" customWidth="1"/>
    <col min="4865" max="4867" width="16.453125" style="38" customWidth="1"/>
    <col min="4868" max="5119" width="10.90625" style="38"/>
    <col min="5120" max="5120" width="60.7265625" style="38" bestFit="1" customWidth="1"/>
    <col min="5121" max="5123" width="16.453125" style="38" customWidth="1"/>
    <col min="5124" max="5375" width="10.90625" style="38"/>
    <col min="5376" max="5376" width="60.7265625" style="38" bestFit="1" customWidth="1"/>
    <col min="5377" max="5379" width="16.453125" style="38" customWidth="1"/>
    <col min="5380" max="5631" width="10.90625" style="38"/>
    <col min="5632" max="5632" width="60.7265625" style="38" bestFit="1" customWidth="1"/>
    <col min="5633" max="5635" width="16.453125" style="38" customWidth="1"/>
    <col min="5636" max="5887" width="10.90625" style="38"/>
    <col min="5888" max="5888" width="60.7265625" style="38" bestFit="1" customWidth="1"/>
    <col min="5889" max="5891" width="16.453125" style="38" customWidth="1"/>
    <col min="5892" max="6143" width="10.90625" style="38"/>
    <col min="6144" max="6144" width="60.7265625" style="38" bestFit="1" customWidth="1"/>
    <col min="6145" max="6147" width="16.453125" style="38" customWidth="1"/>
    <col min="6148" max="6399" width="10.90625" style="38"/>
    <col min="6400" max="6400" width="60.7265625" style="38" bestFit="1" customWidth="1"/>
    <col min="6401" max="6403" width="16.453125" style="38" customWidth="1"/>
    <col min="6404" max="6655" width="10.90625" style="38"/>
    <col min="6656" max="6656" width="60.7265625" style="38" bestFit="1" customWidth="1"/>
    <col min="6657" max="6659" width="16.453125" style="38" customWidth="1"/>
    <col min="6660" max="6911" width="10.90625" style="38"/>
    <col min="6912" max="6912" width="60.7265625" style="38" bestFit="1" customWidth="1"/>
    <col min="6913" max="6915" width="16.453125" style="38" customWidth="1"/>
    <col min="6916" max="7167" width="10.90625" style="38"/>
    <col min="7168" max="7168" width="60.7265625" style="38" bestFit="1" customWidth="1"/>
    <col min="7169" max="7171" width="16.453125" style="38" customWidth="1"/>
    <col min="7172" max="7423" width="10.90625" style="38"/>
    <col min="7424" max="7424" width="60.7265625" style="38" bestFit="1" customWidth="1"/>
    <col min="7425" max="7427" width="16.453125" style="38" customWidth="1"/>
    <col min="7428" max="7679" width="10.90625" style="38"/>
    <col min="7680" max="7680" width="60.7265625" style="38" bestFit="1" customWidth="1"/>
    <col min="7681" max="7683" width="16.453125" style="38" customWidth="1"/>
    <col min="7684" max="7935" width="10.90625" style="38"/>
    <col min="7936" max="7936" width="60.7265625" style="38" bestFit="1" customWidth="1"/>
    <col min="7937" max="7939" width="16.453125" style="38" customWidth="1"/>
    <col min="7940" max="8191" width="10.90625" style="38"/>
    <col min="8192" max="8192" width="60.7265625" style="38" bestFit="1" customWidth="1"/>
    <col min="8193" max="8195" width="16.453125" style="38" customWidth="1"/>
    <col min="8196" max="8447" width="10.90625" style="38"/>
    <col min="8448" max="8448" width="60.7265625" style="38" bestFit="1" customWidth="1"/>
    <col min="8449" max="8451" width="16.453125" style="38" customWidth="1"/>
    <col min="8452" max="8703" width="10.90625" style="38"/>
    <col min="8704" max="8704" width="60.7265625" style="38" bestFit="1" customWidth="1"/>
    <col min="8705" max="8707" width="16.453125" style="38" customWidth="1"/>
    <col min="8708" max="8959" width="10.90625" style="38"/>
    <col min="8960" max="8960" width="60.7265625" style="38" bestFit="1" customWidth="1"/>
    <col min="8961" max="8963" width="16.453125" style="38" customWidth="1"/>
    <col min="8964" max="9215" width="10.90625" style="38"/>
    <col min="9216" max="9216" width="60.7265625" style="38" bestFit="1" customWidth="1"/>
    <col min="9217" max="9219" width="16.453125" style="38" customWidth="1"/>
    <col min="9220" max="9471" width="10.90625" style="38"/>
    <col min="9472" max="9472" width="60.7265625" style="38" bestFit="1" customWidth="1"/>
    <col min="9473" max="9475" width="16.453125" style="38" customWidth="1"/>
    <col min="9476" max="9727" width="10.90625" style="38"/>
    <col min="9728" max="9728" width="60.7265625" style="38" bestFit="1" customWidth="1"/>
    <col min="9729" max="9731" width="16.453125" style="38" customWidth="1"/>
    <col min="9732" max="9983" width="10.90625" style="38"/>
    <col min="9984" max="9984" width="60.7265625" style="38" bestFit="1" customWidth="1"/>
    <col min="9985" max="9987" width="16.453125" style="38" customWidth="1"/>
    <col min="9988" max="10239" width="10.90625" style="38"/>
    <col min="10240" max="10240" width="60.7265625" style="38" bestFit="1" customWidth="1"/>
    <col min="10241" max="10243" width="16.453125" style="38" customWidth="1"/>
    <col min="10244" max="10495" width="10.90625" style="38"/>
    <col min="10496" max="10496" width="60.7265625" style="38" bestFit="1" customWidth="1"/>
    <col min="10497" max="10499" width="16.453125" style="38" customWidth="1"/>
    <col min="10500" max="10751" width="10.90625" style="38"/>
    <col min="10752" max="10752" width="60.7265625" style="38" bestFit="1" customWidth="1"/>
    <col min="10753" max="10755" width="16.453125" style="38" customWidth="1"/>
    <col min="10756" max="11007" width="10.90625" style="38"/>
    <col min="11008" max="11008" width="60.7265625" style="38" bestFit="1" customWidth="1"/>
    <col min="11009" max="11011" width="16.453125" style="38" customWidth="1"/>
    <col min="11012" max="11263" width="10.90625" style="38"/>
    <col min="11264" max="11264" width="60.7265625" style="38" bestFit="1" customWidth="1"/>
    <col min="11265" max="11267" width="16.453125" style="38" customWidth="1"/>
    <col min="11268" max="11519" width="10.90625" style="38"/>
    <col min="11520" max="11520" width="60.7265625" style="38" bestFit="1" customWidth="1"/>
    <col min="11521" max="11523" width="16.453125" style="38" customWidth="1"/>
    <col min="11524" max="11775" width="10.90625" style="38"/>
    <col min="11776" max="11776" width="60.7265625" style="38" bestFit="1" customWidth="1"/>
    <col min="11777" max="11779" width="16.453125" style="38" customWidth="1"/>
    <col min="11780" max="12031" width="10.90625" style="38"/>
    <col min="12032" max="12032" width="60.7265625" style="38" bestFit="1" customWidth="1"/>
    <col min="12033" max="12035" width="16.453125" style="38" customWidth="1"/>
    <col min="12036" max="12287" width="10.90625" style="38"/>
    <col min="12288" max="12288" width="60.7265625" style="38" bestFit="1" customWidth="1"/>
    <col min="12289" max="12291" width="16.453125" style="38" customWidth="1"/>
    <col min="12292" max="12543" width="10.90625" style="38"/>
    <col min="12544" max="12544" width="60.7265625" style="38" bestFit="1" customWidth="1"/>
    <col min="12545" max="12547" width="16.453125" style="38" customWidth="1"/>
    <col min="12548" max="12799" width="10.90625" style="38"/>
    <col min="12800" max="12800" width="60.7265625" style="38" bestFit="1" customWidth="1"/>
    <col min="12801" max="12803" width="16.453125" style="38" customWidth="1"/>
    <col min="12804" max="13055" width="10.90625" style="38"/>
    <col min="13056" max="13056" width="60.7265625" style="38" bestFit="1" customWidth="1"/>
    <col min="13057" max="13059" width="16.453125" style="38" customWidth="1"/>
    <col min="13060" max="13311" width="10.90625" style="38"/>
    <col min="13312" max="13312" width="60.7265625" style="38" bestFit="1" customWidth="1"/>
    <col min="13313" max="13315" width="16.453125" style="38" customWidth="1"/>
    <col min="13316" max="13567" width="10.90625" style="38"/>
    <col min="13568" max="13568" width="60.7265625" style="38" bestFit="1" customWidth="1"/>
    <col min="13569" max="13571" width="16.453125" style="38" customWidth="1"/>
    <col min="13572" max="13823" width="10.90625" style="38"/>
    <col min="13824" max="13824" width="60.7265625" style="38" bestFit="1" customWidth="1"/>
    <col min="13825" max="13827" width="16.453125" style="38" customWidth="1"/>
    <col min="13828" max="14079" width="10.90625" style="38"/>
    <col min="14080" max="14080" width="60.7265625" style="38" bestFit="1" customWidth="1"/>
    <col min="14081" max="14083" width="16.453125" style="38" customWidth="1"/>
    <col min="14084" max="14335" width="10.90625" style="38"/>
    <col min="14336" max="14336" width="60.7265625" style="38" bestFit="1" customWidth="1"/>
    <col min="14337" max="14339" width="16.453125" style="38" customWidth="1"/>
    <col min="14340" max="14591" width="10.90625" style="38"/>
    <col min="14592" max="14592" width="60.7265625" style="38" bestFit="1" customWidth="1"/>
    <col min="14593" max="14595" width="16.453125" style="38" customWidth="1"/>
    <col min="14596" max="14847" width="10.90625" style="38"/>
    <col min="14848" max="14848" width="60.7265625" style="38" bestFit="1" customWidth="1"/>
    <col min="14849" max="14851" width="16.453125" style="38" customWidth="1"/>
    <col min="14852" max="15103" width="10.90625" style="38"/>
    <col min="15104" max="15104" width="60.7265625" style="38" bestFit="1" customWidth="1"/>
    <col min="15105" max="15107" width="16.453125" style="38" customWidth="1"/>
    <col min="15108" max="15359" width="10.90625" style="38"/>
    <col min="15360" max="15360" width="60.7265625" style="38" bestFit="1" customWidth="1"/>
    <col min="15361" max="15363" width="16.453125" style="38" customWidth="1"/>
    <col min="15364" max="15615" width="10.90625" style="38"/>
    <col min="15616" max="15616" width="60.7265625" style="38" bestFit="1" customWidth="1"/>
    <col min="15617" max="15619" width="16.453125" style="38" customWidth="1"/>
    <col min="15620" max="15871" width="10.90625" style="38"/>
    <col min="15872" max="15872" width="60.7265625" style="38" bestFit="1" customWidth="1"/>
    <col min="15873" max="15875" width="16.453125" style="38" customWidth="1"/>
    <col min="15876" max="16127" width="10.90625" style="38"/>
    <col min="16128" max="16128" width="60.7265625" style="38" bestFit="1" customWidth="1"/>
    <col min="16129" max="16131" width="16.453125" style="38" customWidth="1"/>
    <col min="16132" max="16384" width="10.90625" style="38"/>
  </cols>
  <sheetData>
    <row r="1" spans="1:4" ht="8.25" customHeight="1" x14ac:dyDescent="0.3">
      <c r="A1" s="39"/>
    </row>
    <row r="2" spans="1:4" x14ac:dyDescent="0.3">
      <c r="A2" s="2" t="s">
        <v>0</v>
      </c>
      <c r="B2" s="2"/>
      <c r="C2" s="40"/>
    </row>
    <row r="3" spans="1:4" x14ac:dyDescent="0.3">
      <c r="A3" s="2" t="s">
        <v>1</v>
      </c>
      <c r="B3" s="2"/>
      <c r="C3" s="40"/>
    </row>
    <row r="4" spans="1:4" x14ac:dyDescent="0.3">
      <c r="A4" s="4" t="s">
        <v>75</v>
      </c>
      <c r="B4" s="4"/>
      <c r="C4" s="41"/>
    </row>
    <row r="5" spans="1:4" x14ac:dyDescent="0.3">
      <c r="A5" s="4" t="s">
        <v>76</v>
      </c>
      <c r="B5" s="4"/>
      <c r="C5" s="41"/>
    </row>
    <row r="6" spans="1:4" ht="14.5" x14ac:dyDescent="0.35">
      <c r="A6" s="5" t="s">
        <v>3</v>
      </c>
      <c r="B6" s="5"/>
      <c r="C6" s="42"/>
    </row>
    <row r="7" spans="1:4" ht="6.75" customHeight="1" x14ac:dyDescent="0.3">
      <c r="A7" s="43"/>
      <c r="B7" s="41"/>
      <c r="C7" s="41"/>
    </row>
    <row r="8" spans="1:4" ht="40.5" customHeight="1" x14ac:dyDescent="0.3">
      <c r="A8" s="44" t="s">
        <v>4</v>
      </c>
      <c r="B8" s="45" t="s">
        <v>77</v>
      </c>
      <c r="C8" s="46"/>
    </row>
    <row r="9" spans="1:4" s="43" customFormat="1" ht="9" customHeight="1" x14ac:dyDescent="0.3">
      <c r="A9" s="47"/>
      <c r="B9" s="48"/>
      <c r="C9" s="41"/>
    </row>
    <row r="10" spans="1:4" x14ac:dyDescent="0.3">
      <c r="A10" s="12" t="s">
        <v>78</v>
      </c>
      <c r="B10" s="49"/>
      <c r="C10" s="41"/>
      <c r="D10" s="50"/>
    </row>
    <row r="11" spans="1:4" x14ac:dyDescent="0.3">
      <c r="A11" s="51" t="s">
        <v>79</v>
      </c>
      <c r="B11" s="52">
        <f>+'[1]HOJA DE CONSOLIDACION'!AJ186/1000</f>
        <v>174106.94313999999</v>
      </c>
      <c r="C11" s="53"/>
      <c r="D11" s="50"/>
    </row>
    <row r="12" spans="1:4" x14ac:dyDescent="0.3">
      <c r="A12" s="51" t="s">
        <v>80</v>
      </c>
      <c r="B12" s="52">
        <f>+'[1]HOJA DE CONSOLIDACION'!AJ187/1000</f>
        <v>15553.29588</v>
      </c>
      <c r="C12" s="53"/>
      <c r="D12" s="50"/>
    </row>
    <row r="13" spans="1:4" x14ac:dyDescent="0.3">
      <c r="A13" s="51" t="s">
        <v>81</v>
      </c>
      <c r="B13" s="52">
        <f ca="1">(+'[1]HOJA DE CONSOLIDACION'!AJ188+'[1]HOJA DE CONSOLIDACION'!AJ189)/1000</f>
        <v>16949.582399999999</v>
      </c>
      <c r="C13" s="53"/>
      <c r="D13" s="50"/>
    </row>
    <row r="14" spans="1:4" x14ac:dyDescent="0.3">
      <c r="A14" s="51" t="s">
        <v>82</v>
      </c>
      <c r="B14" s="52">
        <f>+'[1]HOJA DE CONSOLIDACION'!AJ190/1000</f>
        <v>0</v>
      </c>
      <c r="C14" s="53"/>
      <c r="D14" s="50"/>
    </row>
    <row r="15" spans="1:4" x14ac:dyDescent="0.3">
      <c r="A15" s="51" t="s">
        <v>83</v>
      </c>
      <c r="B15" s="52"/>
      <c r="C15" s="53"/>
      <c r="D15" s="50"/>
    </row>
    <row r="16" spans="1:4" x14ac:dyDescent="0.3">
      <c r="A16" s="51" t="s">
        <v>84</v>
      </c>
      <c r="B16" s="52">
        <f ca="1">+'[1]HOJA DE CONSOLIDACION'!AJ191/1000</f>
        <v>56.889749999999999</v>
      </c>
      <c r="C16" s="53"/>
      <c r="D16" s="50"/>
    </row>
    <row r="17" spans="1:4" x14ac:dyDescent="0.3">
      <c r="A17" s="51" t="s">
        <v>85</v>
      </c>
      <c r="B17" s="52">
        <f>+'[1]HOJA DE CONSOLIDACION'!AJ192/1000</f>
        <v>5367.9402000000009</v>
      </c>
      <c r="C17" s="53"/>
      <c r="D17" s="50"/>
    </row>
    <row r="18" spans="1:4" x14ac:dyDescent="0.3">
      <c r="A18" s="51" t="s">
        <v>86</v>
      </c>
      <c r="B18" s="52">
        <f>+'[1]HOJA DE CONSOLIDACION'!AJ194/1000</f>
        <v>489.46913999999998</v>
      </c>
      <c r="C18" s="53"/>
      <c r="D18" s="50"/>
    </row>
    <row r="19" spans="1:4" x14ac:dyDescent="0.3">
      <c r="A19" s="51" t="s">
        <v>87</v>
      </c>
      <c r="B19" s="52">
        <f>+'[1]HOJA DE CONSOLIDACION'!AJ199/1000</f>
        <v>31000.324690000001</v>
      </c>
      <c r="C19" s="53"/>
      <c r="D19" s="50"/>
    </row>
    <row r="20" spans="1:4" x14ac:dyDescent="0.3">
      <c r="A20" s="51" t="s">
        <v>88</v>
      </c>
      <c r="B20" s="52">
        <f>+'[1]HOJA DE CONSOLIDACION'!AJ193/1000</f>
        <v>0</v>
      </c>
      <c r="C20" s="53"/>
      <c r="D20" s="50"/>
    </row>
    <row r="21" spans="1:4" x14ac:dyDescent="0.3">
      <c r="A21" s="51" t="s">
        <v>89</v>
      </c>
      <c r="B21" s="52">
        <f>+('[1]HOJA DE CONSOLIDACION'!AJ200+'[1]HOJA DE CONSOLIDACION'!AJ201+'[1]HOJA DE CONSOLIDACION'!AJ202+'[1]HOJA DE CONSOLIDACION'!AJ203)/1000</f>
        <v>4446.3492900000001</v>
      </c>
      <c r="C21" s="53"/>
      <c r="D21" s="50"/>
    </row>
    <row r="22" spans="1:4" x14ac:dyDescent="0.3">
      <c r="A22" s="51" t="s">
        <v>90</v>
      </c>
      <c r="B22" s="52">
        <f ca="1">+('[1]HOJA DE CONSOLIDACION'!AJ196+'[1]HOJA DE CONSOLIDACION'!AJ197)/1000</f>
        <v>21515.306570000001</v>
      </c>
      <c r="C22" s="53"/>
      <c r="D22" s="50"/>
    </row>
    <row r="23" spans="1:4" x14ac:dyDescent="0.3">
      <c r="A23" s="51" t="s">
        <v>91</v>
      </c>
      <c r="B23" s="52">
        <v>0</v>
      </c>
      <c r="C23" s="53"/>
      <c r="D23" s="50"/>
    </row>
    <row r="24" spans="1:4" x14ac:dyDescent="0.3">
      <c r="A24" s="54" t="s">
        <v>92</v>
      </c>
      <c r="B24" s="55">
        <f ca="1">SUM(B11:B23)</f>
        <v>269486.10106000002</v>
      </c>
      <c r="C24" s="53"/>
      <c r="D24" s="50"/>
    </row>
    <row r="25" spans="1:4" ht="8.25" customHeight="1" x14ac:dyDescent="0.3">
      <c r="A25" s="47"/>
      <c r="B25" s="52"/>
      <c r="C25" s="53"/>
      <c r="D25" s="50"/>
    </row>
    <row r="26" spans="1:4" x14ac:dyDescent="0.3">
      <c r="A26" s="12" t="s">
        <v>93</v>
      </c>
      <c r="B26" s="52"/>
      <c r="C26" s="53"/>
      <c r="D26" s="50"/>
    </row>
    <row r="27" spans="1:4" x14ac:dyDescent="0.3">
      <c r="A27" s="51" t="s">
        <v>94</v>
      </c>
      <c r="B27" s="52">
        <f>+'[1]HOJA DE CONSOLIDACION'!AJ209/1000</f>
        <v>53754.188159999998</v>
      </c>
      <c r="C27" s="53"/>
      <c r="D27" s="50"/>
    </row>
    <row r="28" spans="1:4" x14ac:dyDescent="0.3">
      <c r="A28" s="51" t="s">
        <v>13</v>
      </c>
      <c r="B28" s="52">
        <f>+'[1]HOJA DE CONSOLIDACION'!AJ210/1000</f>
        <v>11561.4012</v>
      </c>
      <c r="C28" s="53"/>
      <c r="D28" s="50"/>
    </row>
    <row r="29" spans="1:4" x14ac:dyDescent="0.3">
      <c r="A29" s="51" t="s">
        <v>95</v>
      </c>
      <c r="B29" s="52">
        <f>+'[1]HOJA DE CONSOLIDACION'!AJ211/1000</f>
        <v>5246.8183616058395</v>
      </c>
      <c r="C29" s="53"/>
      <c r="D29" s="50"/>
    </row>
    <row r="30" spans="1:4" x14ac:dyDescent="0.3">
      <c r="A30" s="51" t="s">
        <v>96</v>
      </c>
      <c r="B30" s="52">
        <f>+'[1]HOJA DE CONSOLIDACION'!AJ212/1000</f>
        <v>137.61541</v>
      </c>
      <c r="C30" s="53"/>
      <c r="D30" s="50"/>
    </row>
    <row r="31" spans="1:4" x14ac:dyDescent="0.3">
      <c r="A31" s="57" t="s">
        <v>97</v>
      </c>
      <c r="B31" s="52">
        <f>+'[1]HOJA DE CONSOLIDACION'!AJ213/1000</f>
        <v>6369.1897800000006</v>
      </c>
      <c r="C31" s="53"/>
      <c r="D31" s="50"/>
    </row>
    <row r="32" spans="1:4" x14ac:dyDescent="0.3">
      <c r="A32" s="51" t="s">
        <v>98</v>
      </c>
      <c r="B32" s="52">
        <v>0</v>
      </c>
      <c r="C32" s="53"/>
      <c r="D32" s="50"/>
    </row>
    <row r="33" spans="1:4" x14ac:dyDescent="0.3">
      <c r="A33" s="51" t="s">
        <v>86</v>
      </c>
      <c r="B33" s="52">
        <f>+'[1]HOJA DE CONSOLIDACION'!AJ214/1000</f>
        <v>181.30336</v>
      </c>
      <c r="C33" s="53"/>
      <c r="D33" s="50"/>
    </row>
    <row r="34" spans="1:4" x14ac:dyDescent="0.3">
      <c r="A34" s="51" t="s">
        <v>99</v>
      </c>
      <c r="B34" s="52">
        <f>+'[1]HOJA DE CONSOLIDACION'!AJ216/1000</f>
        <v>9541.9693499999994</v>
      </c>
      <c r="C34" s="53"/>
      <c r="D34" s="50"/>
    </row>
    <row r="35" spans="1:4" x14ac:dyDescent="0.3">
      <c r="A35" s="51" t="s">
        <v>100</v>
      </c>
      <c r="B35" s="52">
        <f>+'[1]HOJA DE CONSOLIDACION'!AJ217/1000</f>
        <v>4525.7955499999998</v>
      </c>
      <c r="C35" s="53"/>
      <c r="D35" s="50"/>
    </row>
    <row r="36" spans="1:4" x14ac:dyDescent="0.3">
      <c r="A36" s="51" t="s">
        <v>101</v>
      </c>
      <c r="B36" s="52">
        <f>(+'[1]HOJA DE CONSOLIDACION'!AJ218+'[1]HOJA DE CONSOLIDACION'!AJ219)/1000</f>
        <v>3695.4943699999999</v>
      </c>
      <c r="C36" s="53"/>
      <c r="D36" s="50"/>
    </row>
    <row r="37" spans="1:4" x14ac:dyDescent="0.3">
      <c r="A37" s="51" t="s">
        <v>90</v>
      </c>
      <c r="B37" s="52">
        <f ca="1">(+'[1]HOJA DE CONSOLIDACION'!AJ215+'[1]HOJA DE CONSOLIDACION'!AJ235)/1000</f>
        <v>32262.544159999998</v>
      </c>
      <c r="C37" s="53"/>
      <c r="D37" s="50"/>
    </row>
    <row r="38" spans="1:4" x14ac:dyDescent="0.3">
      <c r="A38" s="51" t="s">
        <v>102</v>
      </c>
      <c r="B38" s="58"/>
      <c r="C38" s="53"/>
      <c r="D38" s="50"/>
    </row>
    <row r="39" spans="1:4" x14ac:dyDescent="0.3">
      <c r="A39" s="54" t="s">
        <v>103</v>
      </c>
      <c r="B39" s="60">
        <f ca="1">SUM(B27:B38)</f>
        <v>127276.31970160583</v>
      </c>
      <c r="C39" s="53"/>
      <c r="D39" s="50"/>
    </row>
    <row r="40" spans="1:4" ht="6" customHeight="1" x14ac:dyDescent="0.3">
      <c r="A40" s="47"/>
      <c r="B40" s="61"/>
      <c r="C40" s="53"/>
      <c r="D40" s="50"/>
    </row>
    <row r="41" spans="1:4" ht="6.75" customHeight="1" x14ac:dyDescent="0.3">
      <c r="A41" s="47"/>
      <c r="B41" s="52"/>
      <c r="C41" s="53"/>
      <c r="D41" s="50"/>
    </row>
    <row r="42" spans="1:4" x14ac:dyDescent="0.3">
      <c r="A42" s="62" t="s">
        <v>104</v>
      </c>
      <c r="B42" s="64">
        <f ca="1">B24-B39</f>
        <v>142209.78135839419</v>
      </c>
      <c r="C42" s="53"/>
      <c r="D42" s="50"/>
    </row>
    <row r="43" spans="1:4" ht="6.75" customHeight="1" x14ac:dyDescent="0.3">
      <c r="A43" s="47"/>
      <c r="B43" s="52"/>
      <c r="C43" s="53"/>
      <c r="D43" s="50"/>
    </row>
    <row r="44" spans="1:4" x14ac:dyDescent="0.3">
      <c r="A44" s="65" t="s">
        <v>105</v>
      </c>
      <c r="B44" s="52"/>
      <c r="C44" s="53"/>
      <c r="D44" s="50"/>
    </row>
    <row r="45" spans="1:4" x14ac:dyDescent="0.3">
      <c r="A45" s="51" t="s">
        <v>106</v>
      </c>
      <c r="B45" s="56">
        <f ca="1">+'[1]HOJA DE CONSOLIDACION'!AJ232/1000</f>
        <v>35408.436190000008</v>
      </c>
      <c r="C45" s="53"/>
      <c r="D45" s="50"/>
    </row>
    <row r="46" spans="1:4" x14ac:dyDescent="0.3">
      <c r="A46" s="51" t="s">
        <v>107</v>
      </c>
      <c r="B46" s="56">
        <f ca="1">+'[1]HOJA DE CONSOLIDACION'!AJ233/1000</f>
        <v>32520.817760000002</v>
      </c>
      <c r="C46" s="53"/>
      <c r="D46" s="50"/>
    </row>
    <row r="47" spans="1:4" x14ac:dyDescent="0.3">
      <c r="A47" s="51" t="s">
        <v>108</v>
      </c>
      <c r="B47" s="56">
        <f ca="1">+'[1]HOJA DE CONSOLIDACION'!AJ234/1000</f>
        <v>5725.5457299999998</v>
      </c>
      <c r="C47" s="53"/>
      <c r="D47" s="50"/>
    </row>
    <row r="48" spans="1:4" x14ac:dyDescent="0.3">
      <c r="A48" s="66" t="s">
        <v>109</v>
      </c>
      <c r="B48" s="59">
        <f ca="1">SUM(B45:B47)</f>
        <v>73654.799680000011</v>
      </c>
      <c r="C48" s="53"/>
      <c r="D48" s="50"/>
    </row>
    <row r="49" spans="1:4" ht="6" customHeight="1" x14ac:dyDescent="0.3">
      <c r="A49" s="47"/>
      <c r="B49" s="56"/>
      <c r="C49" s="53"/>
      <c r="D49" s="50"/>
    </row>
    <row r="50" spans="1:4" ht="6" customHeight="1" x14ac:dyDescent="0.3">
      <c r="A50" s="47"/>
      <c r="B50" s="56"/>
      <c r="C50" s="53"/>
      <c r="D50" s="50"/>
    </row>
    <row r="51" spans="1:4" x14ac:dyDescent="0.3">
      <c r="A51" s="67" t="s">
        <v>110</v>
      </c>
      <c r="B51" s="63">
        <f ca="1">B42-B48</f>
        <v>68554.981678394179</v>
      </c>
      <c r="C51" s="53"/>
      <c r="D51" s="50"/>
    </row>
    <row r="52" spans="1:4" ht="9" customHeight="1" x14ac:dyDescent="0.3">
      <c r="A52" s="10"/>
      <c r="B52" s="56"/>
      <c r="C52" s="53"/>
      <c r="D52" s="50"/>
    </row>
    <row r="53" spans="1:4" x14ac:dyDescent="0.3">
      <c r="A53" s="12" t="s">
        <v>111</v>
      </c>
      <c r="B53" s="56"/>
      <c r="C53" s="53"/>
      <c r="D53" s="50"/>
    </row>
    <row r="54" spans="1:4" x14ac:dyDescent="0.3">
      <c r="A54" s="51" t="s">
        <v>14</v>
      </c>
      <c r="B54" s="56">
        <f>+'[1]HOJA DE CONSOLIDACION'!AJ222/1000</f>
        <v>40817.063980441366</v>
      </c>
      <c r="C54" s="53"/>
      <c r="D54" s="50"/>
    </row>
    <row r="55" spans="1:4" x14ac:dyDescent="0.3">
      <c r="A55" s="51" t="s">
        <v>112</v>
      </c>
      <c r="B55" s="68"/>
      <c r="C55" s="53"/>
      <c r="D55" s="50"/>
    </row>
    <row r="56" spans="1:4" x14ac:dyDescent="0.3">
      <c r="A56" s="66" t="s">
        <v>113</v>
      </c>
      <c r="B56" s="59">
        <f>SUM(B54:B55)</f>
        <v>40817.063980441366</v>
      </c>
      <c r="C56" s="53"/>
      <c r="D56" s="50"/>
    </row>
    <row r="57" spans="1:4" ht="5.25" customHeight="1" x14ac:dyDescent="0.3">
      <c r="A57" s="47"/>
      <c r="B57" s="56"/>
      <c r="C57" s="53"/>
      <c r="D57" s="50"/>
    </row>
    <row r="58" spans="1:4" ht="5.25" customHeight="1" x14ac:dyDescent="0.3">
      <c r="A58" s="47"/>
      <c r="B58" s="56"/>
      <c r="C58" s="53"/>
      <c r="D58" s="50"/>
    </row>
    <row r="59" spans="1:4" x14ac:dyDescent="0.3">
      <c r="A59" s="62" t="s">
        <v>114</v>
      </c>
      <c r="B59" s="69">
        <f ca="1">+B51-B56</f>
        <v>27737.917697952813</v>
      </c>
      <c r="C59" s="53"/>
      <c r="D59" s="50"/>
    </row>
    <row r="60" spans="1:4" ht="6.75" customHeight="1" x14ac:dyDescent="0.3">
      <c r="A60" s="47"/>
      <c r="B60" s="56"/>
      <c r="C60" s="53"/>
      <c r="D60" s="50"/>
    </row>
    <row r="61" spans="1:4" ht="12" customHeight="1" x14ac:dyDescent="0.3">
      <c r="A61" s="51" t="s">
        <v>115</v>
      </c>
      <c r="B61" s="56">
        <f>+'[1]HOJA DE CONSOLIDACION'!AJ238/1000</f>
        <v>25.63289</v>
      </c>
      <c r="C61" s="53"/>
      <c r="D61" s="50"/>
    </row>
    <row r="62" spans="1:4" x14ac:dyDescent="0.3">
      <c r="A62" s="51" t="s">
        <v>116</v>
      </c>
      <c r="B62" s="70">
        <f ca="1">(+'[1]HOJA DE CONSOLIDACION'!AJ240+'[1]HOJA DE CONSOLIDACION'!AJ229)/1000</f>
        <v>14349.642975910072</v>
      </c>
      <c r="C62" s="53"/>
      <c r="D62" s="50"/>
    </row>
    <row r="63" spans="1:4" ht="10" customHeight="1" x14ac:dyDescent="0.3">
      <c r="A63" s="47"/>
      <c r="B63" s="56"/>
      <c r="C63" s="53"/>
      <c r="D63" s="50"/>
    </row>
    <row r="64" spans="1:4" x14ac:dyDescent="0.3">
      <c r="A64" s="71" t="s">
        <v>117</v>
      </c>
      <c r="B64" s="72">
        <f ca="1">SUM(B59:B63)</f>
        <v>42113.193563862886</v>
      </c>
      <c r="C64" s="53"/>
      <c r="D64" s="50"/>
    </row>
    <row r="65" spans="1:5" ht="9.75" customHeight="1" x14ac:dyDescent="0.3">
      <c r="A65" s="47" t="s">
        <v>118</v>
      </c>
      <c r="B65" s="56"/>
      <c r="C65" s="53"/>
      <c r="D65" s="50"/>
    </row>
    <row r="66" spans="1:5" x14ac:dyDescent="0.3">
      <c r="A66" s="47" t="s">
        <v>119</v>
      </c>
      <c r="B66" s="56">
        <f>+'[1]HOJA DE CONSOLIDACION'!AJ260/1000</f>
        <v>7866.9130400000013</v>
      </c>
      <c r="C66" s="53"/>
      <c r="D66" s="50"/>
    </row>
    <row r="67" spans="1:5" x14ac:dyDescent="0.3">
      <c r="A67" s="47" t="s">
        <v>120</v>
      </c>
      <c r="B67" s="56">
        <f>+'[1]HOJA DE CONSOLIDACION'!AJ259/1000</f>
        <v>1899.2455400000001</v>
      </c>
      <c r="C67" s="53"/>
      <c r="D67" s="50"/>
    </row>
    <row r="68" spans="1:5" x14ac:dyDescent="0.3">
      <c r="A68" s="47" t="s">
        <v>121</v>
      </c>
      <c r="B68" s="56">
        <f>+'[1]HOJA DE CONSOLIDACION'!AJ262/1000</f>
        <v>0</v>
      </c>
      <c r="C68" s="53"/>
      <c r="D68" s="50"/>
    </row>
    <row r="69" spans="1:5" ht="10" customHeight="1" x14ac:dyDescent="0.3">
      <c r="A69" s="47"/>
      <c r="B69" s="56"/>
      <c r="C69" s="53"/>
      <c r="D69" s="50"/>
    </row>
    <row r="70" spans="1:5" x14ac:dyDescent="0.3">
      <c r="A70" s="71" t="s">
        <v>122</v>
      </c>
      <c r="B70" s="72">
        <f ca="1">+B64-B66-B67-B68</f>
        <v>32347.034983862886</v>
      </c>
      <c r="C70" s="53"/>
      <c r="D70" s="50"/>
    </row>
    <row r="71" spans="1:5" ht="8.25" customHeight="1" x14ac:dyDescent="0.3">
      <c r="A71" s="47"/>
      <c r="B71" s="56"/>
      <c r="C71" s="53"/>
      <c r="D71" s="50"/>
    </row>
    <row r="72" spans="1:5" x14ac:dyDescent="0.3">
      <c r="A72" s="47" t="s">
        <v>123</v>
      </c>
      <c r="B72" s="70">
        <f ca="1">+'[1]HOJA DE CONSOLIDACION'!AJ266/1000</f>
        <v>522.21636033073219</v>
      </c>
      <c r="C72" s="53"/>
      <c r="D72" s="50"/>
    </row>
    <row r="73" spans="1:5" ht="10" customHeight="1" x14ac:dyDescent="0.3">
      <c r="A73" s="47"/>
      <c r="B73" s="56"/>
      <c r="C73" s="53"/>
      <c r="D73" s="50"/>
    </row>
    <row r="74" spans="1:5" ht="14.5" thickBot="1" x14ac:dyDescent="0.35">
      <c r="A74" s="73" t="s">
        <v>124</v>
      </c>
      <c r="B74" s="74">
        <f ca="1">+B70-B72</f>
        <v>31824.818623532155</v>
      </c>
      <c r="C74" s="53"/>
      <c r="D74" s="50"/>
      <c r="E74" s="50">
        <f>+D74*1000</f>
        <v>0</v>
      </c>
    </row>
    <row r="75" spans="1:5" ht="14.5" thickTop="1" x14ac:dyDescent="0.3">
      <c r="C75" s="75"/>
      <c r="D75" s="50"/>
    </row>
    <row r="76" spans="1:5" x14ac:dyDescent="0.3">
      <c r="D76" s="50"/>
    </row>
    <row r="77" spans="1:5" x14ac:dyDescent="0.3">
      <c r="C77" s="76"/>
      <c r="D77" s="50"/>
    </row>
    <row r="78" spans="1:5" x14ac:dyDescent="0.3">
      <c r="D78" s="50"/>
    </row>
    <row r="79" spans="1:5" x14ac:dyDescent="0.3">
      <c r="D79" s="50"/>
    </row>
  </sheetData>
  <mergeCells count="5">
    <mergeCell ref="A2:B2"/>
    <mergeCell ref="A3:B3"/>
    <mergeCell ref="A4:B4"/>
    <mergeCell ref="A5:B5"/>
    <mergeCell ref="A6:B6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2026-09-29T18:10:20Z</dcterms:created>
  <dcterms:modified xsi:type="dcterms:W3CDTF">2026-09-29T18:15:37Z</dcterms:modified>
</cp:coreProperties>
</file>