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ARCHIVOS HECTOR\EF Bolsa de Valores\2025\"/>
    </mc:Choice>
  </mc:AlternateContent>
  <bookViews>
    <workbookView xWindow="0" yWindow="0" windowWidth="20490" windowHeight="7320" tabRatio="603"/>
  </bookViews>
  <sheets>
    <sheet name="REGBALANSD" sheetId="2" r:id="rId1"/>
    <sheet name="ESTRESUL_DAN" sheetId="3" r:id="rId2"/>
    <sheet name="SDFLUJOS EFECT" sheetId="9" state="hidden" r:id="rId3"/>
    <sheet name="SVFLUJOS EFEC" sheetId="8" state="hidden" r:id="rId4"/>
  </sheets>
  <externalReferences>
    <externalReference r:id="rId5"/>
    <externalReference r:id="rId6"/>
  </externalReferences>
  <definedNames>
    <definedName name="_Regression_Int" localSheetId="1" hidden="1">1</definedName>
    <definedName name="_Regression_Int" localSheetId="0" hidden="1">1</definedName>
    <definedName name="A_impresión_IM" localSheetId="1">ESTRESUL_DAN!#REF!</definedName>
    <definedName name="A_impresión_IM" localSheetId="0">REGBALANSD!#REF!</definedName>
    <definedName name="_xlnm.Print_Area" localSheetId="1">ESTRESUL_DAN!$B$1:$H$43</definedName>
    <definedName name="_xlnm.Print_Area" localSheetId="0">REGBALANSD!$B$1:$H$35</definedName>
    <definedName name="cmpSpoolPath">"C:\Program Files\Symtrax\Compleo\Temp\00000000.txt"</definedName>
    <definedName name="SpoolPath">"C:\Program Files\Symtrax\Compleo\Temp\00000000.txt"</definedName>
    <definedName name="_xlnm.Print_Titles" localSheetId="1">ESTRESUL_DAN!$2:$6</definedName>
  </definedNames>
  <calcPr calcId="162913"/>
</workbook>
</file>

<file path=xl/calcChain.xml><?xml version="1.0" encoding="utf-8"?>
<calcChain xmlns="http://schemas.openxmlformats.org/spreadsheetml/2006/main">
  <c r="H18" i="3" l="1"/>
  <c r="H24" i="2"/>
  <c r="H31" i="3"/>
  <c r="Z52" i="9"/>
  <c r="K41" i="9"/>
  <c r="K42" i="9" s="1"/>
  <c r="K44" i="9" s="1"/>
  <c r="K37" i="9"/>
  <c r="K21" i="9"/>
  <c r="K31" i="9"/>
  <c r="K45" i="9"/>
  <c r="M41" i="9"/>
  <c r="M37" i="9"/>
  <c r="M21" i="9"/>
  <c r="M31" i="9" s="1"/>
  <c r="U41" i="9" s="1"/>
  <c r="Z36" i="9"/>
  <c r="Z38" i="9"/>
  <c r="Z39" i="9"/>
  <c r="AB10" i="9"/>
  <c r="Z26" i="9"/>
  <c r="Y26" i="9"/>
  <c r="AB25" i="9"/>
  <c r="K43" i="8"/>
  <c r="K38" i="8"/>
  <c r="K21" i="8"/>
  <c r="K31" i="8"/>
  <c r="K44" i="8" s="1"/>
  <c r="K46" i="8" s="1"/>
  <c r="R46" i="8" s="1"/>
  <c r="M43" i="8"/>
  <c r="M38" i="8"/>
  <c r="U43" i="8" s="1"/>
  <c r="M21" i="8"/>
  <c r="M31" i="8" s="1"/>
  <c r="M44" i="8" s="1"/>
  <c r="M46" i="8" s="1"/>
  <c r="Z37" i="8"/>
  <c r="Z39" i="8"/>
  <c r="Z40" i="8"/>
  <c r="AB25" i="8"/>
  <c r="Z26" i="8"/>
  <c r="Y26" i="8"/>
  <c r="AB36" i="9"/>
  <c r="AB37" i="8"/>
  <c r="X8" i="8"/>
  <c r="AA8" i="8"/>
  <c r="AF8" i="8"/>
  <c r="X16" i="8"/>
  <c r="AA16" i="8"/>
  <c r="X8" i="9"/>
  <c r="AA8" i="9"/>
  <c r="AF8" i="9" s="1"/>
  <c r="X23" i="8"/>
  <c r="AA23" i="8"/>
  <c r="X24" i="9"/>
  <c r="AA24" i="9" s="1"/>
  <c r="X9" i="9"/>
  <c r="AA9" i="9"/>
  <c r="X13" i="9"/>
  <c r="AA13" i="9"/>
  <c r="AF13" i="9"/>
  <c r="Z61" i="9"/>
  <c r="X21" i="8"/>
  <c r="AA21" i="8"/>
  <c r="AF21" i="8"/>
  <c r="X20" i="9"/>
  <c r="AA20" i="9" s="1"/>
  <c r="X10" i="8"/>
  <c r="AA10" i="8"/>
  <c r="AD10" i="8" s="1"/>
  <c r="AB9" i="8"/>
  <c r="X9" i="8"/>
  <c r="AA9" i="8"/>
  <c r="AF9" i="8"/>
  <c r="X20" i="8"/>
  <c r="AA20" i="8" s="1"/>
  <c r="X18" i="8"/>
  <c r="AA18" i="8" s="1"/>
  <c r="Z88" i="8"/>
  <c r="AB15" i="8"/>
  <c r="AC15" i="8" s="1"/>
  <c r="AF15" i="8" s="1"/>
  <c r="Z83" i="8"/>
  <c r="Z61" i="8"/>
  <c r="AB11" i="8"/>
  <c r="X12" i="8"/>
  <c r="AA12" i="8" s="1"/>
  <c r="X19" i="9"/>
  <c r="AA19" i="9"/>
  <c r="X10" i="9"/>
  <c r="AA10" i="9" s="1"/>
  <c r="Z66" i="9"/>
  <c r="AA67" i="9"/>
  <c r="X7" i="8"/>
  <c r="AA7" i="8" s="1"/>
  <c r="X18" i="9"/>
  <c r="AA18" i="9"/>
  <c r="Z75" i="9"/>
  <c r="AB23" i="9" s="1"/>
  <c r="Z53" i="8"/>
  <c r="AB10" i="8"/>
  <c r="X13" i="8"/>
  <c r="AA13" i="8" s="1"/>
  <c r="X22" i="9"/>
  <c r="AA22" i="9"/>
  <c r="W26" i="9"/>
  <c r="Z57" i="9"/>
  <c r="AB11" i="9"/>
  <c r="X15" i="9"/>
  <c r="AA15" i="9"/>
  <c r="Z56" i="8"/>
  <c r="Z79" i="9"/>
  <c r="X11" i="8"/>
  <c r="AA11" i="8" s="1"/>
  <c r="Z84" i="9"/>
  <c r="AB15" i="9"/>
  <c r="X21" i="9"/>
  <c r="AA21" i="9" s="1"/>
  <c r="AF21" i="9" s="1"/>
  <c r="AB9" i="9"/>
  <c r="AB26" i="9"/>
  <c r="X14" i="9"/>
  <c r="AA14" i="9"/>
  <c r="X24" i="8"/>
  <c r="AA24" i="8"/>
  <c r="AB24" i="8" s="1"/>
  <c r="X22" i="8"/>
  <c r="AA22" i="8"/>
  <c r="X7" i="9"/>
  <c r="AA7" i="9"/>
  <c r="AF7" i="9" s="1"/>
  <c r="V26" i="9"/>
  <c r="Z65" i="8"/>
  <c r="X14" i="8"/>
  <c r="AA14" i="8"/>
  <c r="X25" i="8"/>
  <c r="AA25" i="8"/>
  <c r="X23" i="9"/>
  <c r="AA23" i="9" s="1"/>
  <c r="AF23" i="9" s="1"/>
  <c r="X12" i="9"/>
  <c r="AA12" i="9"/>
  <c r="AC12" i="9" s="1"/>
  <c r="X17" i="8"/>
  <c r="AA17" i="8" s="1"/>
  <c r="Z70" i="8"/>
  <c r="AB16" i="8"/>
  <c r="AD16" i="8" s="1"/>
  <c r="X25" i="9"/>
  <c r="AA25" i="9" s="1"/>
  <c r="AF25" i="9" s="1"/>
  <c r="X11" i="9"/>
  <c r="AA11" i="9"/>
  <c r="AC11" i="9" s="1"/>
  <c r="X16" i="9"/>
  <c r="AA16" i="9"/>
  <c r="AF16" i="9"/>
  <c r="X17" i="9"/>
  <c r="AA17" i="9" s="1"/>
  <c r="X19" i="8"/>
  <c r="AA19" i="8" s="1"/>
  <c r="Z79" i="8"/>
  <c r="AB23" i="8" s="1"/>
  <c r="AF23" i="8" s="1"/>
  <c r="X15" i="8"/>
  <c r="AA15" i="8"/>
  <c r="V26" i="8"/>
  <c r="W26" i="8"/>
  <c r="Z74" i="8"/>
  <c r="Z70" i="9"/>
  <c r="AD8" i="9"/>
  <c r="AA71" i="8"/>
  <c r="AB16" i="9"/>
  <c r="X26" i="8"/>
  <c r="AD9" i="8"/>
  <c r="AD8" i="8"/>
  <c r="AD16" i="9"/>
  <c r="H16" i="2"/>
  <c r="AB14" i="9"/>
  <c r="AF14" i="9"/>
  <c r="AC22" i="8"/>
  <c r="AF22" i="8" s="1"/>
  <c r="AC22" i="9"/>
  <c r="AF22" i="9"/>
  <c r="AE18" i="9"/>
  <c r="AE26" i="9"/>
  <c r="AC19" i="9"/>
  <c r="AF19" i="9"/>
  <c r="AF18" i="9"/>
  <c r="D16" i="2"/>
  <c r="AF25" i="8"/>
  <c r="K46" i="9" l="1"/>
  <c r="H26" i="2"/>
  <c r="AF24" i="9"/>
  <c r="AB24" i="9"/>
  <c r="AC19" i="8"/>
  <c r="AF19" i="8" s="1"/>
  <c r="AF15" i="9"/>
  <c r="AD10" i="9"/>
  <c r="AF10" i="9"/>
  <c r="AC12" i="8"/>
  <c r="AF12" i="8"/>
  <c r="AC17" i="9"/>
  <c r="AF17" i="9"/>
  <c r="AC11" i="8"/>
  <c r="AF7" i="8"/>
  <c r="AA26" i="8"/>
  <c r="AE18" i="8"/>
  <c r="AE26" i="8" s="1"/>
  <c r="AF18" i="8"/>
  <c r="AC20" i="9"/>
  <c r="AF20" i="9" s="1"/>
  <c r="M42" i="9"/>
  <c r="M44" i="9" s="1"/>
  <c r="AC13" i="8"/>
  <c r="AF13" i="8"/>
  <c r="AD26" i="8"/>
  <c r="AF10" i="8"/>
  <c r="AC26" i="9"/>
  <c r="AF11" i="9"/>
  <c r="AC17" i="8"/>
  <c r="AF17" i="8"/>
  <c r="AF20" i="8"/>
  <c r="AC20" i="8"/>
  <c r="AF16" i="8"/>
  <c r="AF24" i="8"/>
  <c r="AF12" i="9"/>
  <c r="AC15" i="9"/>
  <c r="X26" i="9"/>
  <c r="AA26" i="9"/>
  <c r="AD9" i="9"/>
  <c r="AF9" i="9" s="1"/>
  <c r="AF26" i="9" s="1"/>
  <c r="AF30" i="9" s="1"/>
  <c r="AF32" i="9" s="1"/>
  <c r="AB14" i="8"/>
  <c r="AB26" i="8" s="1"/>
  <c r="H32" i="3"/>
  <c r="AD26" i="9" l="1"/>
  <c r="AC26" i="8"/>
  <c r="AF11" i="8"/>
  <c r="AF26" i="8" s="1"/>
  <c r="AF30" i="8" s="1"/>
  <c r="AF32" i="8" s="1"/>
  <c r="AF14" i="8"/>
</calcChain>
</file>

<file path=xl/comments1.xml><?xml version="1.0" encoding="utf-8"?>
<comments xmlns="http://schemas.openxmlformats.org/spreadsheetml/2006/main">
  <authors>
    <author>Alice</author>
  </authors>
  <commentList>
    <comment ref="AB9" authorId="0" shapeId="0">
      <text>
        <r>
          <rPr>
            <sz val="8"/>
            <color indexed="81"/>
            <rFont val="Tahoma"/>
            <family val="2"/>
          </rPr>
          <t xml:space="preserve">Provisión de inversiones financieras.
</t>
        </r>
      </text>
    </comment>
    <comment ref="AB10" authorId="0" shapeId="0">
      <text>
        <r>
          <rPr>
            <sz val="8"/>
            <color indexed="81"/>
            <rFont val="Tahoma"/>
            <family val="2"/>
          </rPr>
          <t xml:space="preserve">Constritución de reserva de préstamos en el 2006
</t>
        </r>
      </text>
    </comment>
    <comment ref="AB16" authorId="0" shapeId="0">
      <text>
        <r>
          <rPr>
            <sz val="9"/>
            <color indexed="81"/>
            <rFont val="Times New Roman"/>
            <family val="1"/>
          </rPr>
          <t xml:space="preserve">Correspnde a depreciación de ejercicio.
</t>
        </r>
      </text>
    </comment>
    <comment ref="AD16" authorId="0" shapeId="0">
      <text>
        <r>
          <rPr>
            <sz val="8"/>
            <color indexed="81"/>
            <rFont val="Tahoma"/>
            <family val="2"/>
          </rPr>
          <t>Adquisiciones de activo fijo</t>
        </r>
      </text>
    </comment>
    <comment ref="AB23" authorId="0" shapeId="0">
      <text>
        <r>
          <rPr>
            <sz val="8"/>
            <color indexed="81"/>
            <rFont val="Tahoma"/>
            <family val="2"/>
          </rPr>
          <t xml:space="preserve">Ajuste neto a reservas técnicas y matemáticas
8,118.3   -7,656.3
</t>
        </r>
      </text>
    </comment>
    <comment ref="AB24" authorId="0" shapeId="0">
      <text>
        <r>
          <rPr>
            <sz val="8"/>
            <color indexed="81"/>
            <rFont val="Tahoma"/>
            <family val="2"/>
          </rPr>
          <t xml:space="preserve">Ajuste neto de reservas de siniestros.
</t>
        </r>
      </text>
    </comment>
    <comment ref="AB25" authorId="0" shapeId="0">
      <text>
        <r>
          <rPr>
            <sz val="9"/>
            <color indexed="81"/>
            <rFont val="Tahoma"/>
            <family val="2"/>
          </rPr>
          <t xml:space="preserve">Utilidad neta del ejercicio 2007
</t>
        </r>
      </text>
    </comment>
    <comment ref="AE25" authorId="0" shapeId="0">
      <text>
        <r>
          <rPr>
            <sz val="8"/>
            <color indexed="81"/>
            <rFont val="Tahoma"/>
            <family val="2"/>
          </rPr>
          <t xml:space="preserve">Dividendos decretados y pagados en el año
</t>
        </r>
      </text>
    </comment>
  </commentList>
</comments>
</file>

<file path=xl/comments2.xml><?xml version="1.0" encoding="utf-8"?>
<comments xmlns="http://schemas.openxmlformats.org/spreadsheetml/2006/main">
  <authors>
    <author>Alice</author>
  </authors>
  <commentList>
    <comment ref="AB9" authorId="0" shapeId="0">
      <text>
        <r>
          <rPr>
            <sz val="8"/>
            <color indexed="81"/>
            <rFont val="Tahoma"/>
            <family val="2"/>
          </rPr>
          <t xml:space="preserve">Provisión de inversiones financieras.
</t>
        </r>
      </text>
    </comment>
    <comment ref="AB10" authorId="0" shapeId="0">
      <text>
        <r>
          <rPr>
            <sz val="8"/>
            <color indexed="81"/>
            <rFont val="Tahoma"/>
            <family val="2"/>
          </rPr>
          <t xml:space="preserve">Constritución de reserva de préstamos en el 2006
</t>
        </r>
      </text>
    </comment>
    <comment ref="AB16" authorId="0" shapeId="0">
      <text>
        <r>
          <rPr>
            <sz val="9"/>
            <color indexed="81"/>
            <rFont val="Times New Roman"/>
            <family val="1"/>
          </rPr>
          <t xml:space="preserve">Correspnde a depreciación de ejercicio.
</t>
        </r>
      </text>
    </comment>
    <comment ref="AD16" authorId="0" shapeId="0">
      <text>
        <r>
          <rPr>
            <sz val="8"/>
            <color indexed="81"/>
            <rFont val="Tahoma"/>
            <family val="2"/>
          </rPr>
          <t>Adquisiciones de activo fijo</t>
        </r>
      </text>
    </comment>
    <comment ref="AB23" authorId="0" shapeId="0">
      <text>
        <r>
          <rPr>
            <sz val="8"/>
            <color indexed="81"/>
            <rFont val="Tahoma"/>
            <family val="2"/>
          </rPr>
          <t xml:space="preserve">Ajuste neto a reservas técnicas y matemáticas
8,118.3   -7,656.3
</t>
        </r>
      </text>
    </comment>
    <comment ref="AB24" authorId="0" shapeId="0">
      <text>
        <r>
          <rPr>
            <sz val="8"/>
            <color indexed="81"/>
            <rFont val="Tahoma"/>
            <family val="2"/>
          </rPr>
          <t xml:space="preserve">Ajuste neto de reservas de siniestros.
</t>
        </r>
      </text>
    </comment>
    <comment ref="AB25" authorId="0" shapeId="0">
      <text>
        <r>
          <rPr>
            <sz val="9"/>
            <color indexed="81"/>
            <rFont val="Tahoma"/>
            <family val="2"/>
          </rPr>
          <t xml:space="preserve">Utilidad neta del ejercicio 2007
</t>
        </r>
      </text>
    </comment>
    <comment ref="AE25" authorId="0" shapeId="0">
      <text>
        <r>
          <rPr>
            <sz val="8"/>
            <color indexed="81"/>
            <rFont val="Tahoma"/>
            <family val="2"/>
          </rPr>
          <t xml:space="preserve">Dividendos decretados y pagados en el año
</t>
        </r>
      </text>
    </comment>
  </commentList>
</comments>
</file>

<file path=xl/sharedStrings.xml><?xml version="1.0" encoding="utf-8"?>
<sst xmlns="http://schemas.openxmlformats.org/spreadsheetml/2006/main" count="387" uniqueCount="206">
  <si>
    <t>Depreciación</t>
  </si>
  <si>
    <t>TOTAL ACTIVO</t>
  </si>
  <si>
    <t>DISPONIBLE</t>
  </si>
  <si>
    <t>ACTIVO</t>
  </si>
  <si>
    <t>INVERSIONES FINANCIERAS</t>
  </si>
  <si>
    <t>PRESTAMOS</t>
  </si>
  <si>
    <t>PRIMAS POR COBRAR</t>
  </si>
  <si>
    <t>INVERSIONES PERMANENTES</t>
  </si>
  <si>
    <t>INMUEBLES MOBILIARIO Y EQUIPO</t>
  </si>
  <si>
    <t>OTROS ACTIVOS</t>
  </si>
  <si>
    <t>OBLIGACIONES CON ASEGURADOS</t>
  </si>
  <si>
    <t>RESERVAS TECNICAS</t>
  </si>
  <si>
    <t>RESERVAS POR SINIESTROS</t>
  </si>
  <si>
    <t>SOCIEDADES ACREEDORAS DE SEGUROS Y FIANZAS</t>
  </si>
  <si>
    <t>OBLIGACIONES CON INTERMEDIARIOS Y AGENTES</t>
  </si>
  <si>
    <t>CUENTAS POR PAGAR</t>
  </si>
  <si>
    <t>PROVISIONES</t>
  </si>
  <si>
    <t>OTROS PASIVOS</t>
  </si>
  <si>
    <t>CAPITAL SOCIAL</t>
  </si>
  <si>
    <t>RESERVAS DE CAPITAL</t>
  </si>
  <si>
    <t>PATRIMONIO RESTRINGIDO</t>
  </si>
  <si>
    <t>RESULTADOS ACUMULADOS</t>
  </si>
  <si>
    <t>PATRIMONIO</t>
  </si>
  <si>
    <t>PASIVO</t>
  </si>
  <si>
    <t>TOTAL PASIVO Y PATRIMONIO</t>
  </si>
  <si>
    <t>SISA VIDA, S.A. SEGUROS DE PERSONAS</t>
  </si>
  <si>
    <t>INGRESOS</t>
  </si>
  <si>
    <t>PRIMAS PRODUCTOS</t>
  </si>
  <si>
    <t>DECREMENTO DE RESERVAS TECNICAS</t>
  </si>
  <si>
    <t>SALVAMENTOS Y RECUPERACIONES</t>
  </si>
  <si>
    <t>INGRESOS FINANCIEROS Y DE INVERSION</t>
  </si>
  <si>
    <t>RECUPERACION DE ACTIVOS Y PROVISIONES</t>
  </si>
  <si>
    <t>TOTAL DE INGRESOS</t>
  </si>
  <si>
    <t>GASTOS</t>
  </si>
  <si>
    <t xml:space="preserve">SINIESTROS  </t>
  </si>
  <si>
    <t>PRIMAS CEDIDAS POR REASEGUROS Y REAFIANZAMIENTOS</t>
  </si>
  <si>
    <t>INCREMENTO DE RESERVAS TECNICAS</t>
  </si>
  <si>
    <t>DEVOLUCIONES Y CANCELACIONES DE PRIMAS</t>
  </si>
  <si>
    <t>GASTOS FINANCIEROS Y DE INVERSION</t>
  </si>
  <si>
    <t>GASTOS DE ADMINISTRACION</t>
  </si>
  <si>
    <t>TOTAL DE GASTOS</t>
  </si>
  <si>
    <t>activos</t>
  </si>
  <si>
    <t>1-1-01</t>
  </si>
  <si>
    <t>1-1-02</t>
  </si>
  <si>
    <t>1-1-03</t>
  </si>
  <si>
    <t>1-2-99</t>
  </si>
  <si>
    <t>1-3-99</t>
  </si>
  <si>
    <t>1-4-99</t>
  </si>
  <si>
    <t>1-7</t>
  </si>
  <si>
    <t>1-6</t>
  </si>
  <si>
    <t>1-8-99</t>
  </si>
  <si>
    <t>1-9-05</t>
  </si>
  <si>
    <t>1-9-99</t>
  </si>
  <si>
    <t>8</t>
  </si>
  <si>
    <t>6</t>
  </si>
  <si>
    <t>2-8</t>
  </si>
  <si>
    <t>2-9</t>
  </si>
  <si>
    <t>2-4</t>
  </si>
  <si>
    <t>5-2-09</t>
  </si>
  <si>
    <t>4-3-09</t>
  </si>
  <si>
    <t>4-7-03</t>
  </si>
  <si>
    <t>4-8-06</t>
  </si>
  <si>
    <t>(Cifras expresadas en dólares de los Estados Unidos de América)</t>
  </si>
  <si>
    <t>TOTAL PASIVO</t>
  </si>
  <si>
    <t>TOTAL PATRIMONIO</t>
  </si>
  <si>
    <t>Sub total</t>
  </si>
  <si>
    <t>SEGUROS E INVERSIONES, S.A. (SISA)</t>
  </si>
  <si>
    <t>Patrimonio</t>
  </si>
  <si>
    <t>GASTOS DE ADQUISICION Y CONSERVACION</t>
  </si>
  <si>
    <t>Por los períodos del 1 de enero al 31 de diciembre de 2009 y 2008</t>
  </si>
  <si>
    <t>(Subsidiaria de Citicorp Banking Corporation)</t>
  </si>
  <si>
    <t>(La Libertad, República de El Salvador)</t>
  </si>
  <si>
    <t>(Cifras en Miles de Dólares de los Estados Unidos de América)</t>
  </si>
  <si>
    <t>Véanse notas que acompañan a los estados financieros.</t>
  </si>
  <si>
    <t>(Subsidiaria de Seguros e Inversiones, S.A.)</t>
  </si>
  <si>
    <t>Seguros e Inversiones, S.A.</t>
  </si>
  <si>
    <t xml:space="preserve"> Hoja de Trabajo del Flujo de Efectivo</t>
  </si>
  <si>
    <t>SV</t>
  </si>
  <si>
    <t>A-t 31-12-07</t>
  </si>
  <si>
    <t>Estados de Flujos de Efectivo</t>
  </si>
  <si>
    <t>En dólares</t>
  </si>
  <si>
    <t>Eliminaciones</t>
  </si>
  <si>
    <t xml:space="preserve">Ajuste a </t>
  </si>
  <si>
    <t xml:space="preserve">Actividades de </t>
  </si>
  <si>
    <t>Cuentas</t>
  </si>
  <si>
    <t>Variación</t>
  </si>
  <si>
    <t>Total</t>
  </si>
  <si>
    <t>la Utilidad</t>
  </si>
  <si>
    <t>Operación</t>
  </si>
  <si>
    <t>Inversión</t>
  </si>
  <si>
    <t>Financiamiento</t>
  </si>
  <si>
    <t>Caja y bancos</t>
  </si>
  <si>
    <t>Efecto de cobro inmediato</t>
  </si>
  <si>
    <t>1-2</t>
  </si>
  <si>
    <t>Inversiones financieras</t>
  </si>
  <si>
    <t>1-3</t>
  </si>
  <si>
    <t>Cartera de préstamos netos</t>
  </si>
  <si>
    <t>1-4</t>
  </si>
  <si>
    <t>Primas por cobrar netas</t>
  </si>
  <si>
    <t>Deudores de seguros y fianzas</t>
  </si>
  <si>
    <t>Flujos de efectivo por actividades de operación:</t>
  </si>
  <si>
    <t>1-9-99-02-0</t>
  </si>
  <si>
    <t>Bienes recibidos en pago</t>
  </si>
  <si>
    <t>Utilidad neta</t>
  </si>
  <si>
    <t>Inversiones permanentes</t>
  </si>
  <si>
    <t>Ajustes para conciliar la utilidad neta y el efectivo neto</t>
  </si>
  <si>
    <t>1-9</t>
  </si>
  <si>
    <t>Otros activos</t>
  </si>
  <si>
    <t>provisto por actividades de operación:</t>
  </si>
  <si>
    <t>1-8</t>
  </si>
  <si>
    <t>Activo fijo</t>
  </si>
  <si>
    <t>2-1</t>
  </si>
  <si>
    <t>Obligaciones con asegurados</t>
  </si>
  <si>
    <t xml:space="preserve">   </t>
  </si>
  <si>
    <t>Ajuste neto a reservas técnicas, matemáticas y siniestros</t>
  </si>
  <si>
    <t>2-5</t>
  </si>
  <si>
    <t>Obligaciones financieras</t>
  </si>
  <si>
    <t>Reserva de saneamiento de activos de riesgo y otros activos</t>
  </si>
  <si>
    <t>Sociedades acreedoras de seguros y fianzas</t>
  </si>
  <si>
    <t>2-6</t>
  </si>
  <si>
    <t>Obligaciones con intermediarios y agentes</t>
  </si>
  <si>
    <t>Reportos y otras obligaciones</t>
  </si>
  <si>
    <t>2-7</t>
  </si>
  <si>
    <t>Otros pasivos</t>
  </si>
  <si>
    <t>Cambios netos en activos y pasivos:</t>
  </si>
  <si>
    <t>2-2</t>
  </si>
  <si>
    <t>Reservas técnica y matemáticas</t>
  </si>
  <si>
    <t>Disminución en primas por cobrar</t>
  </si>
  <si>
    <t>2-3</t>
  </si>
  <si>
    <t>Reservas por siniestros</t>
  </si>
  <si>
    <t>Aumento en sociedades deudoras de seguros y fianzas</t>
  </si>
  <si>
    <t>3</t>
  </si>
  <si>
    <t>Disminución en otros activos</t>
  </si>
  <si>
    <t>Aumento en obligaciones con asegurados</t>
  </si>
  <si>
    <t>(Aumento) disminución en sociedades acreedoras de seguros y fianzas</t>
  </si>
  <si>
    <t>Disminución en obligaciones con intermediarios</t>
  </si>
  <si>
    <t>Efectivo al inicio del año</t>
  </si>
  <si>
    <t>Aumento (disminución) en cuentas por pagar</t>
  </si>
  <si>
    <t>Efectivo al final del año</t>
  </si>
  <si>
    <t>Efectivo neto provisto por actividades de operación</t>
  </si>
  <si>
    <t>Ingresos de filial Vida</t>
  </si>
  <si>
    <t>Resultados de SISA e ing de vida</t>
  </si>
  <si>
    <t>Flujos de efectivo por actividades de inversión:</t>
  </si>
  <si>
    <t>Movimiento de inversiones  permanentes</t>
  </si>
  <si>
    <t>Préstamos y descuentos</t>
  </si>
  <si>
    <t>saldo al 31/12/06</t>
  </si>
  <si>
    <t>Adquisición de bienes muebles</t>
  </si>
  <si>
    <t>(-) dividendos de vida decretados</t>
  </si>
  <si>
    <t>Efectivo neto usado en actividades de inversión</t>
  </si>
  <si>
    <t>(+) resultados de vida del ejercicio</t>
  </si>
  <si>
    <t>Flujos de efectivo por actividades de financiamiento:</t>
  </si>
  <si>
    <t>reserva  07</t>
  </si>
  <si>
    <t>reserva  08</t>
  </si>
  <si>
    <t>Efectivo neto usado en actividades de financiamiento</t>
  </si>
  <si>
    <t>Aumento neto en el efectivo</t>
  </si>
  <si>
    <t>5-8-02-02-0</t>
  </si>
  <si>
    <t>EFECTO NETO UTILIDAD</t>
  </si>
  <si>
    <t>PROVISION DE PRESTAMOS</t>
  </si>
  <si>
    <t>reserva ptmos 07</t>
  </si>
  <si>
    <t>reserva ptmos 08</t>
  </si>
  <si>
    <t>5-7-06-02-0-01</t>
  </si>
  <si>
    <t>Incremento  rva ptmo</t>
  </si>
  <si>
    <t>decremento rva ptmo</t>
  </si>
  <si>
    <t>PROVISION DE PRIMAS POR COBRAR</t>
  </si>
  <si>
    <t>reserva 07</t>
  </si>
  <si>
    <t>reserva 08</t>
  </si>
  <si>
    <t>5-8-02-09-0-01</t>
  </si>
  <si>
    <t>Incremento  rva</t>
  </si>
  <si>
    <t>4-7-04-03-0-01</t>
  </si>
  <si>
    <t>decremento rva</t>
  </si>
  <si>
    <t>ACTIVOS FIJOS</t>
  </si>
  <si>
    <t>DEPRE ACUM 07</t>
  </si>
  <si>
    <t>DEPRE ACUM 08</t>
  </si>
  <si>
    <t>GSTO DEPRE 08</t>
  </si>
  <si>
    <t>ACT FIJOS 07</t>
  </si>
  <si>
    <t>ACT FIJOS 08</t>
  </si>
  <si>
    <t>ADQUISICION 08</t>
  </si>
  <si>
    <t>AJUSTE RESERVAS TECNICAS RIESGO EN CURSO</t>
  </si>
  <si>
    <t>5-2</t>
  </si>
  <si>
    <t>4-3</t>
  </si>
  <si>
    <t>AJUSTE RESERVAS TECNICAS SINISTROS</t>
  </si>
  <si>
    <t>ACUM 07</t>
  </si>
  <si>
    <t>ACUM 08</t>
  </si>
  <si>
    <t>SD</t>
  </si>
  <si>
    <t>(Cifras en miles de Dólares de los Estados Unidos de América)</t>
  </si>
  <si>
    <t>Flujos de efectivo provenientes de actividades de operación:</t>
  </si>
  <si>
    <t>Ingresos por participación en utilidades de Filial</t>
  </si>
  <si>
    <t xml:space="preserve">              Sub-total</t>
  </si>
  <si>
    <t>Disminución (aumento) en sociedades deudoras de seguros y fianzas</t>
  </si>
  <si>
    <t>(Aumento) disminución en otros activos</t>
  </si>
  <si>
    <t>Aumento (disminución) en obligaciones con asegurados</t>
  </si>
  <si>
    <t>Aumento en sociedades acreedoras de seguros y fianzas</t>
  </si>
  <si>
    <t>(Disminución) aumento en obligaciones con intermediarios</t>
  </si>
  <si>
    <t>(Disminución) aumento en cuentas por pagar</t>
  </si>
  <si>
    <t>Flujos de efectivo provenientes de actividades de inversión:</t>
  </si>
  <si>
    <t>Flujos de efectivo usados en actividades de financiamiento:</t>
  </si>
  <si>
    <t>GASTOS DE EXTRAORDINARIOS Y DE EJERCICIOS ANTERIORES</t>
  </si>
  <si>
    <t>SEGUROS E INVERSIONES, S.A.</t>
  </si>
  <si>
    <t>1-1</t>
  </si>
  <si>
    <t>SOCIEDADES DEUDORAS DE SEGUROS Y FIANZAS</t>
  </si>
  <si>
    <t>REEMBOLSOS DE GASTOS POR CESIONES DE SEGUROS Y FIANZAS</t>
  </si>
  <si>
    <t>INGRESOS EXTRAORDINARIOS Y DE EJERCICIOS ANTERIORES</t>
  </si>
  <si>
    <t>SINIESTROS Y GASTOS RECUPERADOS POR REASEGUROS Y REAFIANZAMIENTO</t>
  </si>
  <si>
    <t>BALANCE GENERAL AL 30 DE NOVIEMBRE DEL 2025</t>
  </si>
  <si>
    <t>ESTADO DE RESULTADOS DEL 1 DE NOVIEMBRE AL 30 DE NOVIEMBRE DE 2025</t>
  </si>
  <si>
    <t>PERDIDA NETA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</si>
</sst>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164" formatCode="_(* #,##0.00_);_(* \(#,##0.00\);_(* &quot;-&quot;??_);_(@_)"/>
    <numFmt numFmtId="165" formatCode="General_)"/>
    <numFmt numFmtId="166" formatCode="_ [$€-2]\ * #,##0.00_ ;_ [$€-2]\ * \-#,##0.00_ ;_ [$€-2]\ * &quot;-&quot;??_ "/>
    <numFmt numFmtId="167" formatCode="#,##0;[Red]#,##0"/>
    <numFmt numFmtId="168" formatCode="#,##0.0;[Red]#,##0.0"/>
    <numFmt numFmtId="169" formatCode="#,##0.0_);[Red]\(#,##0.0\)"/>
    <numFmt numFmtId="170" formatCode="#,##0.0_);\(#,##0.0\)"/>
    <numFmt numFmtId="171" formatCode="#,##0.0\ ;\(#,##0.0\ \)"/>
    <numFmt numFmtId="172" formatCode="#,##0\ ;\(#,##0\ \)"/>
    <numFmt numFmtId="173" formatCode="_(&quot;₡&quot;* #,##0.00_);_(&quot;₡&quot;* \(#,##0.00\);_(&quot;₡&quot;* &quot;-&quot;??_);_(@_)"/>
    <numFmt numFmtId="174" formatCode="#,##0.00;\(#,##0.00\)"/>
  </numFmts>
  <fonts count="37">
    <font>
      <sz val="10"/>
      <name val="Courier"/>
    </font>
    <font>
      <sz val="10"/>
      <name val="Arial"/>
      <family val="2"/>
    </font>
    <font>
      <sz val="8"/>
      <name val="Courier"/>
      <family val="3"/>
    </font>
    <font>
      <sz val="9"/>
      <name val="Verdana"/>
      <family val="2"/>
    </font>
    <font>
      <b/>
      <sz val="9"/>
      <name val="Verdana"/>
      <family val="2"/>
    </font>
    <font>
      <sz val="10"/>
      <name val="Verdana"/>
      <family val="2"/>
    </font>
    <font>
      <b/>
      <sz val="11"/>
      <name val="Verdana"/>
      <family val="2"/>
    </font>
    <font>
      <sz val="12"/>
      <name val="Times New Roman"/>
      <family val="1"/>
    </font>
    <font>
      <sz val="12"/>
      <name val="Verdana"/>
      <family val="2"/>
    </font>
    <font>
      <sz val="10"/>
      <name val="Arial"/>
      <family val="2"/>
    </font>
    <font>
      <sz val="10"/>
      <name val="Geneva"/>
    </font>
    <font>
      <b/>
      <sz val="11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i/>
      <sz val="10"/>
      <name val="Times New Roman"/>
      <family val="1"/>
    </font>
    <font>
      <i/>
      <sz val="11"/>
      <name val="Times New Roman"/>
      <family val="1"/>
    </font>
    <font>
      <b/>
      <sz val="11"/>
      <color indexed="9"/>
      <name val="Times New Roman"/>
      <family val="1"/>
    </font>
    <font>
      <sz val="11"/>
      <color indexed="63"/>
      <name val="Times New Roman"/>
      <family val="1"/>
    </font>
    <font>
      <b/>
      <sz val="11"/>
      <color indexed="63"/>
      <name val="Times New Roman"/>
      <family val="1"/>
    </font>
    <font>
      <sz val="8"/>
      <color indexed="81"/>
      <name val="Tahoma"/>
      <family val="2"/>
    </font>
    <font>
      <sz val="9"/>
      <color indexed="81"/>
      <name val="Times New Roman"/>
      <family val="1"/>
    </font>
    <font>
      <sz val="9"/>
      <color indexed="81"/>
      <name val="Tahoma"/>
      <family val="2"/>
    </font>
    <font>
      <b/>
      <sz val="10"/>
      <name val="Times New Roman"/>
      <family val="1"/>
    </font>
    <font>
      <b/>
      <sz val="8"/>
      <name val="Times New Roman"/>
      <family val="1"/>
    </font>
    <font>
      <sz val="8"/>
      <name val="Times New Roman"/>
      <family val="1"/>
    </font>
    <font>
      <b/>
      <sz val="8"/>
      <color indexed="9"/>
      <name val="Times New Roman"/>
      <family val="1"/>
    </font>
    <font>
      <sz val="9"/>
      <name val="Times New Roman"/>
      <family val="1"/>
    </font>
    <font>
      <sz val="8"/>
      <color indexed="63"/>
      <name val="Times New Roman"/>
      <family val="1"/>
    </font>
    <font>
      <b/>
      <sz val="8"/>
      <color indexed="63"/>
      <name val="Times New Roman"/>
      <family val="1"/>
    </font>
    <font>
      <sz val="11"/>
      <color indexed="9"/>
      <name val="Times New Roman"/>
      <family val="1"/>
    </font>
    <font>
      <sz val="10"/>
      <name val="Times New Roman"/>
      <family val="1"/>
    </font>
    <font>
      <sz val="10"/>
      <name val="Trebuchet MS"/>
      <family val="2"/>
    </font>
    <font>
      <b/>
      <sz val="10"/>
      <name val="Verdana"/>
      <family val="2"/>
    </font>
    <font>
      <sz val="9"/>
      <color rgb="FFFF0000"/>
      <name val="Verdana"/>
      <family val="2"/>
    </font>
    <font>
      <sz val="9"/>
      <color theme="0"/>
      <name val="Verdana"/>
      <family val="2"/>
    </font>
    <font>
      <b/>
      <sz val="9"/>
      <color theme="0"/>
      <name val="Verdana"/>
      <family val="2"/>
    </font>
    <font>
      <sz val="9"/>
      <color theme="0" tint="-0.34998626667073579"/>
      <name val="Verdana"/>
      <family val="2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ck">
        <color indexed="9"/>
      </left>
      <right style="thick">
        <color indexed="9"/>
      </right>
      <top style="thick">
        <color indexed="9"/>
      </top>
      <bottom/>
      <diagonal/>
    </border>
    <border>
      <left/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 style="thick">
        <color indexed="9"/>
      </right>
      <top/>
      <bottom style="thick">
        <color indexed="9"/>
      </bottom>
      <diagonal/>
    </border>
    <border>
      <left style="thick">
        <color indexed="9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  <border>
      <left/>
      <right/>
      <top style="thick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double">
        <color indexed="64"/>
      </top>
      <bottom/>
      <diagonal/>
    </border>
    <border>
      <left style="thick">
        <color indexed="9"/>
      </left>
      <right/>
      <top style="thick">
        <color indexed="9"/>
      </top>
      <bottom/>
      <diagonal/>
    </border>
    <border>
      <left/>
      <right/>
      <top style="thick">
        <color indexed="9"/>
      </top>
      <bottom/>
      <diagonal/>
    </border>
    <border>
      <left/>
      <right style="thick">
        <color indexed="9"/>
      </right>
      <top style="thick">
        <color indexed="9"/>
      </top>
      <bottom/>
      <diagonal/>
    </border>
  </borders>
  <cellStyleXfs count="7">
    <xf numFmtId="165" fontId="0" fillId="0" borderId="0"/>
    <xf numFmtId="0" fontId="9" fillId="0" borderId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73" fontId="1" fillId="0" borderId="0" applyFont="0" applyFill="0" applyBorder="0" applyAlignment="0" applyProtection="0"/>
    <xf numFmtId="0" fontId="31" fillId="0" borderId="0"/>
    <xf numFmtId="0" fontId="10" fillId="0" borderId="0"/>
  </cellStyleXfs>
  <cellXfs count="160">
    <xf numFmtId="165" fontId="0" fillId="0" borderId="0" xfId="0"/>
    <xf numFmtId="165" fontId="3" fillId="0" borderId="0" xfId="0" applyFont="1"/>
    <xf numFmtId="165" fontId="3" fillId="0" borderId="0" xfId="0" applyFont="1" applyAlignment="1">
      <alignment horizontal="center"/>
    </xf>
    <xf numFmtId="165" fontId="3" fillId="0" borderId="0" xfId="0" applyFont="1" applyBorder="1" applyAlignment="1" applyProtection="1">
      <alignment horizontal="center"/>
    </xf>
    <xf numFmtId="165" fontId="3" fillId="0" borderId="0" xfId="0" applyFont="1" applyAlignment="1" applyProtection="1">
      <alignment horizontal="left"/>
    </xf>
    <xf numFmtId="39" fontId="3" fillId="0" borderId="0" xfId="0" applyNumberFormat="1" applyFont="1" applyProtection="1"/>
    <xf numFmtId="39" fontId="3" fillId="0" borderId="1" xfId="0" applyNumberFormat="1" applyFont="1" applyBorder="1" applyProtection="1"/>
    <xf numFmtId="39" fontId="3" fillId="0" borderId="0" xfId="0" applyNumberFormat="1" applyFont="1" applyBorder="1" applyProtection="1"/>
    <xf numFmtId="165" fontId="4" fillId="0" borderId="0" xfId="0" applyFont="1" applyAlignment="1" applyProtection="1">
      <alignment horizontal="left"/>
    </xf>
    <xf numFmtId="39" fontId="4" fillId="0" borderId="0" xfId="0" applyNumberFormat="1" applyFont="1" applyProtection="1"/>
    <xf numFmtId="39" fontId="4" fillId="0" borderId="2" xfId="0" applyNumberFormat="1" applyFont="1" applyBorder="1" applyProtection="1"/>
    <xf numFmtId="165" fontId="5" fillId="0" borderId="0" xfId="0" applyFont="1"/>
    <xf numFmtId="164" fontId="3" fillId="0" borderId="0" xfId="3" applyFont="1"/>
    <xf numFmtId="164" fontId="3" fillId="0" borderId="0" xfId="3" applyFont="1" applyBorder="1"/>
    <xf numFmtId="39" fontId="4" fillId="0" borderId="0" xfId="0" applyNumberFormat="1" applyFont="1" applyBorder="1" applyProtection="1"/>
    <xf numFmtId="165" fontId="4" fillId="0" borderId="0" xfId="0" applyFont="1"/>
    <xf numFmtId="165" fontId="3" fillId="0" borderId="0" xfId="0" applyFont="1" applyAlignment="1" applyProtection="1">
      <alignment horizontal="left" indent="1"/>
    </xf>
    <xf numFmtId="165" fontId="6" fillId="0" borderId="0" xfId="0" applyFont="1"/>
    <xf numFmtId="165" fontId="3" fillId="0" borderId="0" xfId="0" applyFont="1" applyAlignment="1">
      <alignment horizontal="left"/>
    </xf>
    <xf numFmtId="165" fontId="3" fillId="0" borderId="0" xfId="0" applyFont="1" applyBorder="1"/>
    <xf numFmtId="39" fontId="3" fillId="0" borderId="0" xfId="0" applyNumberFormat="1" applyFont="1" applyAlignment="1" applyProtection="1">
      <alignment horizontal="fill"/>
    </xf>
    <xf numFmtId="39" fontId="4" fillId="0" borderId="0" xfId="0" applyNumberFormat="1" applyFont="1" applyAlignment="1" applyProtection="1">
      <alignment horizontal="left"/>
    </xf>
    <xf numFmtId="39" fontId="4" fillId="0" borderId="0" xfId="0" applyNumberFormat="1" applyFont="1" applyAlignment="1" applyProtection="1">
      <alignment horizontal="fill"/>
    </xf>
    <xf numFmtId="165" fontId="3" fillId="0" borderId="0" xfId="0" applyFont="1" applyAlignment="1" applyProtection="1"/>
    <xf numFmtId="165" fontId="7" fillId="0" borderId="0" xfId="0" applyFont="1" applyAlignment="1">
      <alignment horizontal="center"/>
    </xf>
    <xf numFmtId="165" fontId="7" fillId="0" borderId="0" xfId="0" applyFont="1"/>
    <xf numFmtId="165" fontId="8" fillId="0" borderId="0" xfId="0" applyFont="1" applyAlignment="1" applyProtection="1">
      <alignment horizontal="left"/>
    </xf>
    <xf numFmtId="0" fontId="11" fillId="0" borderId="0" xfId="6" applyFont="1" applyFill="1" applyAlignment="1"/>
    <xf numFmtId="0" fontId="12" fillId="0" borderId="0" xfId="6" applyFont="1" applyFill="1"/>
    <xf numFmtId="0" fontId="12" fillId="0" borderId="0" xfId="6" applyFont="1" applyFill="1" applyAlignment="1">
      <alignment horizontal="right"/>
    </xf>
    <xf numFmtId="0" fontId="12" fillId="0" borderId="0" xfId="6" applyFont="1" applyFill="1" applyAlignment="1">
      <alignment horizontal="center"/>
    </xf>
    <xf numFmtId="167" fontId="12" fillId="0" borderId="0" xfId="6" applyNumberFormat="1" applyFont="1" applyFill="1" applyAlignment="1">
      <alignment horizontal="right"/>
    </xf>
    <xf numFmtId="0" fontId="11" fillId="0" borderId="0" xfId="6" applyFont="1" applyFill="1"/>
    <xf numFmtId="167" fontId="12" fillId="0" borderId="0" xfId="6" applyNumberFormat="1" applyFont="1" applyFill="1"/>
    <xf numFmtId="0" fontId="12" fillId="0" borderId="0" xfId="6" applyFont="1" applyFill="1" applyBorder="1"/>
    <xf numFmtId="0" fontId="12" fillId="0" borderId="0" xfId="6" applyFont="1" applyFill="1" applyAlignment="1"/>
    <xf numFmtId="0" fontId="11" fillId="0" borderId="0" xfId="6" applyFont="1" applyFill="1" applyAlignment="1">
      <alignment horizontal="center"/>
    </xf>
    <xf numFmtId="167" fontId="11" fillId="0" borderId="0" xfId="6" applyNumberFormat="1" applyFont="1" applyFill="1" applyAlignment="1">
      <alignment horizontal="right"/>
    </xf>
    <xf numFmtId="167" fontId="11" fillId="0" borderId="0" xfId="6" applyNumberFormat="1" applyFont="1" applyFill="1"/>
    <xf numFmtId="0" fontId="12" fillId="0" borderId="0" xfId="6" applyFont="1" applyFill="1" applyAlignment="1">
      <alignment horizontal="left"/>
    </xf>
    <xf numFmtId="0" fontId="12" fillId="0" borderId="0" xfId="6" applyFont="1" applyFill="1" applyBorder="1" applyAlignment="1">
      <alignment horizontal="right"/>
    </xf>
    <xf numFmtId="0" fontId="13" fillId="0" borderId="0" xfId="6" applyFont="1" applyFill="1"/>
    <xf numFmtId="0" fontId="13" fillId="0" borderId="0" xfId="6" applyNumberFormat="1" applyFont="1" applyFill="1" applyAlignment="1">
      <alignment horizontal="center"/>
    </xf>
    <xf numFmtId="0" fontId="13" fillId="0" borderId="0" xfId="6" applyNumberFormat="1" applyFont="1" applyFill="1" applyBorder="1" applyAlignment="1">
      <alignment horizontal="center"/>
    </xf>
    <xf numFmtId="167" fontId="12" fillId="0" borderId="0" xfId="0" applyNumberFormat="1" applyFont="1" applyBorder="1"/>
    <xf numFmtId="37" fontId="12" fillId="0" borderId="0" xfId="6" applyNumberFormat="1" applyFont="1" applyFill="1" applyBorder="1"/>
    <xf numFmtId="0" fontId="12" fillId="0" borderId="0" xfId="6" applyFont="1" applyFill="1" applyAlignment="1">
      <alignment horizontal="left" indent="1"/>
    </xf>
    <xf numFmtId="37" fontId="12" fillId="0" borderId="0" xfId="0" applyNumberFormat="1" applyFont="1" applyBorder="1" applyAlignment="1">
      <alignment horizontal="right"/>
    </xf>
    <xf numFmtId="168" fontId="12" fillId="0" borderId="0" xfId="6" applyNumberFormat="1" applyFont="1" applyFill="1"/>
    <xf numFmtId="168" fontId="12" fillId="0" borderId="0" xfId="6" applyNumberFormat="1" applyFont="1" applyFill="1" applyBorder="1"/>
    <xf numFmtId="0" fontId="14" fillId="0" borderId="0" xfId="6" applyFont="1" applyFill="1"/>
    <xf numFmtId="0" fontId="15" fillId="0" borderId="0" xfId="6" applyFont="1" applyFill="1"/>
    <xf numFmtId="37" fontId="12" fillId="0" borderId="0" xfId="6" applyNumberFormat="1" applyFont="1" applyFill="1"/>
    <xf numFmtId="0" fontId="12" fillId="2" borderId="0" xfId="6" applyFont="1" applyFill="1"/>
    <xf numFmtId="0" fontId="12" fillId="3" borderId="0" xfId="1" applyFont="1" applyFill="1"/>
    <xf numFmtId="0" fontId="16" fillId="4" borderId="3" xfId="1" applyFont="1" applyFill="1" applyBorder="1" applyAlignment="1">
      <alignment horizontal="center"/>
    </xf>
    <xf numFmtId="0" fontId="16" fillId="4" borderId="4" xfId="1" applyFont="1" applyFill="1" applyBorder="1" applyAlignment="1">
      <alignment horizontal="center"/>
    </xf>
    <xf numFmtId="14" fontId="16" fillId="4" borderId="5" xfId="1" applyNumberFormat="1" applyFont="1" applyFill="1" applyBorder="1" applyAlignment="1">
      <alignment horizontal="center"/>
    </xf>
    <xf numFmtId="0" fontId="16" fillId="4" borderId="5" xfId="1" applyFont="1" applyFill="1" applyBorder="1" applyAlignment="1">
      <alignment horizontal="center"/>
    </xf>
    <xf numFmtId="0" fontId="16" fillId="4" borderId="6" xfId="1" applyFont="1" applyFill="1" applyBorder="1" applyAlignment="1">
      <alignment horizontal="center"/>
    </xf>
    <xf numFmtId="0" fontId="16" fillId="4" borderId="7" xfId="1" applyFont="1" applyFill="1" applyBorder="1" applyAlignment="1">
      <alignment horizontal="center"/>
    </xf>
    <xf numFmtId="14" fontId="12" fillId="0" borderId="0" xfId="6" quotePrefix="1" applyNumberFormat="1" applyFont="1" applyFill="1" applyBorder="1"/>
    <xf numFmtId="0" fontId="12" fillId="0" borderId="0" xfId="6" quotePrefix="1" applyFont="1" applyFill="1" applyBorder="1"/>
    <xf numFmtId="0" fontId="17" fillId="0" borderId="0" xfId="1" applyFont="1" applyFill="1"/>
    <xf numFmtId="169" fontId="17" fillId="0" borderId="0" xfId="3" applyNumberFormat="1" applyFont="1" applyFill="1"/>
    <xf numFmtId="169" fontId="17" fillId="0" borderId="0" xfId="1" applyNumberFormat="1" applyFont="1" applyFill="1"/>
    <xf numFmtId="0" fontId="12" fillId="0" borderId="8" xfId="6" applyFont="1" applyFill="1" applyBorder="1"/>
    <xf numFmtId="0" fontId="12" fillId="0" borderId="8" xfId="6" applyFont="1" applyFill="1" applyBorder="1" applyAlignment="1">
      <alignment horizontal="center"/>
    </xf>
    <xf numFmtId="167" fontId="12" fillId="0" borderId="8" xfId="6" applyNumberFormat="1" applyFont="1" applyFill="1" applyBorder="1"/>
    <xf numFmtId="167" fontId="12" fillId="0" borderId="8" xfId="6" applyNumberFormat="1" applyFont="1" applyFill="1" applyBorder="1" applyAlignment="1">
      <alignment horizontal="right"/>
    </xf>
    <xf numFmtId="0" fontId="13" fillId="0" borderId="0" xfId="6" applyFont="1" applyFill="1" applyAlignment="1">
      <alignment horizontal="center"/>
    </xf>
    <xf numFmtId="170" fontId="12" fillId="0" borderId="0" xfId="0" applyNumberFormat="1" applyFont="1" applyBorder="1"/>
    <xf numFmtId="169" fontId="18" fillId="0" borderId="0" xfId="1" applyNumberFormat="1" applyFont="1" applyFill="1"/>
    <xf numFmtId="170" fontId="12" fillId="0" borderId="0" xfId="6" applyNumberFormat="1" applyFont="1" applyFill="1"/>
    <xf numFmtId="170" fontId="12" fillId="0" borderId="1" xfId="0" applyNumberFormat="1" applyFont="1" applyBorder="1" applyAlignment="1">
      <alignment horizontal="right"/>
    </xf>
    <xf numFmtId="170" fontId="12" fillId="0" borderId="0" xfId="0" applyNumberFormat="1" applyFont="1"/>
    <xf numFmtId="0" fontId="18" fillId="0" borderId="9" xfId="1" applyFont="1" applyFill="1" applyBorder="1"/>
    <xf numFmtId="169" fontId="18" fillId="0" borderId="9" xfId="1" applyNumberFormat="1" applyFont="1" applyFill="1" applyBorder="1"/>
    <xf numFmtId="171" fontId="12" fillId="3" borderId="0" xfId="1" applyNumberFormat="1" applyFont="1" applyFill="1"/>
    <xf numFmtId="172" fontId="12" fillId="3" borderId="0" xfId="1" applyNumberFormat="1" applyFont="1" applyFill="1"/>
    <xf numFmtId="171" fontId="12" fillId="3" borderId="1" xfId="1" applyNumberFormat="1" applyFont="1" applyFill="1" applyBorder="1"/>
    <xf numFmtId="171" fontId="12" fillId="3" borderId="9" xfId="1" applyNumberFormat="1" applyFont="1" applyFill="1" applyBorder="1"/>
    <xf numFmtId="170" fontId="12" fillId="0" borderId="10" xfId="0" applyNumberFormat="1" applyFont="1" applyBorder="1" applyAlignment="1">
      <alignment horizontal="right"/>
    </xf>
    <xf numFmtId="170" fontId="12" fillId="0" borderId="0" xfId="0" applyNumberFormat="1" applyFont="1" applyBorder="1" applyAlignment="1">
      <alignment horizontal="right"/>
    </xf>
    <xf numFmtId="171" fontId="12" fillId="3" borderId="0" xfId="1" quotePrefix="1" applyNumberFormat="1" applyFont="1" applyFill="1"/>
    <xf numFmtId="171" fontId="11" fillId="3" borderId="0" xfId="1" applyNumberFormat="1" applyFont="1" applyFill="1"/>
    <xf numFmtId="170" fontId="12" fillId="3" borderId="0" xfId="1" applyNumberFormat="1" applyFont="1" applyFill="1"/>
    <xf numFmtId="171" fontId="12" fillId="5" borderId="0" xfId="1" applyNumberFormat="1" applyFont="1" applyFill="1"/>
    <xf numFmtId="170" fontId="12" fillId="0" borderId="9" xfId="0" applyNumberFormat="1" applyFont="1" applyBorder="1" applyAlignment="1">
      <alignment horizontal="right"/>
    </xf>
    <xf numFmtId="164" fontId="12" fillId="0" borderId="0" xfId="3" applyFont="1" applyBorder="1" applyAlignment="1">
      <alignment horizontal="right"/>
    </xf>
    <xf numFmtId="37" fontId="12" fillId="0" borderId="8" xfId="6" applyNumberFormat="1" applyFont="1" applyFill="1" applyBorder="1"/>
    <xf numFmtId="171" fontId="11" fillId="5" borderId="0" xfId="1" applyNumberFormat="1" applyFont="1" applyFill="1"/>
    <xf numFmtId="0" fontId="11" fillId="3" borderId="0" xfId="1" applyFont="1" applyFill="1"/>
    <xf numFmtId="164" fontId="12" fillId="3" borderId="0" xfId="3" applyFont="1" applyFill="1"/>
    <xf numFmtId="0" fontId="12" fillId="3" borderId="0" xfId="1" quotePrefix="1" applyFont="1" applyFill="1"/>
    <xf numFmtId="2" fontId="12" fillId="3" borderId="0" xfId="1" applyNumberFormat="1" applyFont="1" applyFill="1"/>
    <xf numFmtId="0" fontId="24" fillId="3" borderId="0" xfId="1" applyFont="1" applyFill="1"/>
    <xf numFmtId="0" fontId="25" fillId="4" borderId="3" xfId="1" applyFont="1" applyFill="1" applyBorder="1" applyAlignment="1">
      <alignment horizontal="center"/>
    </xf>
    <xf numFmtId="0" fontId="25" fillId="4" borderId="4" xfId="1" applyFont="1" applyFill="1" applyBorder="1" applyAlignment="1">
      <alignment horizontal="center"/>
    </xf>
    <xf numFmtId="14" fontId="25" fillId="4" borderId="5" xfId="1" applyNumberFormat="1" applyFont="1" applyFill="1" applyBorder="1" applyAlignment="1">
      <alignment horizontal="center"/>
    </xf>
    <xf numFmtId="0" fontId="25" fillId="4" borderId="5" xfId="1" applyFont="1" applyFill="1" applyBorder="1" applyAlignment="1">
      <alignment horizontal="center"/>
    </xf>
    <xf numFmtId="0" fontId="25" fillId="4" borderId="6" xfId="1" applyFont="1" applyFill="1" applyBorder="1" applyAlignment="1">
      <alignment horizontal="center"/>
    </xf>
    <xf numFmtId="0" fontId="25" fillId="4" borderId="7" xfId="1" applyFont="1" applyFill="1" applyBorder="1" applyAlignment="1">
      <alignment horizontal="center"/>
    </xf>
    <xf numFmtId="14" fontId="26" fillId="0" borderId="0" xfId="6" quotePrefix="1" applyNumberFormat="1" applyFont="1" applyFill="1" applyBorder="1"/>
    <xf numFmtId="0" fontId="26" fillId="0" borderId="0" xfId="6" quotePrefix="1" applyFont="1" applyFill="1" applyBorder="1"/>
    <xf numFmtId="0" fontId="27" fillId="0" borderId="0" xfId="1" applyFont="1" applyFill="1"/>
    <xf numFmtId="169" fontId="27" fillId="0" borderId="0" xfId="3" applyNumberFormat="1" applyFont="1" applyFill="1"/>
    <xf numFmtId="169" fontId="27" fillId="0" borderId="0" xfId="1" applyNumberFormat="1" applyFont="1" applyFill="1"/>
    <xf numFmtId="169" fontId="28" fillId="0" borderId="0" xfId="1" applyNumberFormat="1" applyFont="1" applyFill="1"/>
    <xf numFmtId="0" fontId="28" fillId="0" borderId="9" xfId="1" applyFont="1" applyFill="1" applyBorder="1"/>
    <xf numFmtId="169" fontId="28" fillId="0" borderId="9" xfId="1" applyNumberFormat="1" applyFont="1" applyFill="1" applyBorder="1"/>
    <xf numFmtId="171" fontId="24" fillId="3" borderId="0" xfId="1" applyNumberFormat="1" applyFont="1" applyFill="1"/>
    <xf numFmtId="172" fontId="24" fillId="3" borderId="0" xfId="1" applyNumberFormat="1" applyFont="1" applyFill="1"/>
    <xf numFmtId="171" fontId="24" fillId="3" borderId="1" xfId="1" applyNumberFormat="1" applyFont="1" applyFill="1" applyBorder="1"/>
    <xf numFmtId="171" fontId="24" fillId="3" borderId="9" xfId="1" applyNumberFormat="1" applyFont="1" applyFill="1" applyBorder="1"/>
    <xf numFmtId="171" fontId="24" fillId="3" borderId="0" xfId="1" quotePrefix="1" applyNumberFormat="1" applyFont="1" applyFill="1"/>
    <xf numFmtId="171" fontId="23" fillId="3" borderId="0" xfId="1" applyNumberFormat="1" applyFont="1" applyFill="1"/>
    <xf numFmtId="170" fontId="24" fillId="3" borderId="0" xfId="1" applyNumberFormat="1" applyFont="1" applyFill="1"/>
    <xf numFmtId="171" fontId="24" fillId="5" borderId="0" xfId="1" applyNumberFormat="1" applyFont="1" applyFill="1"/>
    <xf numFmtId="170" fontId="29" fillId="0" borderId="0" xfId="0" applyNumberFormat="1" applyFont="1" applyBorder="1" applyAlignment="1">
      <alignment horizontal="right"/>
    </xf>
    <xf numFmtId="37" fontId="24" fillId="0" borderId="0" xfId="0" applyNumberFormat="1" applyFont="1" applyBorder="1" applyAlignment="1">
      <alignment horizontal="right"/>
    </xf>
    <xf numFmtId="171" fontId="23" fillId="5" borderId="0" xfId="1" applyNumberFormat="1" applyFont="1" applyFill="1"/>
    <xf numFmtId="0" fontId="23" fillId="3" borderId="0" xfId="1" applyFont="1" applyFill="1"/>
    <xf numFmtId="164" fontId="24" fillId="3" borderId="0" xfId="3" applyFont="1" applyFill="1"/>
    <xf numFmtId="0" fontId="24" fillId="3" borderId="0" xfId="1" quotePrefix="1" applyFont="1" applyFill="1"/>
    <xf numFmtId="2" fontId="24" fillId="3" borderId="0" xfId="1" applyNumberFormat="1" applyFont="1" applyFill="1"/>
    <xf numFmtId="0" fontId="30" fillId="3" borderId="0" xfId="1" applyFont="1" applyFill="1"/>
    <xf numFmtId="165" fontId="3" fillId="0" borderId="0" xfId="0" applyFont="1" applyBorder="1" applyAlignment="1" applyProtection="1">
      <alignment horizontal="left"/>
    </xf>
    <xf numFmtId="165" fontId="33" fillId="0" borderId="0" xfId="0" applyFont="1"/>
    <xf numFmtId="165" fontId="33" fillId="0" borderId="0" xfId="0" quotePrefix="1" applyFont="1"/>
    <xf numFmtId="14" fontId="34" fillId="0" borderId="0" xfId="0" applyNumberFormat="1" applyFont="1" applyAlignment="1">
      <alignment horizontal="center"/>
    </xf>
    <xf numFmtId="39" fontId="4" fillId="0" borderId="11" xfId="0" applyNumberFormat="1" applyFont="1" applyBorder="1" applyProtection="1"/>
    <xf numFmtId="39" fontId="4" fillId="0" borderId="10" xfId="0" applyNumberFormat="1" applyFont="1" applyBorder="1" applyProtection="1"/>
    <xf numFmtId="165" fontId="34" fillId="6" borderId="0" xfId="0" applyFont="1" applyFill="1"/>
    <xf numFmtId="165" fontId="35" fillId="6" borderId="0" xfId="0" applyFont="1" applyFill="1"/>
    <xf numFmtId="165" fontId="36" fillId="6" borderId="0" xfId="0" applyFont="1" applyFill="1"/>
    <xf numFmtId="165" fontId="36" fillId="6" borderId="0" xfId="0" quotePrefix="1" applyFont="1" applyFill="1"/>
    <xf numFmtId="165" fontId="32" fillId="0" borderId="0" xfId="0" applyFont="1" applyAlignment="1">
      <alignment horizontal="center"/>
    </xf>
    <xf numFmtId="165" fontId="32" fillId="0" borderId="0" xfId="0" applyFont="1" applyAlignment="1">
      <alignment horizontal="left"/>
    </xf>
    <xf numFmtId="165" fontId="32" fillId="0" borderId="0" xfId="0" applyFont="1" applyAlignment="1" applyProtection="1">
      <alignment horizontal="left"/>
    </xf>
    <xf numFmtId="40" fontId="3" fillId="0" borderId="0" xfId="0" applyNumberFormat="1" applyFont="1" applyBorder="1" applyProtection="1"/>
    <xf numFmtId="40" fontId="3" fillId="0" borderId="1" xfId="0" applyNumberFormat="1" applyFont="1" applyBorder="1" applyProtection="1"/>
    <xf numFmtId="4" fontId="3" fillId="0" borderId="0" xfId="0" applyNumberFormat="1" applyFont="1" applyProtection="1"/>
    <xf numFmtId="174" fontId="4" fillId="0" borderId="2" xfId="0" applyNumberFormat="1" applyFont="1" applyBorder="1" applyProtection="1"/>
    <xf numFmtId="165" fontId="32" fillId="0" borderId="0" xfId="0" applyFont="1" applyAlignment="1" applyProtection="1">
      <alignment horizontal="center"/>
    </xf>
    <xf numFmtId="165" fontId="32" fillId="0" borderId="0" xfId="0" applyFont="1" applyAlignment="1">
      <alignment horizontal="center"/>
    </xf>
    <xf numFmtId="0" fontId="22" fillId="2" borderId="0" xfId="1" applyFont="1" applyFill="1" applyAlignment="1">
      <alignment horizontal="center"/>
    </xf>
    <xf numFmtId="0" fontId="23" fillId="3" borderId="0" xfId="1" applyFont="1" applyFill="1" applyAlignment="1">
      <alignment horizontal="center"/>
    </xf>
    <xf numFmtId="0" fontId="23" fillId="2" borderId="0" xfId="1" applyFont="1" applyFill="1" applyAlignment="1">
      <alignment horizontal="center"/>
    </xf>
    <xf numFmtId="0" fontId="25" fillId="4" borderId="3" xfId="1" applyFont="1" applyFill="1" applyBorder="1" applyAlignment="1">
      <alignment horizontal="center"/>
    </xf>
    <xf numFmtId="0" fontId="25" fillId="4" borderId="12" xfId="1" applyFont="1" applyFill="1" applyBorder="1" applyAlignment="1">
      <alignment horizontal="center"/>
    </xf>
    <xf numFmtId="0" fontId="25" fillId="4" borderId="13" xfId="1" applyFont="1" applyFill="1" applyBorder="1" applyAlignment="1">
      <alignment horizontal="center"/>
    </xf>
    <xf numFmtId="0" fontId="25" fillId="4" borderId="14" xfId="1" applyFont="1" applyFill="1" applyBorder="1" applyAlignment="1">
      <alignment horizontal="center"/>
    </xf>
    <xf numFmtId="0" fontId="15" fillId="0" borderId="0" xfId="6" applyFont="1" applyFill="1" applyAlignment="1">
      <alignment horizontal="center"/>
    </xf>
    <xf numFmtId="0" fontId="11" fillId="2" borderId="0" xfId="1" applyFont="1" applyFill="1" applyAlignment="1">
      <alignment horizontal="center"/>
    </xf>
    <xf numFmtId="0" fontId="11" fillId="3" borderId="0" xfId="1" applyFont="1" applyFill="1" applyAlignment="1">
      <alignment horizontal="center"/>
    </xf>
    <xf numFmtId="0" fontId="16" fillId="4" borderId="3" xfId="1" applyFont="1" applyFill="1" applyBorder="1" applyAlignment="1">
      <alignment horizontal="center"/>
    </xf>
    <xf numFmtId="0" fontId="16" fillId="4" borderId="12" xfId="1" applyFont="1" applyFill="1" applyBorder="1" applyAlignment="1">
      <alignment horizontal="center"/>
    </xf>
    <xf numFmtId="0" fontId="16" fillId="4" borderId="13" xfId="1" applyFont="1" applyFill="1" applyBorder="1" applyAlignment="1">
      <alignment horizontal="center"/>
    </xf>
    <xf numFmtId="0" fontId="16" fillId="4" borderId="14" xfId="1" applyFont="1" applyFill="1" applyBorder="1" applyAlignment="1">
      <alignment horizontal="center"/>
    </xf>
  </cellXfs>
  <cellStyles count="7">
    <cellStyle name="=C:\WINNT\SYSTEM32\COMMAND.COM" xfId="1"/>
    <cellStyle name="Euro" xfId="2"/>
    <cellStyle name="Millares" xfId="3" builtinId="3"/>
    <cellStyle name="Moneda 2" xfId="4"/>
    <cellStyle name="Normal" xfId="0" builtinId="0"/>
    <cellStyle name="Normal 2" xfId="5"/>
    <cellStyle name="Normal_Bal, Utl, Fluj y anex" xfId="6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133350</xdr:colOff>
      <xdr:row>32</xdr:row>
      <xdr:rowOff>152400</xdr:rowOff>
    </xdr:from>
    <xdr:to>
      <xdr:col>7</xdr:col>
      <xdr:colOff>714375</xdr:colOff>
      <xdr:row>35</xdr:row>
      <xdr:rowOff>38100</xdr:rowOff>
    </xdr:to>
    <xdr:pic>
      <xdr:nvPicPr>
        <xdr:cNvPr id="18450" name="Imagen 4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350" y="9382125"/>
          <a:ext cx="8810625" cy="4095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6</xdr:col>
      <xdr:colOff>19050</xdr:colOff>
      <xdr:row>0</xdr:row>
      <xdr:rowOff>38100</xdr:rowOff>
    </xdr:from>
    <xdr:to>
      <xdr:col>7</xdr:col>
      <xdr:colOff>1133475</xdr:colOff>
      <xdr:row>1</xdr:row>
      <xdr:rowOff>342900</xdr:rowOff>
    </xdr:to>
    <xdr:pic>
      <xdr:nvPicPr>
        <xdr:cNvPr id="18451" name="Imagen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867650" y="38100"/>
          <a:ext cx="14954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40</xdr:row>
      <xdr:rowOff>0</xdr:rowOff>
    </xdr:from>
    <xdr:to>
      <xdr:col>8</xdr:col>
      <xdr:colOff>800100</xdr:colOff>
      <xdr:row>42</xdr:row>
      <xdr:rowOff>114300</xdr:rowOff>
    </xdr:to>
    <xdr:pic>
      <xdr:nvPicPr>
        <xdr:cNvPr id="16157" name="Imagen 3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0458450"/>
          <a:ext cx="8782050" cy="400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619125</xdr:colOff>
      <xdr:row>0</xdr:row>
      <xdr:rowOff>47625</xdr:rowOff>
    </xdr:from>
    <xdr:to>
      <xdr:col>7</xdr:col>
      <xdr:colOff>2105025</xdr:colOff>
      <xdr:row>1</xdr:row>
      <xdr:rowOff>257175</xdr:rowOff>
    </xdr:to>
    <xdr:pic>
      <xdr:nvPicPr>
        <xdr:cNvPr id="16158" name="Imagen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38900" y="47625"/>
          <a:ext cx="1485900" cy="809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1057275</xdr:colOff>
      <xdr:row>51</xdr:row>
      <xdr:rowOff>0</xdr:rowOff>
    </xdr:from>
    <xdr:to>
      <xdr:col>9</xdr:col>
      <xdr:colOff>219075</xdr:colOff>
      <xdr:row>51</xdr:row>
      <xdr:rowOff>0</xdr:rowOff>
    </xdr:to>
    <xdr:sp macro="" textlink="">
      <xdr:nvSpPr>
        <xdr:cNvPr id="3081" name="Text Box 9"/>
        <xdr:cNvSpPr txBox="1">
          <a:spLocks noChangeArrowheads="1"/>
        </xdr:cNvSpPr>
      </xdr:nvSpPr>
      <xdr:spPr bwMode="auto">
        <a:xfrm>
          <a:off x="4581525" y="106394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Dr. Pedro José Geoffroy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Gerente General</a:t>
          </a:r>
        </a:p>
      </xdr:txBody>
    </xdr:sp>
    <xdr:clientData/>
  </xdr:twoCellAnchor>
  <xdr:twoCellAnchor>
    <xdr:from>
      <xdr:col>9</xdr:col>
      <xdr:colOff>447675</xdr:colOff>
      <xdr:row>51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3082" name="Text Box 10"/>
        <xdr:cNvSpPr txBox="1">
          <a:spLocks noChangeArrowheads="1"/>
        </xdr:cNvSpPr>
      </xdr:nvSpPr>
      <xdr:spPr bwMode="auto">
        <a:xfrm>
          <a:off x="5029200" y="10639425"/>
          <a:ext cx="1762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Lic. Guillermo de Jesús Rivas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Contador</a:t>
          </a:r>
        </a:p>
        <a:p>
          <a:pPr algn="ctr" rtl="0">
            <a:defRPr sz="1000"/>
          </a:pPr>
          <a:endParaRPr lang="es-SV" sz="1100" b="0" i="0" strike="noStrike">
            <a:solidFill>
              <a:srgbClr val="000000"/>
            </a:solidFill>
            <a:latin typeface="Helvetica"/>
          </a:endParaRP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Ing. Luis Tomás Ivandic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Presidente</a:t>
          </a:r>
        </a:p>
      </xdr:txBody>
    </xdr:sp>
    <xdr:clientData/>
  </xdr:twoCellAnchor>
  <xdr:twoCellAnchor>
    <xdr:from>
      <xdr:col>8</xdr:col>
      <xdr:colOff>1057275</xdr:colOff>
      <xdr:row>51</xdr:row>
      <xdr:rowOff>0</xdr:rowOff>
    </xdr:from>
    <xdr:to>
      <xdr:col>9</xdr:col>
      <xdr:colOff>219075</xdr:colOff>
      <xdr:row>51</xdr:row>
      <xdr:rowOff>0</xdr:rowOff>
    </xdr:to>
    <xdr:sp macro="" textlink="">
      <xdr:nvSpPr>
        <xdr:cNvPr id="3083" name="Text Box 11"/>
        <xdr:cNvSpPr txBox="1">
          <a:spLocks noChangeArrowheads="1"/>
        </xdr:cNvSpPr>
      </xdr:nvSpPr>
      <xdr:spPr bwMode="auto">
        <a:xfrm>
          <a:off x="4581525" y="10639425"/>
          <a:ext cx="21907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Dr. Pedro José Geoffroy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Gerente General</a:t>
          </a:r>
        </a:p>
      </xdr:txBody>
    </xdr:sp>
    <xdr:clientData/>
  </xdr:twoCellAnchor>
  <xdr:twoCellAnchor>
    <xdr:from>
      <xdr:col>9</xdr:col>
      <xdr:colOff>447675</xdr:colOff>
      <xdr:row>51</xdr:row>
      <xdr:rowOff>0</xdr:rowOff>
    </xdr:from>
    <xdr:to>
      <xdr:col>13</xdr:col>
      <xdr:colOff>0</xdr:colOff>
      <xdr:row>51</xdr:row>
      <xdr:rowOff>0</xdr:rowOff>
    </xdr:to>
    <xdr:sp macro="" textlink="">
      <xdr:nvSpPr>
        <xdr:cNvPr id="3084" name="Text Box 12"/>
        <xdr:cNvSpPr txBox="1">
          <a:spLocks noChangeArrowheads="1"/>
        </xdr:cNvSpPr>
      </xdr:nvSpPr>
      <xdr:spPr bwMode="auto">
        <a:xfrm>
          <a:off x="5029200" y="10639425"/>
          <a:ext cx="1762125" cy="0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t" upright="1"/>
        <a:lstStyle/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Lic. Guillermo de Jesús Rivas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Contador</a:t>
          </a:r>
        </a:p>
        <a:p>
          <a:pPr algn="ctr" rtl="0">
            <a:defRPr sz="1000"/>
          </a:pPr>
          <a:endParaRPr lang="es-SV" sz="1100" b="0" i="0" strike="noStrike">
            <a:solidFill>
              <a:srgbClr val="000000"/>
            </a:solidFill>
            <a:latin typeface="Helvetica"/>
          </a:endParaRP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Ing. Luis Tomás Ivandic</a:t>
          </a:r>
        </a:p>
        <a:p>
          <a:pPr algn="ctr" rtl="0">
            <a:defRPr sz="1000"/>
          </a:pPr>
          <a:r>
            <a:rPr lang="es-SV" sz="1100" b="0" i="0" strike="noStrike">
              <a:solidFill>
                <a:srgbClr val="000000"/>
              </a:solidFill>
              <a:latin typeface="Helvetica"/>
            </a:rPr>
            <a:t>Presidente</a:t>
          </a:r>
        </a:p>
      </xdr:txBody>
    </xdr:sp>
    <xdr:clientData/>
  </xdr:twoCellAnchor>
  <xdr:twoCellAnchor editAs="oneCell">
    <xdr:from>
      <xdr:col>7</xdr:col>
      <xdr:colOff>85725</xdr:colOff>
      <xdr:row>47</xdr:row>
      <xdr:rowOff>142875</xdr:rowOff>
    </xdr:from>
    <xdr:to>
      <xdr:col>10</xdr:col>
      <xdr:colOff>381000</xdr:colOff>
      <xdr:row>50</xdr:row>
      <xdr:rowOff>28575</xdr:rowOff>
    </xdr:to>
    <xdr:pic>
      <xdr:nvPicPr>
        <xdr:cNvPr id="17755" name="Picture 5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5703" t="20996" r="22421" b="72559"/>
        <a:stretch>
          <a:fillRect/>
        </a:stretch>
      </xdr:blipFill>
      <xdr:spPr bwMode="auto">
        <a:xfrm>
          <a:off x="857250" y="9401175"/>
          <a:ext cx="4791075" cy="5524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123825</xdr:colOff>
      <xdr:row>50</xdr:row>
      <xdr:rowOff>47625</xdr:rowOff>
    </xdr:from>
    <xdr:to>
      <xdr:col>10</xdr:col>
      <xdr:colOff>523875</xdr:colOff>
      <xdr:row>54</xdr:row>
      <xdr:rowOff>104775</xdr:rowOff>
    </xdr:to>
    <xdr:pic>
      <xdr:nvPicPr>
        <xdr:cNvPr id="8167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4063" t="35254" r="22421" b="54395"/>
        <a:stretch>
          <a:fillRect/>
        </a:stretch>
      </xdr:blipFill>
      <xdr:spPr bwMode="auto">
        <a:xfrm>
          <a:off x="895350" y="9372600"/>
          <a:ext cx="4581525" cy="8191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checo\Local%20Settings\Temporary%20Internet%20Files\OLKB4\27012010%20EF%20Seguros%20e%20Inversiones%20SISA%202009%20(2)%20(2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ocuments%20and%20Settings\spacheco\Local%20Settings\Temporary%20Internet%20Files\OLKB4\27012010%20EF%20Sisa%20Vida%20%20Seguros%20de%20P%202009%20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Est.Res."/>
      <sheetName val="Patrimonio"/>
      <sheetName val="Flujo"/>
    </sheetNames>
    <sheetDataSet>
      <sheetData sheetId="0">
        <row r="15">
          <cell r="J15">
            <v>9352.2000000000007</v>
          </cell>
          <cell r="R15">
            <v>2624443.9099999983</v>
          </cell>
        </row>
      </sheetData>
      <sheetData sheetId="1">
        <row r="49">
          <cell r="R49" t="e">
            <v>#REF!</v>
          </cell>
        </row>
      </sheetData>
      <sheetData sheetId="2"/>
      <sheetData sheetId="3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ances"/>
      <sheetName val="Est.Res."/>
      <sheetName val="Patrimonio"/>
      <sheetName val="Flujo"/>
    </sheetNames>
    <sheetDataSet>
      <sheetData sheetId="0">
        <row r="14">
          <cell r="K14">
            <v>6366.9</v>
          </cell>
          <cell r="S14" t="e">
            <v>#VALUE!</v>
          </cell>
        </row>
      </sheetData>
      <sheetData sheetId="1">
        <row r="48">
          <cell r="S48">
            <v>6253585.0600000219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codeName="Hoja3"/>
  <dimension ref="A1:J37"/>
  <sheetViews>
    <sheetView showGridLines="0" tabSelected="1" topLeftCell="B1" zoomScaleNormal="100" zoomScaleSheetLayoutView="100" workbookViewId="0">
      <selection activeCell="I1" sqref="I1"/>
    </sheetView>
  </sheetViews>
  <sheetFormatPr baseColWidth="10" defaultColWidth="9.625" defaultRowHeight="11.25"/>
  <cols>
    <col min="1" max="1" width="6.125" style="133" hidden="1" customWidth="1"/>
    <col min="2" max="2" width="36" style="1" customWidth="1"/>
    <col min="3" max="3" width="4.875" style="1" customWidth="1"/>
    <col min="4" max="4" width="15" style="1" bestFit="1" customWidth="1"/>
    <col min="5" max="5" width="7.375" style="1" customWidth="1"/>
    <col min="6" max="6" width="39.75" style="1" customWidth="1"/>
    <col min="7" max="7" width="5" style="1" customWidth="1"/>
    <col min="8" max="8" width="15.75" style="1" customWidth="1"/>
    <col min="9" max="9" width="15.375" style="1" customWidth="1"/>
    <col min="10" max="16384" width="9.625" style="1"/>
  </cols>
  <sheetData>
    <row r="1" spans="1:9" ht="40.5" customHeight="1"/>
    <row r="2" spans="1:9" ht="27.75" customHeight="1">
      <c r="B2" s="144" t="s">
        <v>197</v>
      </c>
      <c r="C2" s="144"/>
      <c r="D2" s="144"/>
      <c r="E2" s="144"/>
      <c r="F2" s="144"/>
      <c r="G2" s="144"/>
      <c r="H2" s="144"/>
    </row>
    <row r="3" spans="1:9" ht="27.75" customHeight="1">
      <c r="B3" s="144" t="s">
        <v>203</v>
      </c>
      <c r="C3" s="144"/>
      <c r="D3" s="144"/>
      <c r="E3" s="144"/>
      <c r="F3" s="144"/>
      <c r="G3" s="144"/>
      <c r="H3" s="144"/>
    </row>
    <row r="4" spans="1:9" ht="27.75" customHeight="1">
      <c r="B4" s="145" t="s">
        <v>62</v>
      </c>
      <c r="C4" s="145"/>
      <c r="D4" s="145"/>
      <c r="E4" s="145"/>
      <c r="F4" s="145"/>
      <c r="G4" s="145"/>
      <c r="H4" s="145"/>
    </row>
    <row r="5" spans="1:9" ht="30" customHeight="1">
      <c r="A5" s="135" t="s">
        <v>41</v>
      </c>
      <c r="B5" s="130">
        <v>42767</v>
      </c>
      <c r="C5" s="2"/>
      <c r="D5" s="2"/>
      <c r="E5" s="2"/>
      <c r="F5" s="2"/>
      <c r="G5" s="2"/>
    </row>
    <row r="6" spans="1:9" ht="12.75">
      <c r="A6" s="135"/>
      <c r="B6" s="137" t="s">
        <v>3</v>
      </c>
      <c r="C6" s="3"/>
      <c r="F6" s="137" t="s">
        <v>23</v>
      </c>
      <c r="G6" s="3"/>
    </row>
    <row r="7" spans="1:9" ht="23.25" customHeight="1">
      <c r="A7" s="136" t="s">
        <v>198</v>
      </c>
      <c r="B7" s="4" t="s">
        <v>2</v>
      </c>
      <c r="D7" s="140">
        <v>5742077.9999999935</v>
      </c>
      <c r="F7" s="4" t="s">
        <v>10</v>
      </c>
      <c r="H7" s="140">
        <v>972528.95</v>
      </c>
      <c r="I7" s="5"/>
    </row>
    <row r="8" spans="1:9" ht="23.25" customHeight="1">
      <c r="A8" s="136" t="s">
        <v>93</v>
      </c>
      <c r="B8" s="4" t="s">
        <v>4</v>
      </c>
      <c r="C8" s="5"/>
      <c r="D8" s="140">
        <v>52551820.660000004</v>
      </c>
      <c r="F8" s="4" t="s">
        <v>11</v>
      </c>
      <c r="H8" s="140">
        <v>29167615.27</v>
      </c>
      <c r="I8" s="5"/>
    </row>
    <row r="9" spans="1:9" ht="23.25" customHeight="1">
      <c r="A9" s="136" t="s">
        <v>95</v>
      </c>
      <c r="B9" s="4" t="s">
        <v>5</v>
      </c>
      <c r="C9" s="5"/>
      <c r="D9" s="140">
        <v>40038.12000000001</v>
      </c>
      <c r="F9" s="4" t="s">
        <v>12</v>
      </c>
      <c r="G9" s="7"/>
      <c r="H9" s="140">
        <v>15598533.07</v>
      </c>
      <c r="I9" s="5"/>
    </row>
    <row r="10" spans="1:9" ht="23.25" customHeight="1">
      <c r="A10" s="136" t="s">
        <v>97</v>
      </c>
      <c r="B10" s="4" t="s">
        <v>6</v>
      </c>
      <c r="C10" s="5"/>
      <c r="D10" s="140">
        <v>32266817.819999993</v>
      </c>
      <c r="F10" s="4" t="s">
        <v>13</v>
      </c>
      <c r="H10" s="140">
        <v>12918133.250000002</v>
      </c>
      <c r="I10" s="5"/>
    </row>
    <row r="11" spans="1:9" ht="23.25" customHeight="1">
      <c r="A11" s="136" t="s">
        <v>49</v>
      </c>
      <c r="B11" s="4" t="s">
        <v>199</v>
      </c>
      <c r="C11" s="7"/>
      <c r="D11" s="140">
        <v>9225918.129999999</v>
      </c>
      <c r="F11" s="4" t="s">
        <v>14</v>
      </c>
      <c r="H11" s="140">
        <v>671183.14</v>
      </c>
      <c r="I11" s="5"/>
    </row>
    <row r="12" spans="1:9" ht="23.25" customHeight="1">
      <c r="A12" s="136" t="s">
        <v>48</v>
      </c>
      <c r="B12" s="4" t="s">
        <v>7</v>
      </c>
      <c r="C12" s="7"/>
      <c r="D12" s="140">
        <v>38641907.039999999</v>
      </c>
      <c r="F12" s="4" t="s">
        <v>15</v>
      </c>
      <c r="H12" s="140">
        <v>14708598.23</v>
      </c>
      <c r="I12" s="5"/>
    </row>
    <row r="13" spans="1:9" ht="23.25" customHeight="1">
      <c r="A13" s="136" t="s">
        <v>109</v>
      </c>
      <c r="B13" s="4" t="s">
        <v>8</v>
      </c>
      <c r="C13" s="7"/>
      <c r="D13" s="140">
        <v>4945841.5299999993</v>
      </c>
      <c r="F13" s="4" t="s">
        <v>16</v>
      </c>
      <c r="G13" s="12"/>
      <c r="H13" s="140">
        <v>691935.96</v>
      </c>
      <c r="I13" s="5"/>
    </row>
    <row r="14" spans="1:9" ht="23.25" customHeight="1">
      <c r="A14" s="136" t="s">
        <v>106</v>
      </c>
      <c r="B14" s="4" t="s">
        <v>9</v>
      </c>
      <c r="C14" s="7"/>
      <c r="D14" s="141">
        <v>7658239.7800000021</v>
      </c>
      <c r="F14" s="4" t="s">
        <v>17</v>
      </c>
      <c r="H14" s="141">
        <v>1860431.1200000006</v>
      </c>
      <c r="I14" s="5"/>
    </row>
    <row r="15" spans="1:9" ht="23.25" customHeight="1">
      <c r="A15" s="135"/>
      <c r="B15" s="4"/>
      <c r="C15" s="7"/>
      <c r="D15" s="7"/>
      <c r="I15" s="7"/>
    </row>
    <row r="16" spans="1:9" ht="23.25" customHeight="1" thickBot="1">
      <c r="A16" s="135"/>
      <c r="B16" s="139" t="s">
        <v>1</v>
      </c>
      <c r="C16" s="9"/>
      <c r="D16" s="10">
        <f>SUM(D7:D15)</f>
        <v>151072661.07999998</v>
      </c>
      <c r="F16" s="139" t="s">
        <v>63</v>
      </c>
      <c r="G16" s="13"/>
      <c r="H16" s="10">
        <f>SUM(H7:H14)</f>
        <v>76588958.989999995</v>
      </c>
      <c r="I16" s="7"/>
    </row>
    <row r="17" spans="1:10" ht="23.25" customHeight="1" thickTop="1">
      <c r="A17" s="136" t="s">
        <v>54</v>
      </c>
      <c r="B17" s="4"/>
      <c r="C17" s="5"/>
      <c r="D17" s="7"/>
      <c r="F17" s="4"/>
      <c r="G17" s="13"/>
      <c r="H17" s="5"/>
      <c r="I17" s="7"/>
    </row>
    <row r="18" spans="1:10" ht="23.25" customHeight="1">
      <c r="A18" s="136" t="s">
        <v>53</v>
      </c>
      <c r="B18" s="127"/>
      <c r="C18" s="7"/>
      <c r="D18" s="7"/>
      <c r="E18" s="19"/>
      <c r="F18" s="139" t="s">
        <v>22</v>
      </c>
      <c r="H18" s="5"/>
      <c r="I18" s="7"/>
    </row>
    <row r="19" spans="1:10" ht="23.25" customHeight="1">
      <c r="A19" s="135"/>
      <c r="B19" s="127"/>
      <c r="C19" s="7"/>
      <c r="D19" s="7"/>
      <c r="E19" s="19"/>
      <c r="F19" s="4" t="s">
        <v>18</v>
      </c>
      <c r="H19" s="140">
        <v>18640000</v>
      </c>
      <c r="I19" s="7"/>
    </row>
    <row r="20" spans="1:10" ht="23.25" customHeight="1">
      <c r="A20" s="135"/>
      <c r="B20" s="127"/>
      <c r="C20" s="7"/>
      <c r="D20" s="7"/>
      <c r="E20" s="19"/>
      <c r="F20" s="4" t="s">
        <v>19</v>
      </c>
      <c r="H20" s="140">
        <v>3728000</v>
      </c>
      <c r="I20" s="7"/>
    </row>
    <row r="21" spans="1:10" ht="23.25" customHeight="1">
      <c r="A21" s="135"/>
      <c r="B21" s="4"/>
      <c r="C21" s="5"/>
      <c r="D21" s="7"/>
      <c r="F21" s="4" t="s">
        <v>20</v>
      </c>
      <c r="H21" s="140">
        <v>35787131.189999998</v>
      </c>
      <c r="I21" s="7"/>
    </row>
    <row r="22" spans="1:10" ht="23.25" customHeight="1">
      <c r="A22" s="135"/>
      <c r="B22" s="4"/>
      <c r="C22" s="5"/>
      <c r="D22" s="7"/>
      <c r="F22" s="4" t="s">
        <v>21</v>
      </c>
      <c r="H22" s="6">
        <v>16328570.9</v>
      </c>
      <c r="I22" s="7"/>
    </row>
    <row r="23" spans="1:10" ht="23.25" customHeight="1">
      <c r="A23" s="135"/>
      <c r="B23" s="4"/>
      <c r="C23" s="5"/>
      <c r="D23" s="7"/>
      <c r="F23" s="4"/>
      <c r="H23" s="7"/>
      <c r="I23" s="7"/>
    </row>
    <row r="24" spans="1:10" ht="23.25" customHeight="1" thickBot="1">
      <c r="B24" s="4"/>
      <c r="C24" s="5"/>
      <c r="D24" s="7"/>
      <c r="F24" s="139" t="s">
        <v>64</v>
      </c>
      <c r="G24" s="7"/>
      <c r="H24" s="10">
        <f>SUM(H19:H22)</f>
        <v>74483702.090000004</v>
      </c>
      <c r="I24" s="7"/>
    </row>
    <row r="25" spans="1:10" ht="23.25" customHeight="1" thickTop="1">
      <c r="B25" s="26"/>
      <c r="C25" s="26"/>
      <c r="D25" s="26"/>
      <c r="E25" s="26"/>
      <c r="G25" s="7"/>
      <c r="H25" s="131"/>
      <c r="I25" s="7"/>
    </row>
    <row r="26" spans="1:10" s="15" customFormat="1" ht="23.25" customHeight="1" thickBot="1">
      <c r="A26" s="134"/>
      <c r="E26" s="26"/>
      <c r="F26" s="139" t="s">
        <v>24</v>
      </c>
      <c r="G26" s="5"/>
      <c r="H26" s="10">
        <f>+H16+H24</f>
        <v>151072661.07999998</v>
      </c>
      <c r="I26" s="14"/>
      <c r="J26" s="1"/>
    </row>
    <row r="27" spans="1:10" s="15" customFormat="1" ht="15.75" thickTop="1">
      <c r="A27" s="134"/>
      <c r="B27" s="26"/>
      <c r="C27" s="26"/>
      <c r="D27" s="26"/>
      <c r="E27" s="26"/>
      <c r="I27" s="14"/>
    </row>
    <row r="28" spans="1:10" ht="12">
      <c r="B28"/>
      <c r="C28" s="5"/>
      <c r="D28" s="7"/>
      <c r="E28" s="15"/>
      <c r="F28" s="4"/>
      <c r="G28" s="5"/>
      <c r="H28" s="5"/>
      <c r="I28" s="20"/>
      <c r="J28" s="15"/>
    </row>
    <row r="29" spans="1:10" ht="24" customHeight="1">
      <c r="B29" s="24"/>
      <c r="C29" s="21"/>
      <c r="D29" s="14"/>
      <c r="F29" s="127"/>
      <c r="G29" s="7"/>
      <c r="H29" s="5"/>
    </row>
    <row r="30" spans="1:10" ht="15.75">
      <c r="B30" s="24"/>
      <c r="C30" s="21"/>
      <c r="D30" s="22"/>
      <c r="F30" s="127"/>
      <c r="G30" s="13"/>
      <c r="H30" s="5"/>
      <c r="I30" s="5"/>
    </row>
    <row r="31" spans="1:10" ht="12">
      <c r="B31"/>
      <c r="F31" s="127"/>
      <c r="G31" s="13"/>
      <c r="H31" s="5"/>
      <c r="I31" s="5"/>
    </row>
    <row r="32" spans="1:10" ht="15.75">
      <c r="B32" s="25"/>
      <c r="C32" s="5"/>
      <c r="D32" s="5"/>
      <c r="G32" s="5"/>
      <c r="H32" s="5"/>
      <c r="I32" s="5"/>
    </row>
    <row r="33" spans="2:9" ht="15.75">
      <c r="B33" s="25"/>
      <c r="C33" s="5"/>
      <c r="D33" s="5"/>
      <c r="G33" s="5"/>
      <c r="H33" s="5"/>
      <c r="I33" s="5"/>
    </row>
    <row r="34" spans="2:9" ht="12.75">
      <c r="B34" s="11"/>
      <c r="C34" s="11"/>
      <c r="F34" s="11"/>
      <c r="G34" s="5"/>
      <c r="H34" s="11"/>
      <c r="I34" s="5"/>
    </row>
    <row r="35" spans="2:9" ht="12.75">
      <c r="B35" s="11"/>
      <c r="C35" s="11"/>
      <c r="F35" s="11"/>
      <c r="G35" s="5"/>
      <c r="H35" s="11"/>
      <c r="I35" s="5"/>
    </row>
    <row r="36" spans="2:9" ht="12.75">
      <c r="C36" s="5"/>
      <c r="D36" s="5"/>
      <c r="H36" s="11"/>
    </row>
    <row r="37" spans="2:9">
      <c r="C37" s="5"/>
      <c r="D37" s="5"/>
      <c r="H37" s="5"/>
    </row>
  </sheetData>
  <mergeCells count="3">
    <mergeCell ref="B2:H2"/>
    <mergeCell ref="B3:H3"/>
    <mergeCell ref="B4:H4"/>
  </mergeCells>
  <phoneticPr fontId="2" type="noConversion"/>
  <printOptions horizontalCentered="1" verticalCentered="1" gridLinesSet="0"/>
  <pageMargins left="0.70866141732283472" right="0.59055118110236227" top="0.39370078740157483" bottom="3.2677165354330708" header="0.31496062992125984" footer="0.31496062992125984"/>
  <pageSetup paperSize="178" scale="68" orientation="portrait" horizontalDpi="200" verticalDpi="20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syncVertical="1" syncRef="B1" transitionEvaluation="1" codeName="Hoja5">
    <pageSetUpPr fitToPage="1"/>
  </sheetPr>
  <dimension ref="A1:I53"/>
  <sheetViews>
    <sheetView showGridLines="0" topLeftCell="B1" zoomScaleNormal="100" zoomScaleSheetLayoutView="100" workbookViewId="0">
      <selection activeCell="I1" sqref="I1"/>
    </sheetView>
  </sheetViews>
  <sheetFormatPr baseColWidth="10" defaultColWidth="9.625" defaultRowHeight="11.25"/>
  <cols>
    <col min="1" max="1" width="2.125" style="128" hidden="1" customWidth="1"/>
    <col min="2" max="2" width="55.5" style="1" customWidth="1"/>
    <col min="3" max="5" width="5.625" style="1" customWidth="1"/>
    <col min="6" max="6" width="1.875" style="1" customWidth="1"/>
    <col min="7" max="7" width="2.125" style="1" customWidth="1"/>
    <col min="8" max="8" width="28.375" style="1" customWidth="1"/>
    <col min="9" max="9" width="15.375" style="1" customWidth="1"/>
    <col min="10" max="16384" width="9.625" style="1"/>
  </cols>
  <sheetData>
    <row r="1" spans="1:9" ht="47.25" customHeight="1"/>
    <row r="2" spans="1:9" ht="21.75" customHeight="1">
      <c r="B2" s="144" t="s">
        <v>197</v>
      </c>
      <c r="C2" s="144"/>
      <c r="D2" s="144"/>
      <c r="E2" s="144"/>
      <c r="F2" s="144"/>
      <c r="G2" s="144"/>
      <c r="H2" s="144"/>
    </row>
    <row r="3" spans="1:9" ht="21.75" customHeight="1">
      <c r="B3" s="144" t="s">
        <v>204</v>
      </c>
      <c r="C3" s="144"/>
      <c r="D3" s="144"/>
      <c r="E3" s="144"/>
      <c r="F3" s="144"/>
      <c r="G3" s="144"/>
      <c r="H3" s="144"/>
    </row>
    <row r="4" spans="1:9" ht="21.75" customHeight="1">
      <c r="B4" s="145" t="s">
        <v>62</v>
      </c>
      <c r="C4" s="145"/>
      <c r="D4" s="145"/>
      <c r="E4" s="145"/>
      <c r="F4" s="145"/>
      <c r="G4" s="145"/>
      <c r="H4" s="145"/>
    </row>
    <row r="5" spans="1:9" ht="21.75" customHeight="1">
      <c r="B5" s="2"/>
      <c r="C5" s="2"/>
      <c r="D5" s="2"/>
      <c r="E5" s="2"/>
      <c r="F5" s="2"/>
      <c r="G5" s="2"/>
    </row>
    <row r="6" spans="1:9" ht="21.75" customHeight="1">
      <c r="B6" s="130">
        <v>42767</v>
      </c>
      <c r="C6" s="2"/>
      <c r="D6" s="2"/>
      <c r="E6" s="2"/>
      <c r="F6" s="2"/>
      <c r="G6" s="2"/>
    </row>
    <row r="7" spans="1:9" ht="21.75" customHeight="1">
      <c r="B7" s="138" t="s">
        <v>26</v>
      </c>
      <c r="C7" s="18"/>
      <c r="D7" s="18"/>
      <c r="E7" s="2"/>
      <c r="F7" s="3"/>
      <c r="G7" s="3"/>
    </row>
    <row r="8" spans="1:9" ht="15" customHeight="1">
      <c r="B8" s="18"/>
      <c r="C8" s="18"/>
      <c r="D8" s="18"/>
      <c r="E8" s="2"/>
      <c r="F8" s="3"/>
      <c r="G8" s="3"/>
    </row>
    <row r="9" spans="1:9" ht="21.75" customHeight="1">
      <c r="A9" s="129"/>
      <c r="B9" s="4" t="s">
        <v>27</v>
      </c>
      <c r="C9" s="4"/>
      <c r="D9" s="4"/>
      <c r="E9" s="4"/>
      <c r="H9" s="142">
        <v>5472548.6500000004</v>
      </c>
      <c r="I9" s="5"/>
    </row>
    <row r="10" spans="1:9" ht="21.75" customHeight="1">
      <c r="A10" s="129"/>
      <c r="B10" s="4" t="s">
        <v>28</v>
      </c>
      <c r="C10" s="4"/>
      <c r="D10" s="4"/>
      <c r="E10" s="4"/>
      <c r="F10" s="5"/>
      <c r="G10" s="5"/>
      <c r="H10" s="142">
        <v>1437990.45</v>
      </c>
      <c r="I10" s="5"/>
    </row>
    <row r="11" spans="1:9" ht="21.75" customHeight="1">
      <c r="A11" s="129"/>
      <c r="B11" s="4" t="s">
        <v>202</v>
      </c>
      <c r="C11" s="4"/>
      <c r="D11" s="4"/>
      <c r="E11" s="4"/>
      <c r="F11" s="5"/>
      <c r="G11" s="5"/>
      <c r="H11" s="142">
        <v>344573.84</v>
      </c>
      <c r="I11" s="5"/>
    </row>
    <row r="12" spans="1:9" ht="21.75" customHeight="1">
      <c r="A12" s="129"/>
      <c r="B12" s="4" t="s">
        <v>200</v>
      </c>
      <c r="C12" s="4"/>
      <c r="D12" s="4"/>
      <c r="E12" s="4"/>
      <c r="F12" s="7"/>
      <c r="G12" s="7"/>
      <c r="H12" s="142">
        <v>368255.78</v>
      </c>
      <c r="I12" s="5"/>
    </row>
    <row r="13" spans="1:9" ht="21.75" customHeight="1">
      <c r="A13" s="129"/>
      <c r="B13" s="4" t="s">
        <v>29</v>
      </c>
      <c r="C13" s="4"/>
      <c r="D13" s="4"/>
      <c r="E13" s="4"/>
      <c r="F13" s="7"/>
      <c r="G13" s="7"/>
      <c r="H13" s="142">
        <v>90817.51</v>
      </c>
      <c r="I13" s="5"/>
    </row>
    <row r="14" spans="1:9" ht="21.75" customHeight="1">
      <c r="A14" s="129"/>
      <c r="B14" s="4" t="s">
        <v>30</v>
      </c>
      <c r="C14" s="4"/>
      <c r="D14" s="4"/>
      <c r="E14" s="4"/>
      <c r="F14" s="7"/>
      <c r="G14" s="7"/>
      <c r="H14" s="142">
        <v>470285.72</v>
      </c>
      <c r="I14" s="5"/>
    </row>
    <row r="15" spans="1:9" ht="21.75" customHeight="1">
      <c r="A15" s="129"/>
      <c r="B15" s="4" t="s">
        <v>31</v>
      </c>
      <c r="C15" s="4"/>
      <c r="D15" s="4"/>
      <c r="E15" s="4"/>
      <c r="F15" s="7"/>
      <c r="G15" s="7"/>
      <c r="H15" s="142">
        <v>138311.79999999999</v>
      </c>
      <c r="I15" s="5"/>
    </row>
    <row r="16" spans="1:9" ht="21.75" customHeight="1">
      <c r="A16" s="129"/>
      <c r="B16" s="4" t="s">
        <v>201</v>
      </c>
      <c r="C16" s="4"/>
      <c r="D16" s="4"/>
      <c r="E16" s="4"/>
      <c r="F16" s="7"/>
      <c r="G16" s="7"/>
      <c r="H16" s="142">
        <v>7864.51</v>
      </c>
      <c r="I16" s="5"/>
    </row>
    <row r="17" spans="1:9" ht="21.75" customHeight="1">
      <c r="H17" s="6"/>
      <c r="I17" s="7"/>
    </row>
    <row r="18" spans="1:9" ht="21.75" customHeight="1" thickBot="1">
      <c r="B18" s="139" t="s">
        <v>32</v>
      </c>
      <c r="C18" s="8"/>
      <c r="D18" s="8"/>
      <c r="E18" s="8"/>
      <c r="F18" s="9"/>
      <c r="G18" s="9"/>
      <c r="H18" s="10">
        <f>SUM(H9:H17)</f>
        <v>8330648.2599999998</v>
      </c>
      <c r="I18" s="7"/>
    </row>
    <row r="19" spans="1:9" ht="13.5" customHeight="1" thickTop="1">
      <c r="B19" s="11"/>
      <c r="C19" s="11"/>
      <c r="D19" s="11"/>
      <c r="E19" s="11"/>
      <c r="F19" s="11"/>
      <c r="G19" s="11"/>
      <c r="H19" s="5"/>
      <c r="I19" s="5"/>
    </row>
    <row r="20" spans="1:9" ht="16.5" customHeight="1">
      <c r="B20" s="139" t="s">
        <v>33</v>
      </c>
      <c r="C20" s="18"/>
      <c r="D20" s="18"/>
      <c r="E20" s="2"/>
      <c r="F20" s="3"/>
      <c r="G20" s="3"/>
    </row>
    <row r="21" spans="1:9" ht="9.75" customHeight="1">
      <c r="B21" s="18"/>
      <c r="C21" s="18"/>
      <c r="D21" s="18"/>
      <c r="E21" s="2"/>
      <c r="F21" s="3"/>
      <c r="G21" s="3"/>
    </row>
    <row r="22" spans="1:9" ht="21.75" customHeight="1">
      <c r="A22" s="129"/>
      <c r="B22" s="4" t="s">
        <v>34</v>
      </c>
      <c r="C22" s="4"/>
      <c r="D22" s="4"/>
      <c r="E22" s="4"/>
      <c r="H22" s="142">
        <v>2209846.9500000002</v>
      </c>
    </row>
    <row r="23" spans="1:9" ht="21.75" customHeight="1">
      <c r="A23" s="129"/>
      <c r="B23" s="4" t="s">
        <v>35</v>
      </c>
      <c r="C23" s="4"/>
      <c r="D23" s="4"/>
      <c r="E23" s="4"/>
      <c r="H23" s="142">
        <v>2492602.04</v>
      </c>
    </row>
    <row r="24" spans="1:9" ht="21.75" customHeight="1">
      <c r="A24" s="129"/>
      <c r="B24" s="4" t="s">
        <v>36</v>
      </c>
      <c r="C24" s="4"/>
      <c r="D24" s="4"/>
      <c r="E24" s="4"/>
      <c r="F24" s="7"/>
      <c r="G24" s="7"/>
      <c r="H24" s="142">
        <v>2118039.11</v>
      </c>
    </row>
    <row r="25" spans="1:9" ht="21.75" customHeight="1">
      <c r="A25" s="129"/>
      <c r="B25" s="23" t="s">
        <v>68</v>
      </c>
      <c r="C25" s="16"/>
      <c r="D25" s="16"/>
      <c r="E25" s="4"/>
      <c r="F25" s="7"/>
      <c r="G25" s="7"/>
      <c r="H25" s="142">
        <v>1301408.69</v>
      </c>
    </row>
    <row r="26" spans="1:9" ht="21.75" customHeight="1">
      <c r="A26" s="129"/>
      <c r="B26" s="4" t="s">
        <v>37</v>
      </c>
      <c r="C26" s="4"/>
      <c r="D26" s="4"/>
      <c r="E26" s="4"/>
      <c r="H26" s="142">
        <v>78299.399999999994</v>
      </c>
    </row>
    <row r="27" spans="1:9" ht="21.75" customHeight="1">
      <c r="A27" s="129"/>
      <c r="B27" s="4" t="s">
        <v>38</v>
      </c>
      <c r="C27" s="4"/>
      <c r="D27" s="4"/>
      <c r="E27" s="4"/>
      <c r="H27" s="142">
        <v>144977.28</v>
      </c>
    </row>
    <row r="28" spans="1:9" ht="21.75" customHeight="1">
      <c r="A28" s="129"/>
      <c r="B28" s="4" t="s">
        <v>39</v>
      </c>
      <c r="C28" s="4"/>
      <c r="D28" s="4"/>
      <c r="E28" s="4"/>
      <c r="F28" s="12"/>
      <c r="G28" s="12"/>
      <c r="H28" s="142">
        <v>573461.54</v>
      </c>
    </row>
    <row r="29" spans="1:9" ht="21.75" customHeight="1">
      <c r="A29" s="129"/>
      <c r="B29" s="4" t="s">
        <v>196</v>
      </c>
      <c r="C29" s="4"/>
      <c r="D29" s="4"/>
      <c r="E29" s="4"/>
      <c r="F29" s="12"/>
      <c r="G29" s="12"/>
      <c r="H29" s="142">
        <v>14.29</v>
      </c>
    </row>
    <row r="30" spans="1:9" ht="21.75" customHeight="1">
      <c r="B30" s="4"/>
      <c r="C30" s="4"/>
      <c r="D30" s="4"/>
      <c r="E30" s="4"/>
      <c r="F30" s="13"/>
      <c r="G30" s="13"/>
    </row>
    <row r="31" spans="1:9" ht="21.75" customHeight="1">
      <c r="B31" s="139" t="s">
        <v>40</v>
      </c>
      <c r="C31" s="8"/>
      <c r="D31" s="8"/>
      <c r="E31" s="8"/>
      <c r="F31" s="12"/>
      <c r="G31" s="12"/>
      <c r="H31" s="132">
        <f>SUM(H22:H29)</f>
        <v>8918649.2999999989</v>
      </c>
    </row>
    <row r="32" spans="1:9" ht="34.5" customHeight="1" thickBot="1">
      <c r="B32" s="139" t="s">
        <v>205</v>
      </c>
      <c r="C32" s="8"/>
      <c r="D32" s="8"/>
      <c r="E32" s="8"/>
      <c r="F32" s="7"/>
      <c r="G32" s="7"/>
      <c r="H32" s="143">
        <f>+H18-H31</f>
        <v>-588001.03999999911</v>
      </c>
    </row>
    <row r="33" spans="2:8" ht="40.5" customHeight="1" thickTop="1">
      <c r="B33" s="8"/>
      <c r="C33" s="8"/>
      <c r="D33" s="8"/>
      <c r="E33" s="8"/>
      <c r="F33" s="7"/>
      <c r="G33" s="7"/>
      <c r="H33" s="14"/>
    </row>
    <row r="34" spans="2:8" ht="13.5" customHeight="1">
      <c r="B34" s="8"/>
      <c r="C34" s="8"/>
      <c r="D34" s="8"/>
      <c r="E34" s="8"/>
      <c r="F34" s="7"/>
      <c r="G34" s="7"/>
      <c r="H34" s="7"/>
    </row>
    <row r="35" spans="2:8">
      <c r="B35" s="4"/>
      <c r="C35" s="4"/>
      <c r="D35" s="4"/>
      <c r="E35" s="4"/>
      <c r="F35" s="7"/>
      <c r="G35" s="7"/>
    </row>
    <row r="39" spans="2:8" ht="5.25" customHeight="1"/>
    <row r="40" spans="2:8" ht="6" customHeight="1"/>
    <row r="46" spans="2:8" ht="15.75">
      <c r="B46" s="24"/>
    </row>
    <row r="47" spans="2:8" ht="15.75">
      <c r="B47" s="24"/>
    </row>
    <row r="48" spans="2:8" ht="12">
      <c r="B48"/>
    </row>
    <row r="49" spans="2:9" ht="15.75">
      <c r="B49" s="24"/>
    </row>
    <row r="50" spans="2:9" ht="15.75">
      <c r="B50" s="24"/>
    </row>
    <row r="51" spans="2:9" ht="14.25">
      <c r="B51"/>
      <c r="I51" s="17"/>
    </row>
    <row r="52" spans="2:9" ht="15.75">
      <c r="B52" s="24"/>
    </row>
    <row r="53" spans="2:9" ht="15.75">
      <c r="B53" s="24"/>
    </row>
  </sheetData>
  <mergeCells count="3">
    <mergeCell ref="B3:H3"/>
    <mergeCell ref="B2:H2"/>
    <mergeCell ref="B4:H4"/>
  </mergeCells>
  <phoneticPr fontId="2" type="noConversion"/>
  <printOptions horizontalCentered="1" gridLinesSet="0"/>
  <pageMargins left="0.70866141732283472" right="0.70866141732283472" top="0.55118110236220474" bottom="0.74803149606299213" header="0.31496062992125984" footer="0.31496062992125984"/>
  <pageSetup paperSize="178" scale="78" orientation="portrait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I86"/>
  <sheetViews>
    <sheetView workbookViewId="0">
      <selection activeCell="X7" sqref="X7"/>
    </sheetView>
  </sheetViews>
  <sheetFormatPr baseColWidth="10" defaultColWidth="9.375" defaultRowHeight="15" outlineLevelCol="2"/>
  <cols>
    <col min="1" max="1" width="1.125" style="28" customWidth="1"/>
    <col min="2" max="2" width="1.625" style="28" customWidth="1"/>
    <col min="3" max="3" width="1.75" style="28" customWidth="1"/>
    <col min="4" max="4" width="1.5" style="28" customWidth="1"/>
    <col min="5" max="5" width="1.375" style="28" customWidth="1"/>
    <col min="6" max="6" width="1.5" style="28" customWidth="1"/>
    <col min="7" max="7" width="1.25" style="28" customWidth="1"/>
    <col min="8" max="8" width="38.125" style="28" customWidth="1"/>
    <col min="9" max="9" width="14" style="28" customWidth="1"/>
    <col min="10" max="10" width="6.875" style="30" customWidth="1"/>
    <col min="11" max="11" width="9.5" style="33" customWidth="1"/>
    <col min="12" max="12" width="3.875" style="28" customWidth="1"/>
    <col min="13" max="13" width="8.875" style="31" customWidth="1"/>
    <col min="14" max="14" width="3" style="28" customWidth="1"/>
    <col min="15" max="15" width="2.375" style="28" customWidth="1"/>
    <col min="16" max="16" width="73.75" style="28" customWidth="1"/>
    <col min="17" max="17" width="2.375" style="28" customWidth="1" outlineLevel="1"/>
    <col min="18" max="18" width="6" style="28" customWidth="1" outlineLevel="1"/>
    <col min="19" max="20" width="6.75" style="28" customWidth="1" outlineLevel="1"/>
    <col min="21" max="21" width="29.125" style="28" customWidth="1" outlineLevel="1"/>
    <col min="22" max="22" width="10.125" style="28" customWidth="1" outlineLevel="2"/>
    <col min="23" max="23" width="9.75" style="28" customWidth="1" outlineLevel="2"/>
    <col min="24" max="24" width="13.625" style="28" customWidth="1" outlineLevel="1"/>
    <col min="25" max="25" width="11.125" style="28" customWidth="1" outlineLevel="2"/>
    <col min="26" max="26" width="12.25" style="28" customWidth="1" outlineLevel="2"/>
    <col min="27" max="27" width="9" style="28" customWidth="1" outlineLevel="2"/>
    <col min="28" max="28" width="9.375" style="28" customWidth="1" outlineLevel="1"/>
    <col min="29" max="29" width="10.875" style="28" customWidth="1" outlineLevel="1"/>
    <col min="30" max="30" width="15.375" style="28" customWidth="1" outlineLevel="1"/>
    <col min="31" max="31" width="12.125" style="28" customWidth="1" outlineLevel="1"/>
    <col min="32" max="32" width="10.625" style="28" customWidth="1" outlineLevel="1"/>
    <col min="33" max="35" width="9.375" style="28" customWidth="1" outlineLevel="1"/>
    <col min="36" max="16384" width="9.375" style="28"/>
  </cols>
  <sheetData>
    <row r="1" spans="1:34" ht="12.75" customHeight="1">
      <c r="A1" s="27" t="s">
        <v>66</v>
      </c>
      <c r="L1" s="33"/>
      <c r="M1" s="48"/>
      <c r="R1" s="53">
        <v>12</v>
      </c>
      <c r="S1" s="53">
        <v>12</v>
      </c>
      <c r="U1" s="146" t="s">
        <v>75</v>
      </c>
      <c r="V1" s="146"/>
      <c r="W1" s="146"/>
      <c r="X1" s="146"/>
      <c r="Y1" s="146"/>
      <c r="Z1" s="146"/>
      <c r="AA1" s="146"/>
      <c r="AB1" s="146"/>
      <c r="AC1" s="146"/>
      <c r="AD1" s="146"/>
      <c r="AE1" s="146"/>
      <c r="AF1" s="146"/>
    </row>
    <row r="2" spans="1:34" ht="14.25" customHeight="1">
      <c r="A2" s="27" t="s">
        <v>70</v>
      </c>
      <c r="I2" s="30"/>
      <c r="J2" s="28"/>
      <c r="K2" s="28"/>
      <c r="M2" s="28"/>
      <c r="R2" s="53">
        <v>2008</v>
      </c>
      <c r="S2" s="53">
        <v>2007</v>
      </c>
      <c r="U2" s="147" t="s">
        <v>76</v>
      </c>
      <c r="V2" s="147"/>
      <c r="W2" s="147"/>
      <c r="X2" s="147"/>
      <c r="Y2" s="147"/>
      <c r="Z2" s="147"/>
      <c r="AA2" s="147"/>
      <c r="AB2" s="147"/>
      <c r="AC2" s="147"/>
      <c r="AD2" s="147"/>
      <c r="AE2" s="147"/>
      <c r="AF2" s="147"/>
    </row>
    <row r="3" spans="1:34" ht="14.25" customHeight="1">
      <c r="A3" s="35" t="s">
        <v>71</v>
      </c>
      <c r="I3" s="30"/>
      <c r="J3" s="28"/>
      <c r="K3" s="28"/>
      <c r="M3" s="28"/>
      <c r="R3" s="53" t="s">
        <v>183</v>
      </c>
      <c r="S3" s="53"/>
      <c r="U3" s="148" t="s">
        <v>78</v>
      </c>
      <c r="V3" s="148"/>
      <c r="W3" s="148"/>
      <c r="X3" s="148"/>
      <c r="Y3" s="148"/>
      <c r="Z3" s="148"/>
      <c r="AA3" s="148"/>
      <c r="AB3" s="148"/>
      <c r="AC3" s="148"/>
      <c r="AD3" s="148"/>
      <c r="AE3" s="148"/>
      <c r="AF3" s="148"/>
    </row>
    <row r="4" spans="1:34" ht="15" customHeight="1" thickBot="1">
      <c r="A4" s="35"/>
      <c r="R4" s="53"/>
      <c r="S4" s="53"/>
      <c r="U4" s="96"/>
      <c r="V4" s="96"/>
      <c r="W4" s="96"/>
      <c r="X4" s="96"/>
      <c r="Y4" s="96"/>
      <c r="Z4" s="96"/>
      <c r="AA4" s="96"/>
      <c r="AB4" s="96"/>
      <c r="AC4" s="96"/>
      <c r="AD4" s="96"/>
      <c r="AE4" s="96"/>
      <c r="AF4" s="96"/>
    </row>
    <row r="5" spans="1:34" s="32" customFormat="1" ht="15" customHeight="1" thickTop="1">
      <c r="A5" s="27" t="s">
        <v>79</v>
      </c>
      <c r="J5" s="36"/>
      <c r="K5" s="38"/>
      <c r="M5" s="37"/>
      <c r="U5" s="97"/>
      <c r="V5" s="149" t="s">
        <v>80</v>
      </c>
      <c r="W5" s="149"/>
      <c r="X5" s="97"/>
      <c r="Y5" s="149" t="s">
        <v>81</v>
      </c>
      <c r="Z5" s="149"/>
      <c r="AA5" s="97"/>
      <c r="AB5" s="97" t="s">
        <v>82</v>
      </c>
      <c r="AC5" s="150" t="s">
        <v>83</v>
      </c>
      <c r="AD5" s="151"/>
      <c r="AE5" s="152"/>
      <c r="AF5" s="97"/>
    </row>
    <row r="6" spans="1:34" ht="15" customHeight="1" thickBot="1">
      <c r="A6" s="35"/>
      <c r="P6" s="34"/>
      <c r="Q6" s="34"/>
      <c r="R6" s="34"/>
      <c r="S6" s="34"/>
      <c r="T6" s="34"/>
      <c r="U6" s="98" t="s">
        <v>84</v>
      </c>
      <c r="V6" s="99">
        <v>39813</v>
      </c>
      <c r="W6" s="99">
        <v>39082</v>
      </c>
      <c r="X6" s="100" t="s">
        <v>85</v>
      </c>
      <c r="Y6" s="100"/>
      <c r="Z6" s="100"/>
      <c r="AA6" s="100" t="s">
        <v>86</v>
      </c>
      <c r="AB6" s="100" t="s">
        <v>87</v>
      </c>
      <c r="AC6" s="101" t="s">
        <v>88</v>
      </c>
      <c r="AD6" s="102" t="s">
        <v>89</v>
      </c>
      <c r="AE6" s="98" t="s">
        <v>90</v>
      </c>
      <c r="AF6" s="100" t="s">
        <v>86</v>
      </c>
    </row>
    <row r="7" spans="1:34" ht="15" customHeight="1" thickTop="1">
      <c r="A7" s="39" t="s">
        <v>69</v>
      </c>
      <c r="B7" s="35"/>
      <c r="C7" s="35"/>
      <c r="D7" s="35"/>
      <c r="E7" s="35"/>
      <c r="F7" s="35"/>
      <c r="G7" s="35"/>
      <c r="H7" s="35"/>
      <c r="I7" s="35"/>
      <c r="P7" s="34"/>
      <c r="Q7" s="34"/>
      <c r="R7" s="103" t="s">
        <v>42</v>
      </c>
      <c r="S7" s="104" t="s">
        <v>44</v>
      </c>
      <c r="T7" s="104"/>
      <c r="U7" s="105" t="s">
        <v>91</v>
      </c>
      <c r="V7" s="106">
        <v>2624443.9099999983</v>
      </c>
      <c r="W7" s="106">
        <v>515561.56999999774</v>
      </c>
      <c r="X7" s="107">
        <f>+V7-W7</f>
        <v>2108882.3400000008</v>
      </c>
      <c r="Y7" s="107"/>
      <c r="Z7" s="107"/>
      <c r="AA7" s="107">
        <f t="shared" ref="AA7:AA25" si="0">X7+Y7-Z7</f>
        <v>2108882.3400000008</v>
      </c>
      <c r="AB7" s="107"/>
      <c r="AC7" s="107"/>
      <c r="AD7" s="107"/>
      <c r="AE7" s="107"/>
      <c r="AF7" s="107">
        <f t="shared" ref="AF7:AF13" si="1">SUM(AA7:AE7)</f>
        <v>2108882.3400000008</v>
      </c>
    </row>
    <row r="8" spans="1:34" ht="15" customHeight="1">
      <c r="A8" s="39"/>
      <c r="B8" s="35"/>
      <c r="C8" s="35"/>
      <c r="D8" s="35"/>
      <c r="E8" s="35"/>
      <c r="F8" s="35"/>
      <c r="G8" s="35"/>
      <c r="H8" s="35"/>
      <c r="I8" s="35"/>
      <c r="P8" s="34"/>
      <c r="Q8" s="34"/>
      <c r="R8" s="103" t="s">
        <v>43</v>
      </c>
      <c r="S8" s="34"/>
      <c r="T8" s="34"/>
      <c r="U8" s="105" t="s">
        <v>92</v>
      </c>
      <c r="V8" s="106">
        <v>2445196.6300000004</v>
      </c>
      <c r="W8" s="106">
        <v>2373481.5400000014</v>
      </c>
      <c r="X8" s="107">
        <f t="shared" ref="X8:X25" si="2">+V8-W8</f>
        <v>71715.08999999892</v>
      </c>
      <c r="Y8" s="107"/>
      <c r="Z8" s="107"/>
      <c r="AA8" s="107">
        <f t="shared" si="0"/>
        <v>71715.08999999892</v>
      </c>
      <c r="AB8" s="107"/>
      <c r="AC8" s="107"/>
      <c r="AD8" s="107">
        <f>-AA8</f>
        <v>-71715.08999999892</v>
      </c>
      <c r="AE8" s="107"/>
      <c r="AF8" s="107">
        <f t="shared" si="1"/>
        <v>0</v>
      </c>
      <c r="AG8" s="34"/>
      <c r="AH8" s="34"/>
    </row>
    <row r="9" spans="1:34" ht="15" customHeight="1">
      <c r="A9" s="35" t="s">
        <v>184</v>
      </c>
      <c r="B9" s="35"/>
      <c r="C9" s="35"/>
      <c r="D9" s="35"/>
      <c r="E9" s="35"/>
      <c r="F9" s="35"/>
      <c r="G9" s="35"/>
      <c r="H9" s="35"/>
      <c r="I9" s="35"/>
      <c r="P9" s="34"/>
      <c r="Q9" s="34"/>
      <c r="R9" s="104" t="s">
        <v>93</v>
      </c>
      <c r="S9" s="34"/>
      <c r="T9" s="34"/>
      <c r="U9" s="105" t="s">
        <v>94</v>
      </c>
      <c r="V9" s="106">
        <v>24744694.970000003</v>
      </c>
      <c r="W9" s="106">
        <v>18406051.120000001</v>
      </c>
      <c r="X9" s="107">
        <f t="shared" si="2"/>
        <v>6338643.8500000015</v>
      </c>
      <c r="Y9" s="107"/>
      <c r="Z9" s="107"/>
      <c r="AA9" s="107">
        <f t="shared" si="0"/>
        <v>6338643.8500000015</v>
      </c>
      <c r="AB9" s="107">
        <f>-Z40</f>
        <v>0</v>
      </c>
      <c r="AC9" s="107"/>
      <c r="AD9" s="107">
        <f>-AA9</f>
        <v>-6338643.8500000015</v>
      </c>
      <c r="AE9" s="107"/>
      <c r="AF9" s="107">
        <f t="shared" si="1"/>
        <v>0</v>
      </c>
    </row>
    <row r="10" spans="1:34" ht="15" customHeight="1" thickBot="1">
      <c r="P10" s="34"/>
      <c r="Q10" s="34"/>
      <c r="R10" s="104" t="s">
        <v>95</v>
      </c>
      <c r="S10" s="34"/>
      <c r="T10" s="34"/>
      <c r="U10" s="105" t="s">
        <v>96</v>
      </c>
      <c r="V10" s="106">
        <v>1598855.830000001</v>
      </c>
      <c r="W10" s="106">
        <v>3948123.6500000013</v>
      </c>
      <c r="X10" s="107">
        <f t="shared" si="2"/>
        <v>-2349267.8200000003</v>
      </c>
      <c r="Y10" s="107"/>
      <c r="Z10" s="107"/>
      <c r="AA10" s="107">
        <f t="shared" si="0"/>
        <v>-2349267.8200000003</v>
      </c>
      <c r="AB10" s="107" t="e">
        <f>-#REF!</f>
        <v>#REF!</v>
      </c>
      <c r="AC10" s="107"/>
      <c r="AD10" s="107" t="e">
        <f>-AA10-AB10</f>
        <v>#REF!</v>
      </c>
      <c r="AE10" s="107"/>
      <c r="AF10" s="107" t="e">
        <f t="shared" si="1"/>
        <v>#REF!</v>
      </c>
    </row>
    <row r="11" spans="1:34" ht="15" customHeight="1" thickTop="1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 s="66"/>
      <c r="M11" s="69"/>
      <c r="P11" s="34"/>
      <c r="Q11" s="34"/>
      <c r="R11" s="104" t="s">
        <v>97</v>
      </c>
      <c r="S11" s="34"/>
      <c r="T11" s="34"/>
      <c r="U11" s="105" t="s">
        <v>98</v>
      </c>
      <c r="V11" s="106">
        <v>8524721.2899999991</v>
      </c>
      <c r="W11" s="106">
        <v>10133661.02</v>
      </c>
      <c r="X11" s="107">
        <f t="shared" si="2"/>
        <v>-1608939.7300000004</v>
      </c>
      <c r="Y11" s="107"/>
      <c r="Z11" s="107"/>
      <c r="AA11" s="107">
        <f t="shared" si="0"/>
        <v>-1608939.7300000004</v>
      </c>
      <c r="AB11" s="107">
        <f>-Z57</f>
        <v>47218.820000000007</v>
      </c>
      <c r="AC11" s="107">
        <f>-AA11-AB11</f>
        <v>1561720.9100000004</v>
      </c>
      <c r="AD11" s="107"/>
      <c r="AE11" s="107"/>
      <c r="AF11" s="107">
        <f t="shared" si="1"/>
        <v>0</v>
      </c>
    </row>
    <row r="12" spans="1:34" ht="15" customHeight="1">
      <c r="A12" s="41"/>
      <c r="J12" s="70"/>
      <c r="K12" s="43">
        <v>2009</v>
      </c>
      <c r="L12" s="42"/>
      <c r="M12" s="43">
        <v>2008</v>
      </c>
      <c r="P12" s="34"/>
      <c r="Q12" s="34"/>
      <c r="R12" s="104" t="s">
        <v>49</v>
      </c>
      <c r="S12" s="34"/>
      <c r="T12" s="34"/>
      <c r="U12" s="105" t="s">
        <v>99</v>
      </c>
      <c r="V12" s="106">
        <v>4543242.5</v>
      </c>
      <c r="W12" s="106">
        <v>2664219.5200000005</v>
      </c>
      <c r="X12" s="107">
        <f t="shared" si="2"/>
        <v>1879022.9799999995</v>
      </c>
      <c r="Y12" s="107"/>
      <c r="Z12" s="107"/>
      <c r="AA12" s="107">
        <f t="shared" si="0"/>
        <v>1879022.9799999995</v>
      </c>
      <c r="AB12" s="107"/>
      <c r="AC12" s="107">
        <f>-AA12</f>
        <v>-1879022.9799999995</v>
      </c>
      <c r="AD12" s="107"/>
      <c r="AE12" s="107"/>
      <c r="AF12" s="107">
        <f t="shared" si="1"/>
        <v>0</v>
      </c>
    </row>
    <row r="13" spans="1:34" s="34" customFormat="1" ht="15" customHeight="1">
      <c r="A13" s="34" t="s">
        <v>185</v>
      </c>
      <c r="J13" s="40"/>
      <c r="K13" s="44"/>
      <c r="L13" s="45"/>
      <c r="M13" s="44"/>
      <c r="R13" s="104" t="s">
        <v>101</v>
      </c>
      <c r="S13" s="104" t="s">
        <v>51</v>
      </c>
      <c r="T13" s="104"/>
      <c r="U13" s="105" t="s">
        <v>102</v>
      </c>
      <c r="V13" s="106">
        <v>0</v>
      </c>
      <c r="W13" s="106">
        <v>0</v>
      </c>
      <c r="X13" s="107">
        <f t="shared" si="2"/>
        <v>0</v>
      </c>
      <c r="Y13" s="107"/>
      <c r="Z13" s="107"/>
      <c r="AA13" s="107">
        <f t="shared" si="0"/>
        <v>0</v>
      </c>
      <c r="AB13" s="107"/>
      <c r="AC13" s="107"/>
      <c r="AD13" s="107"/>
      <c r="AE13" s="107"/>
      <c r="AF13" s="107">
        <f t="shared" si="1"/>
        <v>0</v>
      </c>
      <c r="AG13" s="28"/>
      <c r="AH13" s="28"/>
    </row>
    <row r="14" spans="1:34" ht="15" customHeight="1">
      <c r="A14" s="46"/>
      <c r="B14" s="28" t="s">
        <v>103</v>
      </c>
      <c r="J14" s="29"/>
      <c r="K14" s="71">
        <v>18566.099999999999</v>
      </c>
      <c r="L14" s="49"/>
      <c r="M14" s="71">
        <v>12250.5</v>
      </c>
      <c r="P14" s="34"/>
      <c r="Q14" s="34"/>
      <c r="R14" s="104" t="s">
        <v>48</v>
      </c>
      <c r="S14" s="34"/>
      <c r="T14" s="34"/>
      <c r="U14" s="105" t="s">
        <v>104</v>
      </c>
      <c r="V14" s="106">
        <v>23850279.789999999</v>
      </c>
      <c r="W14" s="106">
        <v>17596724.739999998</v>
      </c>
      <c r="X14" s="107">
        <f t="shared" si="2"/>
        <v>6253555.0500000007</v>
      </c>
      <c r="Y14" s="108"/>
      <c r="Z14" s="107"/>
      <c r="AA14" s="107">
        <f t="shared" si="0"/>
        <v>6253555.0500000007</v>
      </c>
      <c r="AB14" s="107">
        <f>-AA14</f>
        <v>-6253555.0500000007</v>
      </c>
      <c r="AC14" s="107"/>
      <c r="AD14" s="107">
        <v>0</v>
      </c>
      <c r="AE14" s="107"/>
      <c r="AF14" s="107">
        <f>SUM(AA14:AD14)</f>
        <v>0</v>
      </c>
    </row>
    <row r="15" spans="1:34" ht="15" customHeight="1">
      <c r="A15" s="46"/>
      <c r="B15" s="28" t="s">
        <v>105</v>
      </c>
      <c r="J15" s="29"/>
      <c r="K15" s="71"/>
      <c r="L15" s="49"/>
      <c r="M15" s="71"/>
      <c r="P15" s="34"/>
      <c r="Q15" s="34"/>
      <c r="R15" s="104" t="s">
        <v>106</v>
      </c>
      <c r="S15" s="34"/>
      <c r="T15" s="34"/>
      <c r="U15" s="105" t="s">
        <v>107</v>
      </c>
      <c r="V15" s="106">
        <v>191778.85000000033</v>
      </c>
      <c r="W15" s="106">
        <v>812778.01</v>
      </c>
      <c r="X15" s="107">
        <f t="shared" si="2"/>
        <v>-620999.15999999968</v>
      </c>
      <c r="Y15" s="107"/>
      <c r="Z15" s="107"/>
      <c r="AA15" s="107">
        <f t="shared" si="0"/>
        <v>-620999.15999999968</v>
      </c>
      <c r="AB15" s="107">
        <f>-Z84</f>
        <v>-89277.84</v>
      </c>
      <c r="AC15" s="107">
        <f>-AA15-AB15</f>
        <v>710276.99999999965</v>
      </c>
      <c r="AD15" s="107"/>
      <c r="AE15" s="107"/>
      <c r="AF15" s="107">
        <f>SUM(AA15:AE15)</f>
        <v>0</v>
      </c>
    </row>
    <row r="16" spans="1:34" ht="15" customHeight="1">
      <c r="A16" s="46"/>
      <c r="C16" s="28" t="s">
        <v>108</v>
      </c>
      <c r="J16" s="29"/>
      <c r="K16" s="73"/>
      <c r="L16" s="49"/>
      <c r="M16" s="73"/>
      <c r="P16" s="34"/>
      <c r="Q16" s="34"/>
      <c r="R16" s="104" t="s">
        <v>109</v>
      </c>
      <c r="S16" s="34"/>
      <c r="T16" s="34"/>
      <c r="U16" s="105" t="s">
        <v>110</v>
      </c>
      <c r="V16" s="106">
        <v>5299235.4899999993</v>
      </c>
      <c r="W16" s="106">
        <v>5861527.2199999997</v>
      </c>
      <c r="X16" s="107">
        <f t="shared" si="2"/>
        <v>-562291.73000000045</v>
      </c>
      <c r="Y16" s="107"/>
      <c r="Z16" s="107"/>
      <c r="AA16" s="107">
        <f t="shared" si="0"/>
        <v>-562291.73000000045</v>
      </c>
      <c r="AB16" s="107">
        <f>-Z66</f>
        <v>686072.63999999966</v>
      </c>
      <c r="AC16" s="107"/>
      <c r="AD16" s="107">
        <f>-AA16-AB16</f>
        <v>-123780.90999999922</v>
      </c>
      <c r="AE16" s="107"/>
      <c r="AF16" s="107">
        <f>SUM(AA16+AB16+AD16+AB17)</f>
        <v>0</v>
      </c>
    </row>
    <row r="17" spans="1:32" ht="15" customHeight="1">
      <c r="A17" s="46"/>
      <c r="C17" s="28" t="s">
        <v>0</v>
      </c>
      <c r="J17" s="29"/>
      <c r="K17" s="71">
        <v>478.8</v>
      </c>
      <c r="L17" s="49"/>
      <c r="M17" s="71">
        <v>686.1</v>
      </c>
      <c r="P17" s="34"/>
      <c r="Q17" s="34"/>
      <c r="R17" s="104" t="s">
        <v>111</v>
      </c>
      <c r="S17" s="34"/>
      <c r="T17" s="34"/>
      <c r="U17" s="105" t="s">
        <v>112</v>
      </c>
      <c r="V17" s="106">
        <v>-353170.95999999996</v>
      </c>
      <c r="W17" s="106">
        <v>-426226.24999999994</v>
      </c>
      <c r="X17" s="107">
        <f t="shared" si="2"/>
        <v>73055.289999999979</v>
      </c>
      <c r="Y17" s="107"/>
      <c r="Z17" s="107"/>
      <c r="AA17" s="107">
        <f t="shared" si="0"/>
        <v>73055.289999999979</v>
      </c>
      <c r="AB17" s="107"/>
      <c r="AC17" s="107">
        <f>-AA17</f>
        <v>-73055.289999999979</v>
      </c>
      <c r="AD17" s="107"/>
      <c r="AE17" s="107"/>
      <c r="AF17" s="107">
        <f>SUM(AA17:AE17)</f>
        <v>0</v>
      </c>
    </row>
    <row r="18" spans="1:32" ht="15" customHeight="1">
      <c r="A18" s="46" t="s">
        <v>113</v>
      </c>
      <c r="C18" s="28" t="s">
        <v>114</v>
      </c>
      <c r="J18" s="29"/>
      <c r="K18" s="71">
        <v>814.1</v>
      </c>
      <c r="L18" s="49"/>
      <c r="M18" s="71">
        <v>-499.2</v>
      </c>
      <c r="P18" s="34"/>
      <c r="Q18" s="34"/>
      <c r="R18" s="104" t="s">
        <v>115</v>
      </c>
      <c r="S18" s="34"/>
      <c r="T18" s="34"/>
      <c r="U18" s="105" t="s">
        <v>116</v>
      </c>
      <c r="V18" s="106">
        <v>-2945249.1100000003</v>
      </c>
      <c r="W18" s="106">
        <v>-4259055.1999999993</v>
      </c>
      <c r="X18" s="107">
        <f t="shared" si="2"/>
        <v>1313806.0899999989</v>
      </c>
      <c r="Y18" s="107"/>
      <c r="Z18" s="107"/>
      <c r="AA18" s="107">
        <f t="shared" si="0"/>
        <v>1313806.0899999989</v>
      </c>
      <c r="AB18" s="107"/>
      <c r="AC18" s="107"/>
      <c r="AD18" s="107"/>
      <c r="AE18" s="107">
        <f>-AA18-AB18</f>
        <v>-1313806.0899999989</v>
      </c>
      <c r="AF18" s="107">
        <f>SUM(AA18:AE18)</f>
        <v>0</v>
      </c>
    </row>
    <row r="19" spans="1:32" ht="15" customHeight="1">
      <c r="A19" s="46"/>
      <c r="C19" s="28" t="s">
        <v>117</v>
      </c>
      <c r="J19" s="29"/>
      <c r="K19" s="71">
        <v>-144.80000000000001</v>
      </c>
      <c r="L19" s="49"/>
      <c r="M19" s="71">
        <v>-38.5</v>
      </c>
      <c r="P19" s="34"/>
      <c r="Q19" s="34"/>
      <c r="R19" s="104" t="s">
        <v>57</v>
      </c>
      <c r="S19" s="34"/>
      <c r="T19" s="34"/>
      <c r="U19" s="105" t="s">
        <v>118</v>
      </c>
      <c r="V19" s="106">
        <v>-4033316.5899999989</v>
      </c>
      <c r="W19" s="106">
        <v>-3068838.68</v>
      </c>
      <c r="X19" s="107">
        <f t="shared" si="2"/>
        <v>-964477.90999999875</v>
      </c>
      <c r="Y19" s="107"/>
      <c r="Z19" s="107"/>
      <c r="AA19" s="107">
        <f t="shared" si="0"/>
        <v>-964477.90999999875</v>
      </c>
      <c r="AB19" s="107"/>
      <c r="AC19" s="107">
        <f>-AA19-AB19</f>
        <v>964477.90999999875</v>
      </c>
      <c r="AD19" s="107"/>
      <c r="AE19" s="107"/>
      <c r="AF19" s="107">
        <f>SUM(AA19:AE19)</f>
        <v>0</v>
      </c>
    </row>
    <row r="20" spans="1:32" ht="15" customHeight="1">
      <c r="A20" s="46" t="s">
        <v>113</v>
      </c>
      <c r="C20" s="28" t="s">
        <v>186</v>
      </c>
      <c r="J20" s="29"/>
      <c r="K20" s="74">
        <v>-14852.2</v>
      </c>
      <c r="L20" s="49"/>
      <c r="M20" s="74">
        <v>-6253.6</v>
      </c>
      <c r="P20" s="34"/>
      <c r="Q20" s="34"/>
      <c r="R20" s="104" t="s">
        <v>119</v>
      </c>
      <c r="S20" s="34"/>
      <c r="T20" s="34"/>
      <c r="U20" s="105" t="s">
        <v>120</v>
      </c>
      <c r="V20" s="106">
        <v>-94957.240000000034</v>
      </c>
      <c r="W20" s="106">
        <v>-90944.759999999951</v>
      </c>
      <c r="X20" s="107">
        <f t="shared" si="2"/>
        <v>-4012.4800000000832</v>
      </c>
      <c r="Y20" s="107"/>
      <c r="Z20" s="107"/>
      <c r="AA20" s="107">
        <f t="shared" si="0"/>
        <v>-4012.4800000000832</v>
      </c>
      <c r="AB20" s="107"/>
      <c r="AC20" s="107">
        <f>-AA20-AB20</f>
        <v>4012.4800000000832</v>
      </c>
      <c r="AD20" s="107"/>
      <c r="AE20" s="107"/>
      <c r="AF20" s="107">
        <f>SUM(AA20+AC20)</f>
        <v>0</v>
      </c>
    </row>
    <row r="21" spans="1:32" ht="16.5" customHeight="1">
      <c r="A21" s="28" t="s">
        <v>187</v>
      </c>
      <c r="K21" s="71">
        <f>SUM(K14:K20)</f>
        <v>4861.9999999999964</v>
      </c>
      <c r="L21" s="49"/>
      <c r="M21" s="71">
        <f>SUM(M14:M20)</f>
        <v>6145.2999999999993</v>
      </c>
      <c r="P21" s="34"/>
      <c r="Q21" s="34"/>
      <c r="R21" s="104"/>
      <c r="S21" s="34"/>
      <c r="T21" s="34"/>
      <c r="U21" s="105" t="s">
        <v>121</v>
      </c>
      <c r="V21" s="106">
        <v>0</v>
      </c>
      <c r="W21" s="106">
        <v>0</v>
      </c>
      <c r="X21" s="107">
        <f t="shared" si="2"/>
        <v>0</v>
      </c>
      <c r="Y21" s="107"/>
      <c r="Z21" s="107"/>
      <c r="AA21" s="107">
        <f t="shared" si="0"/>
        <v>0</v>
      </c>
      <c r="AB21" s="107"/>
      <c r="AC21" s="107"/>
      <c r="AD21" s="107">
        <v>0</v>
      </c>
      <c r="AE21" s="107"/>
      <c r="AF21" s="107">
        <f>SUM(AA21:AE21)</f>
        <v>0</v>
      </c>
    </row>
    <row r="22" spans="1:32" ht="15" customHeight="1">
      <c r="A22" s="46"/>
      <c r="K22" s="75"/>
      <c r="L22" s="49"/>
      <c r="M22" s="75"/>
      <c r="P22" s="34"/>
      <c r="Q22" s="34"/>
      <c r="R22" s="104" t="s">
        <v>122</v>
      </c>
      <c r="S22" s="104" t="s">
        <v>55</v>
      </c>
      <c r="T22" s="104" t="s">
        <v>56</v>
      </c>
      <c r="U22" s="105" t="s">
        <v>123</v>
      </c>
      <c r="V22" s="106">
        <v>-3687993.2799999979</v>
      </c>
      <c r="W22" s="106">
        <v>-3510547.459999999</v>
      </c>
      <c r="X22" s="107">
        <f t="shared" si="2"/>
        <v>-177445.8199999989</v>
      </c>
      <c r="Y22" s="107"/>
      <c r="Z22" s="107"/>
      <c r="AA22" s="107">
        <f t="shared" si="0"/>
        <v>-177445.8199999989</v>
      </c>
      <c r="AB22" s="107"/>
      <c r="AC22" s="107">
        <f>-AA22-AB22</f>
        <v>177445.8199999989</v>
      </c>
      <c r="AD22" s="107"/>
      <c r="AE22" s="107"/>
      <c r="AF22" s="107">
        <f>SUM(AA22:AE22)</f>
        <v>0</v>
      </c>
    </row>
    <row r="23" spans="1:32" ht="15" customHeight="1">
      <c r="A23" s="46"/>
      <c r="B23" s="28" t="s">
        <v>124</v>
      </c>
      <c r="J23" s="29"/>
      <c r="K23" s="71"/>
      <c r="L23" s="49"/>
      <c r="M23" s="71"/>
      <c r="P23" s="34"/>
      <c r="Q23" s="34"/>
      <c r="R23" s="104" t="s">
        <v>125</v>
      </c>
      <c r="S23" s="34"/>
      <c r="T23" s="34"/>
      <c r="U23" s="105" t="s">
        <v>126</v>
      </c>
      <c r="V23" s="106">
        <v>-8443608.870000001</v>
      </c>
      <c r="W23" s="106">
        <v>-9629643.0500000007</v>
      </c>
      <c r="X23" s="107">
        <f t="shared" si="2"/>
        <v>1186034.1799999997</v>
      </c>
      <c r="Y23" s="107"/>
      <c r="Z23" s="107"/>
      <c r="AA23" s="107">
        <f t="shared" si="0"/>
        <v>1186034.1799999997</v>
      </c>
      <c r="AB23" s="107">
        <f>-Z75</f>
        <v>-1186034.1799999997</v>
      </c>
      <c r="AC23" s="107"/>
      <c r="AD23" s="107"/>
      <c r="AE23" s="107"/>
      <c r="AF23" s="107">
        <f>SUM(AA23:AE23)</f>
        <v>0</v>
      </c>
    </row>
    <row r="24" spans="1:32" ht="15" customHeight="1">
      <c r="A24" s="46"/>
      <c r="C24" s="28" t="s">
        <v>127</v>
      </c>
      <c r="J24" s="29"/>
      <c r="K24" s="71">
        <v>1093.7</v>
      </c>
      <c r="L24" s="49"/>
      <c r="M24" s="71">
        <v>1561.7</v>
      </c>
      <c r="P24" s="34"/>
      <c r="Q24" s="34"/>
      <c r="R24" s="104" t="s">
        <v>128</v>
      </c>
      <c r="S24" s="34"/>
      <c r="T24" s="34"/>
      <c r="U24" s="105" t="s">
        <v>129</v>
      </c>
      <c r="V24" s="106">
        <v>-5959360.8200000003</v>
      </c>
      <c r="W24" s="106">
        <v>-5272593.82</v>
      </c>
      <c r="X24" s="107">
        <f t="shared" si="2"/>
        <v>-686767</v>
      </c>
      <c r="Y24" s="107"/>
      <c r="Z24" s="107"/>
      <c r="AA24" s="107">
        <f t="shared" si="0"/>
        <v>-686767</v>
      </c>
      <c r="AB24" s="107">
        <f>-AA24</f>
        <v>686767</v>
      </c>
      <c r="AC24" s="107"/>
      <c r="AD24" s="107"/>
      <c r="AE24" s="107"/>
      <c r="AF24" s="107">
        <f>SUM(AA24:AE24)</f>
        <v>0</v>
      </c>
    </row>
    <row r="25" spans="1:32" ht="15" customHeight="1">
      <c r="A25" s="46" t="s">
        <v>113</v>
      </c>
      <c r="C25" s="28" t="s">
        <v>188</v>
      </c>
      <c r="J25" s="29"/>
      <c r="K25" s="71">
        <v>1378.5</v>
      </c>
      <c r="L25" s="49"/>
      <c r="M25" s="71">
        <v>-1879</v>
      </c>
      <c r="P25" s="34"/>
      <c r="Q25" s="34"/>
      <c r="R25" s="104" t="s">
        <v>131</v>
      </c>
      <c r="S25" s="34"/>
      <c r="T25" s="34"/>
      <c r="U25" s="105" t="s">
        <v>67</v>
      </c>
      <c r="V25" s="106">
        <v>-48304792.390000001</v>
      </c>
      <c r="W25" s="106">
        <v>-36054279.170000002</v>
      </c>
      <c r="X25" s="107">
        <f t="shared" si="2"/>
        <v>-12250513.219999999</v>
      </c>
      <c r="Y25" s="107"/>
      <c r="Z25" s="108"/>
      <c r="AA25" s="107">
        <f t="shared" si="0"/>
        <v>-12250513.219999999</v>
      </c>
      <c r="AB25" s="107" t="e">
        <f>+[1]Est.Res.!R49</f>
        <v>#REF!</v>
      </c>
      <c r="AC25" s="107"/>
      <c r="AD25" s="107"/>
      <c r="AE25" s="107"/>
      <c r="AF25" s="107" t="e">
        <f>SUM(AA25+AB25+AE25)</f>
        <v>#REF!</v>
      </c>
    </row>
    <row r="26" spans="1:32" ht="15" customHeight="1" thickBot="1">
      <c r="A26" s="46" t="s">
        <v>113</v>
      </c>
      <c r="C26" s="28" t="s">
        <v>189</v>
      </c>
      <c r="J26" s="29"/>
      <c r="K26" s="71">
        <v>-2245.8000000000002</v>
      </c>
      <c r="L26" s="49"/>
      <c r="M26" s="71">
        <v>710.2</v>
      </c>
      <c r="P26" s="34"/>
      <c r="Q26" s="34"/>
      <c r="R26" s="34"/>
      <c r="S26" s="34"/>
      <c r="T26" s="34"/>
      <c r="U26" s="109"/>
      <c r="V26" s="110">
        <f>SUM(V7:V25)</f>
        <v>0</v>
      </c>
      <c r="W26" s="110">
        <f>SUM(W7:W25)</f>
        <v>0</v>
      </c>
      <c r="X26" s="110">
        <f t="shared" ref="X26:AF26" si="3">SUM(X7:X25)</f>
        <v>0</v>
      </c>
      <c r="Y26" s="110">
        <f t="shared" si="3"/>
        <v>0</v>
      </c>
      <c r="Z26" s="110">
        <f t="shared" si="3"/>
        <v>0</v>
      </c>
      <c r="AA26" s="110">
        <f t="shared" si="3"/>
        <v>0</v>
      </c>
      <c r="AB26" s="110" t="e">
        <f t="shared" si="3"/>
        <v>#REF!</v>
      </c>
      <c r="AC26" s="110">
        <f t="shared" si="3"/>
        <v>1465855.8499999982</v>
      </c>
      <c r="AD26" s="110" t="e">
        <f t="shared" si="3"/>
        <v>#REF!</v>
      </c>
      <c r="AE26" s="110">
        <f t="shared" si="3"/>
        <v>-1313806.0899999989</v>
      </c>
      <c r="AF26" s="110" t="e">
        <f t="shared" si="3"/>
        <v>#REF!</v>
      </c>
    </row>
    <row r="27" spans="1:32" ht="15" customHeight="1" thickTop="1">
      <c r="A27" s="46" t="s">
        <v>113</v>
      </c>
      <c r="C27" s="28" t="s">
        <v>190</v>
      </c>
      <c r="J27" s="29"/>
      <c r="K27" s="71">
        <v>134.30000000000001</v>
      </c>
      <c r="L27" s="49"/>
      <c r="M27" s="71">
        <v>-73.099999999999994</v>
      </c>
      <c r="R27" s="73"/>
      <c r="U27" s="96"/>
      <c r="V27" s="111"/>
      <c r="W27" s="111"/>
      <c r="X27" s="111"/>
      <c r="Y27" s="111"/>
      <c r="Z27" s="111"/>
      <c r="AA27" s="111"/>
      <c r="AB27" s="111"/>
      <c r="AC27" s="111"/>
      <c r="AD27" s="111"/>
      <c r="AE27" s="111"/>
      <c r="AF27" s="111"/>
    </row>
    <row r="28" spans="1:32" ht="15" customHeight="1">
      <c r="A28" s="46" t="s">
        <v>113</v>
      </c>
      <c r="C28" s="28" t="s">
        <v>191</v>
      </c>
      <c r="J28" s="29"/>
      <c r="K28" s="71">
        <v>250.7</v>
      </c>
      <c r="L28" s="49"/>
      <c r="M28" s="71">
        <v>964.5</v>
      </c>
      <c r="U28" s="112"/>
      <c r="V28" s="111">
        <v>-34578293.5</v>
      </c>
      <c r="W28" s="111"/>
      <c r="X28" s="111"/>
      <c r="Y28" s="111"/>
      <c r="Z28" s="111"/>
      <c r="AA28" s="111"/>
      <c r="AB28" s="111"/>
      <c r="AC28" s="111"/>
      <c r="AD28" s="111"/>
      <c r="AE28" s="111"/>
      <c r="AF28" s="111"/>
    </row>
    <row r="29" spans="1:32" ht="15" customHeight="1">
      <c r="A29" s="46" t="s">
        <v>113</v>
      </c>
      <c r="C29" s="28" t="s">
        <v>192</v>
      </c>
      <c r="J29" s="29"/>
      <c r="K29" s="71">
        <v>-53.2</v>
      </c>
      <c r="L29" s="49"/>
      <c r="M29" s="71">
        <v>4</v>
      </c>
      <c r="V29" s="111"/>
      <c r="W29" s="111"/>
      <c r="X29" s="111"/>
      <c r="Y29" s="111"/>
      <c r="Z29" s="111"/>
      <c r="AA29" s="111"/>
      <c r="AB29" s="111"/>
      <c r="AC29" s="111"/>
      <c r="AD29" s="111" t="s">
        <v>136</v>
      </c>
      <c r="AE29" s="111"/>
      <c r="AF29" s="113">
        <v>515561.56999999774</v>
      </c>
    </row>
    <row r="30" spans="1:32" ht="15" customHeight="1" thickBot="1">
      <c r="A30" s="46" t="s">
        <v>113</v>
      </c>
      <c r="C30" s="28" t="s">
        <v>193</v>
      </c>
      <c r="J30" s="29"/>
      <c r="K30" s="74">
        <v>-531.11</v>
      </c>
      <c r="L30" s="49"/>
      <c r="M30" s="74">
        <v>177.4</v>
      </c>
      <c r="S30" s="73"/>
      <c r="U30" s="96"/>
      <c r="V30" s="111"/>
      <c r="W30" s="111"/>
      <c r="X30" s="111"/>
      <c r="Y30" s="111"/>
      <c r="Z30" s="111"/>
      <c r="AA30" s="111"/>
      <c r="AB30" s="111"/>
      <c r="AC30" s="111"/>
      <c r="AD30" s="111" t="s">
        <v>138</v>
      </c>
      <c r="AE30" s="111"/>
      <c r="AF30" s="114" t="e">
        <f>SUM(AF26:AF29)</f>
        <v>#REF!</v>
      </c>
    </row>
    <row r="31" spans="1:32" ht="16.5" customHeight="1" thickTop="1">
      <c r="A31" s="32" t="s">
        <v>139</v>
      </c>
      <c r="K31" s="82">
        <f>SUM(K21:K30)</f>
        <v>4889.0899999999965</v>
      </c>
      <c r="L31" s="49"/>
      <c r="M31" s="82">
        <f>SUM(M21:M30)</f>
        <v>7610.9999999999982</v>
      </c>
      <c r="U31" s="96"/>
      <c r="V31" s="111"/>
      <c r="W31" s="111" t="s">
        <v>140</v>
      </c>
      <c r="X31" s="111"/>
      <c r="Y31" s="111">
        <v>-5788.9</v>
      </c>
      <c r="Z31" s="111"/>
      <c r="AA31" s="111"/>
      <c r="AB31" s="111"/>
      <c r="AC31" s="111"/>
      <c r="AD31" s="111"/>
      <c r="AE31" s="111"/>
      <c r="AF31" s="111"/>
    </row>
    <row r="32" spans="1:32" ht="15" customHeight="1">
      <c r="K32" s="83"/>
      <c r="L32" s="45"/>
      <c r="M32" s="83"/>
      <c r="U32" s="96"/>
      <c r="V32" s="111"/>
      <c r="W32" s="111" t="s">
        <v>141</v>
      </c>
      <c r="X32" s="111"/>
      <c r="Y32" s="111">
        <v>10512.4</v>
      </c>
      <c r="Z32" s="111"/>
      <c r="AA32" s="111"/>
      <c r="AB32" s="111"/>
      <c r="AC32" s="111"/>
      <c r="AD32" s="111"/>
      <c r="AE32" s="111"/>
      <c r="AF32" s="111" t="e">
        <f>+AF30-[1]Balances!R15</f>
        <v>#REF!</v>
      </c>
    </row>
    <row r="33" spans="1:32" ht="15" customHeight="1">
      <c r="A33" s="35" t="s">
        <v>194</v>
      </c>
      <c r="K33" s="73"/>
      <c r="L33" s="45"/>
      <c r="M33" s="73"/>
      <c r="U33" s="96"/>
      <c r="V33" s="111"/>
      <c r="W33" s="111"/>
      <c r="X33" s="111"/>
      <c r="Y33" s="111"/>
      <c r="Z33" s="111"/>
      <c r="AA33" s="111"/>
      <c r="AB33" s="111"/>
      <c r="AC33" s="111"/>
      <c r="AD33" s="111"/>
      <c r="AE33" s="111"/>
      <c r="AF33" s="111"/>
    </row>
    <row r="34" spans="1:32" ht="15" customHeight="1">
      <c r="A34" s="35"/>
      <c r="B34" s="28" t="s">
        <v>94</v>
      </c>
      <c r="K34" s="71">
        <v>-605</v>
      </c>
      <c r="L34" s="45"/>
      <c r="M34" s="71">
        <v>-6338.5</v>
      </c>
      <c r="U34" s="96"/>
      <c r="V34" s="111"/>
      <c r="W34" s="111"/>
      <c r="X34" s="111"/>
      <c r="Y34" s="111"/>
      <c r="Z34" s="111"/>
      <c r="AA34" s="111"/>
      <c r="AB34" s="111"/>
      <c r="AC34" s="111"/>
      <c r="AD34" s="111"/>
      <c r="AE34" s="111"/>
      <c r="AF34" s="115" t="s">
        <v>42</v>
      </c>
    </row>
    <row r="35" spans="1:32" ht="15" customHeight="1">
      <c r="A35" s="35"/>
      <c r="B35" s="28" t="s">
        <v>144</v>
      </c>
      <c r="K35" s="71">
        <v>550.1</v>
      </c>
      <c r="L35" s="45"/>
      <c r="M35" s="71">
        <v>2345.6999999999998</v>
      </c>
      <c r="U35" s="96"/>
      <c r="V35" s="111"/>
      <c r="W35" s="111" t="s">
        <v>145</v>
      </c>
      <c r="X35" s="111"/>
      <c r="Y35" s="111"/>
      <c r="Z35" s="111">
        <v>14337.9</v>
      </c>
      <c r="AA35" s="111"/>
      <c r="AB35" s="111"/>
      <c r="AC35" s="111"/>
      <c r="AD35" s="111"/>
      <c r="AE35" s="111"/>
      <c r="AF35" s="111"/>
    </row>
    <row r="36" spans="1:32" ht="15" customHeight="1">
      <c r="A36" s="35"/>
      <c r="B36" s="28" t="s">
        <v>146</v>
      </c>
      <c r="K36" s="83">
        <v>-32.799999999999997</v>
      </c>
      <c r="L36" s="45"/>
      <c r="M36" s="83">
        <v>-123.8</v>
      </c>
      <c r="U36" s="96"/>
      <c r="V36" s="111"/>
      <c r="W36" s="111" t="s">
        <v>147</v>
      </c>
      <c r="X36" s="111"/>
      <c r="Y36" s="111"/>
      <c r="Z36" s="111">
        <f>-2499.9-30.1-0.1</f>
        <v>-2530.1</v>
      </c>
      <c r="AA36" s="111"/>
      <c r="AB36" s="111">
        <f>Z36+Z37</f>
        <v>3258.7999999999997</v>
      </c>
      <c r="AC36" s="111"/>
      <c r="AD36" s="111"/>
      <c r="AE36" s="111"/>
      <c r="AF36" s="111"/>
    </row>
    <row r="37" spans="1:32" ht="16.5" customHeight="1">
      <c r="A37" s="32" t="s">
        <v>148</v>
      </c>
      <c r="K37" s="82">
        <f>SUM(K34:K36)</f>
        <v>-87.699999999999974</v>
      </c>
      <c r="L37" s="45"/>
      <c r="M37" s="82">
        <f>SUM(M34:M36)</f>
        <v>-4116.6000000000004</v>
      </c>
      <c r="U37" s="96"/>
      <c r="V37" s="111"/>
      <c r="W37" s="111" t="s">
        <v>149</v>
      </c>
      <c r="X37" s="111"/>
      <c r="Y37" s="111"/>
      <c r="Z37" s="111">
        <v>5788.9</v>
      </c>
      <c r="AA37" s="111"/>
      <c r="AB37" s="111"/>
      <c r="AC37" s="111"/>
      <c r="AD37" s="111"/>
      <c r="AE37" s="111"/>
      <c r="AF37" s="111"/>
    </row>
    <row r="38" spans="1:32" ht="15" customHeight="1">
      <c r="K38" s="73"/>
      <c r="L38" s="52"/>
      <c r="M38" s="73"/>
      <c r="U38" s="96"/>
      <c r="V38" s="111"/>
      <c r="W38" s="111" t="s">
        <v>145</v>
      </c>
      <c r="X38" s="111"/>
      <c r="Y38" s="111"/>
      <c r="Z38" s="111">
        <f>SUM(Z35:Z37)</f>
        <v>17596.699999999997</v>
      </c>
      <c r="AA38" s="111"/>
      <c r="AB38" s="111"/>
      <c r="AC38" s="111"/>
      <c r="AD38" s="111"/>
      <c r="AE38" s="111"/>
      <c r="AF38" s="111"/>
    </row>
    <row r="39" spans="1:32" ht="15" customHeight="1">
      <c r="A39" s="35" t="s">
        <v>195</v>
      </c>
      <c r="K39" s="73"/>
      <c r="L39" s="45"/>
      <c r="M39" s="73"/>
      <c r="U39" s="96"/>
      <c r="V39" s="111"/>
      <c r="W39" s="111"/>
      <c r="X39" s="111"/>
      <c r="Y39" s="111"/>
      <c r="Z39" s="111">
        <f>+Z38-17596.7</f>
        <v>0</v>
      </c>
      <c r="AA39" s="111"/>
      <c r="AB39" s="111"/>
      <c r="AC39" s="111"/>
      <c r="AD39" s="111"/>
      <c r="AE39" s="111"/>
      <c r="AF39" s="111"/>
    </row>
    <row r="40" spans="1:32" ht="15" customHeight="1">
      <c r="A40" s="35"/>
      <c r="B40" s="28" t="s">
        <v>116</v>
      </c>
      <c r="K40" s="83">
        <v>-518.79999999999995</v>
      </c>
      <c r="L40" s="45"/>
      <c r="M40" s="83">
        <v>-1313.8</v>
      </c>
      <c r="U40" s="96"/>
      <c r="V40" s="116"/>
      <c r="W40" s="115" t="s">
        <v>45</v>
      </c>
      <c r="X40" s="111" t="s">
        <v>152</v>
      </c>
      <c r="Y40" s="111"/>
      <c r="Z40" s="111">
        <v>0</v>
      </c>
      <c r="AA40" s="111"/>
      <c r="AB40" s="111"/>
      <c r="AC40" s="111"/>
      <c r="AD40" s="111"/>
      <c r="AE40" s="111"/>
      <c r="AF40" s="111"/>
    </row>
    <row r="41" spans="1:32" ht="16.5" customHeight="1">
      <c r="A41" s="32" t="s">
        <v>153</v>
      </c>
      <c r="K41" s="82">
        <f>SUM(K40:K40)</f>
        <v>-518.79999999999995</v>
      </c>
      <c r="L41" s="45"/>
      <c r="M41" s="82">
        <f>SUM(M40:M40)</f>
        <v>-1313.8</v>
      </c>
      <c r="U41" s="117">
        <f>+M41+M37+M31</f>
        <v>2180.5999999999976</v>
      </c>
      <c r="V41" s="116"/>
      <c r="W41" s="115"/>
      <c r="X41" s="111"/>
      <c r="Y41" s="111"/>
      <c r="Z41" s="111"/>
      <c r="AA41" s="111"/>
      <c r="AB41" s="111"/>
      <c r="AC41" s="111"/>
      <c r="AD41" s="111"/>
      <c r="AE41" s="111"/>
      <c r="AF41" s="111"/>
    </row>
    <row r="42" spans="1:32" ht="30.75" customHeight="1">
      <c r="A42" s="28" t="s">
        <v>154</v>
      </c>
      <c r="K42" s="83">
        <f>+K41+K37+K31</f>
        <v>4282.5899999999965</v>
      </c>
      <c r="L42" s="52"/>
      <c r="M42" s="83">
        <f>+M41+M37+M31</f>
        <v>2180.5999999999976</v>
      </c>
      <c r="U42" s="96"/>
      <c r="V42" s="116"/>
      <c r="W42" s="111" t="s">
        <v>155</v>
      </c>
      <c r="X42" s="111"/>
      <c r="Y42" s="111"/>
      <c r="Z42" s="118">
        <v>0</v>
      </c>
      <c r="AA42" s="111"/>
      <c r="AB42" s="111"/>
      <c r="AC42" s="111"/>
      <c r="AD42" s="111"/>
      <c r="AE42" s="111"/>
      <c r="AF42" s="111"/>
    </row>
    <row r="43" spans="1:32" ht="15" customHeight="1">
      <c r="A43" s="28" t="s">
        <v>136</v>
      </c>
      <c r="K43" s="74">
        <v>5069.6000000000004</v>
      </c>
      <c r="L43" s="45"/>
      <c r="M43" s="74">
        <v>2889</v>
      </c>
      <c r="U43" s="96"/>
      <c r="V43" s="116"/>
      <c r="W43" s="116" t="s">
        <v>156</v>
      </c>
      <c r="X43" s="111"/>
      <c r="Y43" s="111"/>
      <c r="Z43" s="111"/>
      <c r="AA43" s="111"/>
      <c r="AB43" s="111"/>
      <c r="AC43" s="111"/>
      <c r="AD43" s="111"/>
      <c r="AE43" s="111"/>
      <c r="AF43" s="111"/>
    </row>
    <row r="44" spans="1:32" ht="16.5" customHeight="1" thickBot="1">
      <c r="A44" s="32" t="s">
        <v>138</v>
      </c>
      <c r="K44" s="88">
        <f>SUM(K42:K43)</f>
        <v>9352.1899999999969</v>
      </c>
      <c r="L44" s="45"/>
      <c r="M44" s="88">
        <f>SUM(M42:M43)</f>
        <v>5069.5999999999976</v>
      </c>
      <c r="U44" s="96"/>
      <c r="V44" s="116"/>
      <c r="W44" s="111"/>
      <c r="X44" s="111"/>
      <c r="Y44" s="111"/>
      <c r="Z44" s="111"/>
      <c r="AA44" s="111"/>
      <c r="AB44" s="111"/>
      <c r="AC44" s="111"/>
      <c r="AD44" s="111"/>
      <c r="AE44" s="111"/>
      <c r="AF44" s="111"/>
    </row>
    <row r="45" spans="1:32" ht="16.5" customHeight="1" thickTop="1">
      <c r="A45" s="32"/>
      <c r="K45" s="119">
        <f>[1]Balances!J15</f>
        <v>9352.2000000000007</v>
      </c>
      <c r="L45" s="45"/>
      <c r="M45" s="83"/>
      <c r="U45" s="96"/>
      <c r="V45" s="116"/>
      <c r="W45" s="111"/>
      <c r="X45" s="111"/>
      <c r="Y45" s="111"/>
      <c r="Z45" s="111"/>
      <c r="AA45" s="111"/>
      <c r="AB45" s="111"/>
      <c r="AC45" s="111"/>
      <c r="AD45" s="111"/>
      <c r="AE45" s="111"/>
      <c r="AF45" s="111"/>
    </row>
    <row r="46" spans="1:32" ht="16.5" customHeight="1">
      <c r="A46" s="50" t="s">
        <v>73</v>
      </c>
      <c r="K46" s="119">
        <f>K44-K45</f>
        <v>-1.0000000003856258E-2</v>
      </c>
      <c r="L46" s="45"/>
      <c r="M46" s="83"/>
      <c r="U46" s="96"/>
      <c r="V46" s="116"/>
      <c r="W46" s="111"/>
      <c r="X46" s="111"/>
      <c r="Y46" s="111"/>
      <c r="Z46" s="111"/>
      <c r="AA46" s="111"/>
      <c r="AB46" s="111"/>
      <c r="AC46" s="111"/>
      <c r="AD46" s="111"/>
      <c r="AE46" s="111"/>
      <c r="AF46" s="111"/>
    </row>
    <row r="47" spans="1:32" ht="16.5" customHeight="1">
      <c r="A47" s="32"/>
      <c r="K47" s="83"/>
      <c r="L47" s="45"/>
      <c r="M47" s="83"/>
      <c r="U47" s="96"/>
      <c r="V47" s="116"/>
      <c r="W47" s="111"/>
      <c r="X47" s="111"/>
      <c r="Y47" s="111"/>
      <c r="Z47" s="111"/>
      <c r="AA47" s="111"/>
      <c r="AB47" s="111"/>
      <c r="AC47" s="111"/>
      <c r="AD47" s="111"/>
      <c r="AE47" s="111"/>
      <c r="AF47" s="111"/>
    </row>
    <row r="48" spans="1:32" ht="22.5" customHeight="1">
      <c r="A48" s="51"/>
      <c r="K48" s="120"/>
      <c r="L48" s="45"/>
      <c r="M48" s="47"/>
      <c r="U48" s="96"/>
      <c r="V48" s="116"/>
      <c r="W48" s="111"/>
      <c r="X48" s="111"/>
      <c r="Y48" s="111"/>
      <c r="Z48" s="111"/>
      <c r="AA48" s="111"/>
      <c r="AB48" s="111"/>
      <c r="AC48" s="111"/>
      <c r="AD48" s="111"/>
      <c r="AE48" s="111"/>
      <c r="AF48" s="111"/>
    </row>
    <row r="49" spans="1:32" ht="15" customHeight="1">
      <c r="A49" s="51"/>
      <c r="L49" s="52"/>
      <c r="U49" s="96"/>
      <c r="V49" s="116">
        <v>2</v>
      </c>
      <c r="W49" s="116" t="s">
        <v>157</v>
      </c>
      <c r="X49" s="111"/>
      <c r="Y49" s="111"/>
      <c r="Z49" s="111"/>
      <c r="AA49" s="111"/>
      <c r="AB49" s="111"/>
      <c r="AC49" s="111"/>
      <c r="AD49" s="111"/>
      <c r="AE49" s="111"/>
      <c r="AF49" s="111"/>
    </row>
    <row r="50" spans="1:32" ht="15" customHeight="1">
      <c r="A50" s="51"/>
      <c r="L50" s="52"/>
      <c r="U50" s="96"/>
      <c r="V50" s="116"/>
      <c r="W50" s="116"/>
      <c r="X50" s="111"/>
      <c r="Y50" s="111"/>
      <c r="Z50" s="111"/>
      <c r="AA50" s="111"/>
      <c r="AB50" s="111"/>
      <c r="AC50" s="111"/>
      <c r="AD50" s="111"/>
      <c r="AE50" s="111"/>
      <c r="AF50" s="111"/>
    </row>
    <row r="51" spans="1:32" ht="18" customHeight="1" thickBot="1">
      <c r="A51" s="51"/>
      <c r="L51" s="52"/>
      <c r="U51" s="96"/>
      <c r="V51" s="111"/>
      <c r="W51" s="115" t="s">
        <v>46</v>
      </c>
      <c r="X51" s="111" t="s">
        <v>158</v>
      </c>
      <c r="Y51" s="111"/>
      <c r="Z51" s="111">
        <v>154608.54999999999</v>
      </c>
      <c r="AA51" s="111"/>
      <c r="AB51" s="111"/>
      <c r="AC51" s="111"/>
      <c r="AD51" s="111"/>
      <c r="AE51" s="111"/>
      <c r="AF51" s="111"/>
    </row>
    <row r="52" spans="1:32" ht="15" customHeight="1" thickTop="1">
      <c r="A52" s="66"/>
      <c r="B52" s="66"/>
      <c r="C52" s="66"/>
      <c r="D52" s="66"/>
      <c r="E52" s="66"/>
      <c r="F52" s="66"/>
      <c r="G52" s="66"/>
      <c r="H52" s="66"/>
      <c r="I52" s="66"/>
      <c r="J52" s="66"/>
      <c r="K52" s="68"/>
      <c r="L52" s="90"/>
      <c r="M52" s="69"/>
      <c r="U52" s="96"/>
      <c r="V52" s="111"/>
      <c r="W52" s="116" t="s">
        <v>156</v>
      </c>
      <c r="X52" s="116"/>
      <c r="Y52" s="111"/>
      <c r="Z52" s="121" t="e">
        <f>+#REF!-#REF!</f>
        <v>#REF!</v>
      </c>
      <c r="AA52" s="111"/>
      <c r="AB52" s="111"/>
      <c r="AC52" s="111"/>
      <c r="AD52" s="111"/>
      <c r="AE52" s="111"/>
      <c r="AF52" s="111"/>
    </row>
    <row r="53" spans="1:32" ht="15" customHeight="1">
      <c r="U53" s="96"/>
      <c r="V53" s="111"/>
      <c r="W53" s="115"/>
      <c r="X53" s="111"/>
      <c r="Y53" s="111"/>
      <c r="Z53" s="111"/>
      <c r="AA53" s="111"/>
      <c r="AB53" s="111"/>
      <c r="AC53" s="111"/>
      <c r="AD53" s="111"/>
      <c r="AE53" s="111"/>
      <c r="AF53" s="111"/>
    </row>
    <row r="54" spans="1:32" ht="15" customHeight="1">
      <c r="U54" s="96"/>
      <c r="V54" s="116">
        <v>3</v>
      </c>
      <c r="W54" s="116" t="s">
        <v>163</v>
      </c>
      <c r="X54" s="111"/>
      <c r="Y54" s="111"/>
      <c r="Z54" s="111"/>
      <c r="AA54" s="111"/>
      <c r="AB54" s="111"/>
      <c r="AC54" s="111"/>
      <c r="AD54" s="111"/>
      <c r="AE54" s="111"/>
      <c r="AF54" s="111"/>
    </row>
    <row r="55" spans="1:32" ht="15" customHeight="1">
      <c r="U55" s="96"/>
      <c r="V55" s="111"/>
      <c r="W55" s="115" t="s">
        <v>47</v>
      </c>
      <c r="X55" s="111" t="s">
        <v>164</v>
      </c>
      <c r="Y55" s="111"/>
      <c r="Z55" s="111">
        <v>438409.6</v>
      </c>
      <c r="AA55" s="111"/>
      <c r="AB55" s="111"/>
      <c r="AC55" s="111"/>
      <c r="AD55" s="111"/>
      <c r="AE55" s="111"/>
      <c r="AF55" s="111"/>
    </row>
    <row r="56" spans="1:32" ht="15" customHeight="1">
      <c r="U56" s="96"/>
      <c r="V56" s="111"/>
      <c r="W56" s="115" t="s">
        <v>47</v>
      </c>
      <c r="X56" s="111" t="s">
        <v>165</v>
      </c>
      <c r="Y56" s="111"/>
      <c r="Z56" s="111">
        <v>485628.42</v>
      </c>
      <c r="AA56" s="111"/>
      <c r="AB56" s="111"/>
      <c r="AC56" s="111"/>
      <c r="AD56" s="111"/>
      <c r="AE56" s="111"/>
      <c r="AF56" s="111"/>
    </row>
    <row r="57" spans="1:32" ht="15" customHeight="1">
      <c r="U57" s="96"/>
      <c r="V57" s="111"/>
      <c r="W57" s="115"/>
      <c r="X57" s="111"/>
      <c r="Y57" s="111"/>
      <c r="Z57" s="111">
        <f>+Z55-Z56</f>
        <v>-47218.820000000007</v>
      </c>
      <c r="AA57" s="111"/>
      <c r="AB57" s="111"/>
      <c r="AC57" s="111"/>
      <c r="AD57" s="111"/>
      <c r="AE57" s="111"/>
      <c r="AF57" s="111"/>
    </row>
    <row r="58" spans="1:32" ht="15" customHeight="1">
      <c r="U58" s="96"/>
      <c r="V58" s="111"/>
      <c r="W58" s="111"/>
      <c r="X58" s="111"/>
      <c r="Y58" s="111"/>
      <c r="Z58" s="111"/>
      <c r="AA58" s="111"/>
      <c r="AB58" s="111"/>
      <c r="AC58" s="111"/>
      <c r="AD58" s="111"/>
      <c r="AE58" s="111"/>
      <c r="AF58" s="111"/>
    </row>
    <row r="59" spans="1:32" ht="15" customHeight="1">
      <c r="U59" s="96"/>
      <c r="V59" s="111"/>
      <c r="W59" s="111" t="s">
        <v>166</v>
      </c>
      <c r="X59" s="111" t="s">
        <v>167</v>
      </c>
      <c r="Y59" s="111"/>
      <c r="Z59" s="111">
        <v>783795.50000000012</v>
      </c>
      <c r="AA59" s="111"/>
      <c r="AB59" s="111"/>
      <c r="AC59" s="111"/>
      <c r="AD59" s="111"/>
      <c r="AE59" s="111"/>
      <c r="AF59" s="111"/>
    </row>
    <row r="60" spans="1:32" ht="15" customHeight="1">
      <c r="U60" s="96"/>
      <c r="V60" s="111"/>
      <c r="W60" s="111" t="s">
        <v>168</v>
      </c>
      <c r="X60" s="111" t="s">
        <v>169</v>
      </c>
      <c r="Y60" s="111"/>
      <c r="Z60" s="111">
        <v>831014.32000000018</v>
      </c>
      <c r="AA60" s="111"/>
      <c r="AB60" s="111"/>
      <c r="AC60" s="111"/>
      <c r="AD60" s="111"/>
      <c r="AE60" s="111"/>
      <c r="AF60" s="111"/>
    </row>
    <row r="61" spans="1:32" ht="15" customHeight="1">
      <c r="U61" s="96"/>
      <c r="V61" s="111"/>
      <c r="W61" s="116" t="s">
        <v>156</v>
      </c>
      <c r="X61" s="116"/>
      <c r="Y61" s="111"/>
      <c r="Z61" s="121">
        <f>+Z60-Z59</f>
        <v>47218.820000000065</v>
      </c>
      <c r="AA61" s="111"/>
      <c r="AB61" s="111"/>
      <c r="AC61" s="111"/>
      <c r="AD61" s="111"/>
      <c r="AE61" s="111"/>
      <c r="AF61" s="111"/>
    </row>
    <row r="62" spans="1:32" ht="15" customHeight="1">
      <c r="U62" s="96"/>
      <c r="V62" s="111"/>
      <c r="W62" s="111"/>
      <c r="X62" s="111"/>
      <c r="Y62" s="111"/>
      <c r="Z62" s="111"/>
      <c r="AA62" s="111"/>
      <c r="AB62" s="111"/>
      <c r="AC62" s="111"/>
      <c r="AD62" s="111"/>
      <c r="AE62" s="111"/>
      <c r="AF62" s="111"/>
    </row>
    <row r="63" spans="1:32" ht="15" customHeight="1">
      <c r="U63" s="122"/>
      <c r="V63" s="116">
        <v>4</v>
      </c>
      <c r="W63" s="116" t="s">
        <v>170</v>
      </c>
      <c r="X63" s="116"/>
      <c r="Y63" s="116"/>
      <c r="Z63" s="116"/>
      <c r="AA63" s="116"/>
      <c r="AB63" s="116"/>
      <c r="AC63" s="116"/>
      <c r="AD63" s="116"/>
      <c r="AE63" s="116"/>
      <c r="AF63" s="116"/>
    </row>
    <row r="64" spans="1:32" ht="15" customHeight="1">
      <c r="U64" s="96"/>
      <c r="V64" s="111"/>
      <c r="W64" s="115" t="s">
        <v>50</v>
      </c>
      <c r="X64" s="111" t="s">
        <v>171</v>
      </c>
      <c r="Y64" s="111"/>
      <c r="Z64" s="111">
        <v>4718404.95</v>
      </c>
      <c r="AA64" s="111"/>
      <c r="AB64" s="111"/>
      <c r="AC64" s="111"/>
      <c r="AD64" s="111"/>
      <c r="AE64" s="111"/>
      <c r="AF64" s="111"/>
    </row>
    <row r="65" spans="21:32" ht="15" customHeight="1">
      <c r="U65" s="96"/>
      <c r="V65" s="111"/>
      <c r="W65" s="115" t="s">
        <v>50</v>
      </c>
      <c r="X65" s="111" t="s">
        <v>172</v>
      </c>
      <c r="Y65" s="111"/>
      <c r="Z65" s="111">
        <v>5404477.5899999999</v>
      </c>
      <c r="AA65" s="111"/>
      <c r="AB65" s="111"/>
      <c r="AC65" s="111"/>
      <c r="AD65" s="111"/>
      <c r="AE65" s="111"/>
      <c r="AF65" s="111"/>
    </row>
    <row r="66" spans="21:32" ht="15" customHeight="1">
      <c r="U66" s="96"/>
      <c r="V66" s="111"/>
      <c r="W66" s="116" t="s">
        <v>156</v>
      </c>
      <c r="X66" s="116"/>
      <c r="Y66" s="116"/>
      <c r="Z66" s="121">
        <f>+Z64-Z65</f>
        <v>-686072.63999999966</v>
      </c>
      <c r="AA66" s="111"/>
      <c r="AB66" s="111"/>
      <c r="AC66" s="111"/>
      <c r="AD66" s="111"/>
      <c r="AE66" s="111"/>
      <c r="AF66" s="111"/>
    </row>
    <row r="67" spans="21:32" ht="15" customHeight="1">
      <c r="U67" s="96"/>
      <c r="V67" s="111"/>
      <c r="W67" s="115" t="s">
        <v>61</v>
      </c>
      <c r="X67" s="111" t="s">
        <v>173</v>
      </c>
      <c r="Y67" s="111"/>
      <c r="Z67" s="123">
        <v>686170.39</v>
      </c>
      <c r="AA67" s="111">
        <f>+Z66+Z67</f>
        <v>97.750000000349246</v>
      </c>
      <c r="AB67" s="111"/>
      <c r="AC67" s="111"/>
      <c r="AD67" s="111"/>
      <c r="AE67" s="111"/>
      <c r="AF67" s="111"/>
    </row>
    <row r="68" spans="21:32" ht="15" customHeight="1">
      <c r="U68" s="96"/>
      <c r="V68" s="96"/>
      <c r="W68" s="115" t="s">
        <v>109</v>
      </c>
      <c r="X68" s="111" t="s">
        <v>174</v>
      </c>
      <c r="Y68" s="111"/>
      <c r="Z68" s="123">
        <v>10017640.439999999</v>
      </c>
      <c r="AA68" s="96"/>
      <c r="AB68" s="112"/>
      <c r="AC68" s="112"/>
      <c r="AD68" s="112"/>
      <c r="AE68" s="112"/>
      <c r="AF68" s="112"/>
    </row>
    <row r="69" spans="21:32" ht="15" customHeight="1">
      <c r="U69" s="96"/>
      <c r="V69" s="96"/>
      <c r="W69" s="115" t="s">
        <v>109</v>
      </c>
      <c r="X69" s="111" t="s">
        <v>175</v>
      </c>
      <c r="Y69" s="111"/>
      <c r="Z69" s="123">
        <v>10703713.079999998</v>
      </c>
      <c r="AA69" s="96"/>
      <c r="AB69" s="96"/>
      <c r="AC69" s="96"/>
      <c r="AD69" s="96"/>
      <c r="AE69" s="96"/>
      <c r="AF69" s="96"/>
    </row>
    <row r="70" spans="21:32" ht="15" customHeight="1">
      <c r="U70" s="96"/>
      <c r="V70" s="96"/>
      <c r="W70" s="96"/>
      <c r="X70" s="122" t="s">
        <v>176</v>
      </c>
      <c r="Y70" s="122"/>
      <c r="Z70" s="121">
        <f>+Z68-Z69</f>
        <v>-686072.63999999873</v>
      </c>
      <c r="AA70" s="96"/>
      <c r="AB70" s="96"/>
      <c r="AC70" s="96"/>
      <c r="AD70" s="96"/>
      <c r="AE70" s="96"/>
      <c r="AF70" s="96"/>
    </row>
    <row r="71" spans="21:32" ht="15" customHeight="1">
      <c r="U71" s="96"/>
      <c r="V71" s="96"/>
      <c r="W71" s="96"/>
      <c r="X71" s="96"/>
      <c r="Y71" s="96"/>
      <c r="Z71" s="96"/>
      <c r="AA71" s="96"/>
      <c r="AB71" s="96"/>
      <c r="AC71" s="96"/>
      <c r="AD71" s="96"/>
      <c r="AE71" s="96"/>
      <c r="AF71" s="96"/>
    </row>
    <row r="72" spans="21:32" ht="15" customHeight="1">
      <c r="U72" s="96"/>
      <c r="V72" s="116">
        <v>5</v>
      </c>
      <c r="W72" s="116" t="s">
        <v>177</v>
      </c>
      <c r="X72" s="96"/>
      <c r="Y72" s="96"/>
      <c r="Z72" s="96"/>
      <c r="AA72" s="96"/>
      <c r="AB72" s="96"/>
      <c r="AC72" s="96"/>
      <c r="AD72" s="96"/>
      <c r="AE72" s="96"/>
      <c r="AF72" s="96"/>
    </row>
    <row r="73" spans="21:32" ht="15" customHeight="1">
      <c r="U73" s="96"/>
      <c r="V73" s="124" t="s">
        <v>58</v>
      </c>
      <c r="W73" s="124" t="s">
        <v>178</v>
      </c>
      <c r="X73" s="96"/>
      <c r="Y73" s="96"/>
      <c r="Z73" s="111">
        <v>8828884</v>
      </c>
      <c r="AA73" s="96"/>
      <c r="AB73" s="111"/>
      <c r="AC73" s="96"/>
      <c r="AD73" s="96"/>
      <c r="AE73" s="96"/>
      <c r="AF73" s="96"/>
    </row>
    <row r="74" spans="21:32" ht="15" customHeight="1">
      <c r="U74" s="96"/>
      <c r="V74" s="124" t="s">
        <v>59</v>
      </c>
      <c r="W74" s="124" t="s">
        <v>179</v>
      </c>
      <c r="X74" s="96"/>
      <c r="Y74" s="96"/>
      <c r="Z74" s="111">
        <v>-7642849.8200000003</v>
      </c>
      <c r="AA74" s="96"/>
      <c r="AB74" s="96"/>
      <c r="AC74" s="96"/>
      <c r="AD74" s="96"/>
      <c r="AE74" s="96"/>
      <c r="AF74" s="96"/>
    </row>
    <row r="75" spans="21:32" ht="15" customHeight="1">
      <c r="U75" s="96"/>
      <c r="V75" s="96"/>
      <c r="W75" s="116" t="s">
        <v>156</v>
      </c>
      <c r="X75" s="96"/>
      <c r="Y75" s="96"/>
      <c r="Z75" s="121">
        <f>+Z73+Z74</f>
        <v>1186034.1799999997</v>
      </c>
      <c r="AA75" s="96"/>
      <c r="AB75" s="96"/>
      <c r="AC75" s="96"/>
      <c r="AD75" s="96"/>
      <c r="AE75" s="96"/>
      <c r="AF75" s="96"/>
    </row>
    <row r="76" spans="21:32" ht="15" customHeight="1">
      <c r="U76" s="96"/>
      <c r="V76" s="116">
        <v>6</v>
      </c>
      <c r="W76" s="116" t="s">
        <v>180</v>
      </c>
      <c r="X76" s="96"/>
      <c r="Y76" s="96"/>
      <c r="Z76" s="96"/>
      <c r="AA76" s="96"/>
      <c r="AB76" s="96"/>
      <c r="AC76" s="96"/>
      <c r="AD76" s="96"/>
      <c r="AE76" s="96"/>
      <c r="AF76" s="96"/>
    </row>
    <row r="77" spans="21:32" ht="15" customHeight="1">
      <c r="U77" s="96"/>
      <c r="V77" s="96"/>
      <c r="W77" s="124" t="s">
        <v>58</v>
      </c>
      <c r="X77" s="96"/>
      <c r="Y77" s="96"/>
      <c r="Z77" s="123">
        <v>2283774</v>
      </c>
      <c r="AA77" s="96"/>
      <c r="AB77" s="96"/>
      <c r="AC77" s="96"/>
      <c r="AD77" s="96"/>
      <c r="AE77" s="96"/>
      <c r="AF77" s="96"/>
    </row>
    <row r="78" spans="21:32" ht="15" customHeight="1">
      <c r="U78" s="96"/>
      <c r="V78" s="96"/>
      <c r="W78" s="124" t="s">
        <v>59</v>
      </c>
      <c r="X78" s="96"/>
      <c r="Y78" s="96"/>
      <c r="Z78" s="123">
        <v>-2970541</v>
      </c>
      <c r="AA78" s="96"/>
      <c r="AB78" s="96"/>
      <c r="AC78" s="96"/>
      <c r="AD78" s="96"/>
      <c r="AE78" s="96"/>
      <c r="AF78" s="96"/>
    </row>
    <row r="79" spans="21:32" ht="15" customHeight="1">
      <c r="U79" s="96"/>
      <c r="V79" s="96"/>
      <c r="W79" s="116" t="s">
        <v>156</v>
      </c>
      <c r="X79" s="96"/>
      <c r="Y79" s="96"/>
      <c r="Z79" s="121">
        <f>+Z77+Z78</f>
        <v>-686767</v>
      </c>
      <c r="AA79" s="96"/>
      <c r="AB79" s="96"/>
      <c r="AC79" s="96"/>
      <c r="AD79" s="96"/>
      <c r="AE79" s="96"/>
      <c r="AF79" s="96"/>
    </row>
    <row r="80" spans="21:32" ht="15" customHeight="1">
      <c r="U80" s="96"/>
      <c r="V80" s="96"/>
      <c r="W80" s="96"/>
      <c r="X80" s="96"/>
      <c r="Y80" s="96"/>
      <c r="Z80" s="96"/>
      <c r="AA80" s="96"/>
      <c r="AB80" s="96"/>
      <c r="AC80" s="96"/>
      <c r="AD80" s="96"/>
      <c r="AE80" s="96"/>
      <c r="AF80" s="96"/>
    </row>
    <row r="81" spans="21:32" ht="15" customHeight="1">
      <c r="U81" s="96"/>
      <c r="V81" s="116">
        <v>7</v>
      </c>
      <c r="W81" s="116" t="s">
        <v>9</v>
      </c>
      <c r="X81" s="116"/>
      <c r="Y81" s="116"/>
      <c r="Z81" s="116"/>
      <c r="AA81" s="96"/>
      <c r="AB81" s="96"/>
      <c r="AC81" s="96"/>
      <c r="AD81" s="96"/>
      <c r="AE81" s="96"/>
      <c r="AF81" s="96"/>
    </row>
    <row r="82" spans="21:32" ht="15" customHeight="1">
      <c r="U82" s="96"/>
      <c r="V82" s="96"/>
      <c r="W82" s="115" t="s">
        <v>52</v>
      </c>
      <c r="X82" s="111" t="s">
        <v>181</v>
      </c>
      <c r="Y82" s="111"/>
      <c r="Z82" s="111">
        <v>89277.84</v>
      </c>
      <c r="AA82" s="96"/>
      <c r="AB82" s="96"/>
      <c r="AC82" s="96"/>
      <c r="AD82" s="96"/>
      <c r="AE82" s="96"/>
      <c r="AF82" s="96"/>
    </row>
    <row r="83" spans="21:32" ht="15" customHeight="1">
      <c r="U83" s="96"/>
      <c r="V83" s="96"/>
      <c r="W83" s="115" t="s">
        <v>52</v>
      </c>
      <c r="X83" s="111" t="s">
        <v>182</v>
      </c>
      <c r="Y83" s="111"/>
      <c r="Z83" s="111">
        <v>0</v>
      </c>
      <c r="AA83" s="125"/>
      <c r="AB83" s="96"/>
      <c r="AC83" s="96"/>
      <c r="AD83" s="96"/>
      <c r="AE83" s="96"/>
      <c r="AF83" s="96"/>
    </row>
    <row r="84" spans="21:32" ht="15" customHeight="1">
      <c r="U84" s="96"/>
      <c r="V84" s="96"/>
      <c r="W84" s="116" t="s">
        <v>156</v>
      </c>
      <c r="X84" s="116"/>
      <c r="Y84" s="116"/>
      <c r="Z84" s="116">
        <f>+Z82-Z83</f>
        <v>89277.84</v>
      </c>
      <c r="AA84" s="96"/>
      <c r="AB84" s="96"/>
      <c r="AC84" s="96"/>
      <c r="AD84" s="96"/>
      <c r="AE84" s="96"/>
      <c r="AF84" s="96"/>
    </row>
    <row r="85" spans="21:32" ht="15" customHeight="1">
      <c r="U85" s="96"/>
      <c r="V85" s="96"/>
      <c r="W85" s="96"/>
      <c r="X85" s="96"/>
      <c r="Y85" s="96"/>
      <c r="Z85" s="96"/>
      <c r="AA85" s="96"/>
      <c r="AB85" s="96"/>
      <c r="AC85" s="96"/>
      <c r="AD85" s="96"/>
      <c r="AE85" s="96"/>
      <c r="AF85" s="96"/>
    </row>
    <row r="86" spans="21:32" ht="15" customHeight="1">
      <c r="U86" s="126"/>
      <c r="V86" s="126"/>
      <c r="W86" s="126"/>
      <c r="X86" s="126"/>
      <c r="Y86" s="126"/>
      <c r="Z86" s="126"/>
      <c r="AA86" s="126"/>
      <c r="AB86" s="126"/>
      <c r="AC86" s="126"/>
      <c r="AD86" s="126"/>
      <c r="AE86" s="126"/>
      <c r="AF86" s="126"/>
    </row>
  </sheetData>
  <mergeCells count="6">
    <mergeCell ref="U1:AF1"/>
    <mergeCell ref="U2:AF2"/>
    <mergeCell ref="U3:AF3"/>
    <mergeCell ref="V5:W5"/>
    <mergeCell ref="Y5:Z5"/>
    <mergeCell ref="AC5:AE5"/>
  </mergeCells>
  <phoneticPr fontId="2" type="noConversion"/>
  <pageMargins left="0.75" right="0.75" top="1" bottom="1" header="0" footer="0"/>
  <headerFooter alignWithMargins="0"/>
  <drawing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H90"/>
  <sheetViews>
    <sheetView workbookViewId="0">
      <selection activeCell="H23" sqref="H23"/>
    </sheetView>
  </sheetViews>
  <sheetFormatPr baseColWidth="10" defaultColWidth="9.375" defaultRowHeight="15" outlineLevelCol="1"/>
  <cols>
    <col min="1" max="1" width="1.125" style="28" customWidth="1"/>
    <col min="2" max="2" width="1.625" style="28" customWidth="1"/>
    <col min="3" max="3" width="1.75" style="28" customWidth="1"/>
    <col min="4" max="4" width="1.5" style="28" customWidth="1"/>
    <col min="5" max="5" width="1.375" style="28" customWidth="1"/>
    <col min="6" max="6" width="1.5" style="28" customWidth="1"/>
    <col min="7" max="7" width="1.25" style="28" customWidth="1"/>
    <col min="8" max="8" width="38.125" style="28" customWidth="1"/>
    <col min="9" max="9" width="11.875" style="28" customWidth="1"/>
    <col min="10" max="10" width="4.875" style="30" customWidth="1"/>
    <col min="11" max="11" width="9.5" style="33" customWidth="1"/>
    <col min="12" max="12" width="3.75" style="28" customWidth="1"/>
    <col min="13" max="13" width="8.875" style="31" customWidth="1"/>
    <col min="14" max="14" width="3" style="28" customWidth="1"/>
    <col min="15" max="15" width="89" style="28" customWidth="1"/>
    <col min="16" max="17" width="2.375" style="28" customWidth="1"/>
    <col min="18" max="18" width="6" style="28" customWidth="1"/>
    <col min="19" max="20" width="6.75" style="28" customWidth="1"/>
    <col min="21" max="21" width="29.125" style="28" customWidth="1"/>
    <col min="22" max="22" width="10.125" style="28" customWidth="1" outlineLevel="1"/>
    <col min="23" max="23" width="9.75" style="28" customWidth="1" outlineLevel="1"/>
    <col min="24" max="24" width="13.625" style="28" customWidth="1"/>
    <col min="25" max="25" width="11.125" style="28" customWidth="1" outlineLevel="1"/>
    <col min="26" max="26" width="12.25" style="28" customWidth="1" outlineLevel="1"/>
    <col min="27" max="27" width="9" style="28" customWidth="1" outlineLevel="1"/>
    <col min="28" max="28" width="10.625" style="28" customWidth="1"/>
    <col min="29" max="29" width="10.875" style="28" customWidth="1"/>
    <col min="30" max="30" width="15.375" style="28" customWidth="1"/>
    <col min="31" max="31" width="12.125" style="28" customWidth="1"/>
    <col min="32" max="32" width="10.625" style="28" customWidth="1"/>
    <col min="33" max="16384" width="9.375" style="28"/>
  </cols>
  <sheetData>
    <row r="1" spans="1:34" ht="12.75" customHeight="1">
      <c r="A1" s="27" t="s">
        <v>25</v>
      </c>
      <c r="L1" s="33"/>
      <c r="M1" s="48"/>
      <c r="R1" s="53">
        <v>12</v>
      </c>
      <c r="S1" s="53">
        <v>12</v>
      </c>
      <c r="U1" s="154" t="s">
        <v>75</v>
      </c>
      <c r="V1" s="154"/>
      <c r="W1" s="154"/>
      <c r="X1" s="154"/>
      <c r="Y1" s="154"/>
      <c r="Z1" s="154"/>
      <c r="AA1" s="154"/>
      <c r="AB1" s="154"/>
      <c r="AC1" s="154"/>
      <c r="AD1" s="154"/>
      <c r="AE1" s="154"/>
      <c r="AF1" s="154"/>
    </row>
    <row r="2" spans="1:34" ht="14.25" customHeight="1">
      <c r="A2" s="27" t="s">
        <v>74</v>
      </c>
      <c r="I2" s="30"/>
      <c r="J2" s="28"/>
      <c r="K2" s="28"/>
      <c r="M2" s="28"/>
      <c r="R2" s="53">
        <v>2009</v>
      </c>
      <c r="S2" s="53">
        <v>2008</v>
      </c>
      <c r="U2" s="155" t="s">
        <v>76</v>
      </c>
      <c r="V2" s="155"/>
      <c r="W2" s="155"/>
      <c r="X2" s="155"/>
      <c r="Y2" s="155"/>
      <c r="Z2" s="155"/>
      <c r="AA2" s="155"/>
      <c r="AB2" s="155"/>
      <c r="AC2" s="155"/>
      <c r="AD2" s="155"/>
      <c r="AE2" s="155"/>
      <c r="AF2" s="155"/>
    </row>
    <row r="3" spans="1:34" ht="14.25" customHeight="1">
      <c r="A3" s="39" t="s">
        <v>71</v>
      </c>
      <c r="B3" s="35"/>
      <c r="C3" s="35"/>
      <c r="I3" s="30"/>
      <c r="J3" s="28"/>
      <c r="K3" s="28"/>
      <c r="M3" s="28"/>
      <c r="R3" s="53" t="s">
        <v>77</v>
      </c>
      <c r="S3" s="53"/>
      <c r="U3" s="154" t="s">
        <v>78</v>
      </c>
      <c r="V3" s="154"/>
      <c r="W3" s="154"/>
      <c r="X3" s="154"/>
      <c r="Y3" s="154"/>
      <c r="Z3" s="154"/>
      <c r="AA3" s="154"/>
      <c r="AB3" s="154"/>
      <c r="AC3" s="154"/>
      <c r="AD3" s="154"/>
      <c r="AE3" s="154"/>
      <c r="AF3" s="154"/>
    </row>
    <row r="4" spans="1:34" ht="15" customHeight="1" thickBot="1">
      <c r="A4" s="35"/>
      <c r="R4" s="53"/>
      <c r="S4" s="53"/>
      <c r="U4" s="54"/>
      <c r="V4" s="54"/>
      <c r="W4" s="54"/>
      <c r="X4" s="54"/>
      <c r="Y4" s="54"/>
      <c r="Z4" s="54"/>
      <c r="AA4" s="54"/>
      <c r="AB4" s="54"/>
      <c r="AC4" s="54"/>
      <c r="AD4" s="54"/>
      <c r="AE4" s="54"/>
      <c r="AF4" s="54"/>
    </row>
    <row r="5" spans="1:34" s="32" customFormat="1" ht="15" customHeight="1" thickTop="1">
      <c r="A5" s="27" t="s">
        <v>79</v>
      </c>
      <c r="J5" s="36"/>
      <c r="K5" s="38"/>
      <c r="M5" s="37"/>
      <c r="U5" s="55"/>
      <c r="V5" s="156" t="s">
        <v>80</v>
      </c>
      <c r="W5" s="156"/>
      <c r="X5" s="55"/>
      <c r="Y5" s="156" t="s">
        <v>81</v>
      </c>
      <c r="Z5" s="156"/>
      <c r="AA5" s="55"/>
      <c r="AB5" s="55" t="s">
        <v>82</v>
      </c>
      <c r="AC5" s="157" t="s">
        <v>83</v>
      </c>
      <c r="AD5" s="158"/>
      <c r="AE5" s="159"/>
      <c r="AF5" s="55"/>
    </row>
    <row r="6" spans="1:34" ht="15" customHeight="1" thickBot="1">
      <c r="A6" s="35"/>
      <c r="P6" s="34"/>
      <c r="Q6" s="34"/>
      <c r="R6" s="34"/>
      <c r="S6" s="34"/>
      <c r="T6" s="34"/>
      <c r="U6" s="56" t="s">
        <v>84</v>
      </c>
      <c r="V6" s="57">
        <v>39813</v>
      </c>
      <c r="W6" s="57">
        <v>39082</v>
      </c>
      <c r="X6" s="58" t="s">
        <v>85</v>
      </c>
      <c r="Y6" s="58"/>
      <c r="Z6" s="58"/>
      <c r="AA6" s="58" t="s">
        <v>86</v>
      </c>
      <c r="AB6" s="58" t="s">
        <v>87</v>
      </c>
      <c r="AC6" s="59" t="s">
        <v>88</v>
      </c>
      <c r="AD6" s="60" t="s">
        <v>89</v>
      </c>
      <c r="AE6" s="56" t="s">
        <v>90</v>
      </c>
      <c r="AF6" s="58" t="s">
        <v>86</v>
      </c>
    </row>
    <row r="7" spans="1:34" ht="15" customHeight="1" thickTop="1">
      <c r="A7" s="39" t="s">
        <v>69</v>
      </c>
      <c r="B7" s="35"/>
      <c r="C7" s="35"/>
      <c r="D7" s="35"/>
      <c r="E7" s="35"/>
      <c r="F7" s="35"/>
      <c r="G7" s="35"/>
      <c r="H7" s="35"/>
      <c r="I7" s="35"/>
      <c r="P7" s="34"/>
      <c r="Q7" s="34"/>
      <c r="R7" s="61" t="s">
        <v>42</v>
      </c>
      <c r="S7" s="62" t="s">
        <v>44</v>
      </c>
      <c r="T7" s="62"/>
      <c r="U7" s="63" t="s">
        <v>91</v>
      </c>
      <c r="V7" s="64">
        <v>6366898.0100000007</v>
      </c>
      <c r="W7" s="64">
        <v>3156607.5999999968</v>
      </c>
      <c r="X7" s="65">
        <f>+V7-W7</f>
        <v>3210290.4100000039</v>
      </c>
      <c r="Y7" s="65"/>
      <c r="Z7" s="65"/>
      <c r="AA7" s="65">
        <f t="shared" ref="AA7:AA25" si="0">X7+Y7-Z7</f>
        <v>3210290.4100000039</v>
      </c>
      <c r="AB7" s="65"/>
      <c r="AC7" s="65"/>
      <c r="AD7" s="65"/>
      <c r="AE7" s="65"/>
      <c r="AF7" s="65">
        <f t="shared" ref="AF7:AF13" si="1">SUM(AA7:AE7)</f>
        <v>3210290.4100000039</v>
      </c>
    </row>
    <row r="8" spans="1:34" ht="15" customHeight="1">
      <c r="A8" s="39"/>
      <c r="B8" s="35"/>
      <c r="C8" s="35"/>
      <c r="D8" s="35"/>
      <c r="E8" s="35"/>
      <c r="F8" s="35"/>
      <c r="G8" s="35"/>
      <c r="H8" s="35"/>
      <c r="I8" s="35"/>
      <c r="P8" s="34"/>
      <c r="Q8" s="34"/>
      <c r="R8" s="61" t="s">
        <v>43</v>
      </c>
      <c r="S8" s="34"/>
      <c r="T8" s="34"/>
      <c r="U8" s="63" t="s">
        <v>92</v>
      </c>
      <c r="V8" s="64">
        <v>3.4924596548080444E-10</v>
      </c>
      <c r="W8" s="64">
        <v>0</v>
      </c>
      <c r="X8" s="65">
        <f t="shared" ref="X8:X25" si="2">+V8-W8</f>
        <v>3.4924596548080444E-10</v>
      </c>
      <c r="Y8" s="65"/>
      <c r="Z8" s="65"/>
      <c r="AA8" s="65">
        <f t="shared" si="0"/>
        <v>3.4924596548080444E-10</v>
      </c>
      <c r="AB8" s="65"/>
      <c r="AC8" s="65"/>
      <c r="AD8" s="65">
        <f>-AA8</f>
        <v>-3.4924596548080444E-10</v>
      </c>
      <c r="AE8" s="65"/>
      <c r="AF8" s="65">
        <f t="shared" si="1"/>
        <v>0</v>
      </c>
      <c r="AG8" s="34"/>
      <c r="AH8" s="34"/>
    </row>
    <row r="9" spans="1:34" ht="15" customHeight="1">
      <c r="A9" s="35" t="s">
        <v>72</v>
      </c>
      <c r="B9" s="35"/>
      <c r="C9" s="35"/>
      <c r="D9" s="35"/>
      <c r="E9" s="35"/>
      <c r="F9" s="35"/>
      <c r="G9" s="35"/>
      <c r="H9" s="35"/>
      <c r="I9" s="35"/>
      <c r="P9" s="34"/>
      <c r="Q9" s="34"/>
      <c r="R9" s="62" t="s">
        <v>93</v>
      </c>
      <c r="S9" s="34"/>
      <c r="T9" s="34"/>
      <c r="U9" s="63" t="s">
        <v>94</v>
      </c>
      <c r="V9" s="64">
        <v>62109121.640000001</v>
      </c>
      <c r="W9" s="64">
        <v>44295771.219999999</v>
      </c>
      <c r="X9" s="65">
        <f t="shared" si="2"/>
        <v>17813350.420000002</v>
      </c>
      <c r="Y9" s="65"/>
      <c r="Z9" s="65"/>
      <c r="AA9" s="65">
        <f t="shared" si="0"/>
        <v>17813350.420000002</v>
      </c>
      <c r="AB9" s="65">
        <f>-Z42</f>
        <v>-100000</v>
      </c>
      <c r="AC9" s="65"/>
      <c r="AD9" s="65">
        <f>-AA9-AB9</f>
        <v>-17713350.420000002</v>
      </c>
      <c r="AE9" s="65"/>
      <c r="AF9" s="65">
        <f t="shared" si="1"/>
        <v>0</v>
      </c>
    </row>
    <row r="10" spans="1:34" ht="15" customHeight="1" thickBot="1">
      <c r="P10" s="34"/>
      <c r="Q10" s="34"/>
      <c r="R10" s="62" t="s">
        <v>95</v>
      </c>
      <c r="S10" s="34"/>
      <c r="T10" s="34"/>
      <c r="U10" s="63" t="s">
        <v>96</v>
      </c>
      <c r="V10" s="64">
        <v>437657.85000000021</v>
      </c>
      <c r="W10" s="64">
        <v>769054.46000000602</v>
      </c>
      <c r="X10" s="65">
        <f t="shared" si="2"/>
        <v>-331396.61000000581</v>
      </c>
      <c r="Y10" s="65"/>
      <c r="Z10" s="65"/>
      <c r="AA10" s="65">
        <f t="shared" si="0"/>
        <v>-331396.61000000581</v>
      </c>
      <c r="AB10" s="65">
        <f>-Z53</f>
        <v>186577.74</v>
      </c>
      <c r="AC10" s="65"/>
      <c r="AD10" s="65">
        <f>-AA10-AB10</f>
        <v>144818.87000000582</v>
      </c>
      <c r="AE10" s="65"/>
      <c r="AF10" s="65">
        <f t="shared" si="1"/>
        <v>0</v>
      </c>
    </row>
    <row r="11" spans="1:34" ht="15" customHeight="1" thickTop="1">
      <c r="A11" s="66"/>
      <c r="B11" s="66"/>
      <c r="C11" s="66"/>
      <c r="D11" s="66"/>
      <c r="E11" s="66"/>
      <c r="F11" s="66"/>
      <c r="G11" s="66"/>
      <c r="H11" s="66"/>
      <c r="I11" s="66"/>
      <c r="J11" s="67"/>
      <c r="K11" s="68"/>
      <c r="L11" s="66"/>
      <c r="M11" s="69"/>
      <c r="P11" s="34"/>
      <c r="Q11" s="34"/>
      <c r="R11" s="62" t="s">
        <v>97</v>
      </c>
      <c r="S11" s="34"/>
      <c r="T11" s="34"/>
      <c r="U11" s="63" t="s">
        <v>98</v>
      </c>
      <c r="V11" s="64">
        <v>2345947.66</v>
      </c>
      <c r="W11" s="64">
        <v>3930940.2800000021</v>
      </c>
      <c r="X11" s="65">
        <f t="shared" si="2"/>
        <v>-1584992.620000002</v>
      </c>
      <c r="Y11" s="65"/>
      <c r="Z11" s="65"/>
      <c r="AA11" s="65">
        <f t="shared" si="0"/>
        <v>-1584992.620000002</v>
      </c>
      <c r="AB11" s="65">
        <f>-Z61</f>
        <v>63340.390000000072</v>
      </c>
      <c r="AC11" s="65">
        <f>-AA11-AB11</f>
        <v>1521652.2300000018</v>
      </c>
      <c r="AD11" s="65"/>
      <c r="AE11" s="65"/>
      <c r="AF11" s="65">
        <f t="shared" si="1"/>
        <v>0</v>
      </c>
    </row>
    <row r="12" spans="1:34" ht="15" customHeight="1">
      <c r="A12" s="41"/>
      <c r="J12" s="70"/>
      <c r="K12" s="43">
        <v>2009</v>
      </c>
      <c r="L12" s="42"/>
      <c r="M12" s="43">
        <v>2008</v>
      </c>
      <c r="P12" s="34"/>
      <c r="Q12" s="34"/>
      <c r="R12" s="62" t="s">
        <v>49</v>
      </c>
      <c r="S12" s="34"/>
      <c r="T12" s="34"/>
      <c r="U12" s="63" t="s">
        <v>99</v>
      </c>
      <c r="V12" s="64">
        <v>10116236.140000002</v>
      </c>
      <c r="W12" s="64">
        <v>9661192.8999999985</v>
      </c>
      <c r="X12" s="65">
        <f t="shared" si="2"/>
        <v>455043.24000000395</v>
      </c>
      <c r="Y12" s="65"/>
      <c r="Z12" s="65"/>
      <c r="AA12" s="65">
        <f t="shared" si="0"/>
        <v>455043.24000000395</v>
      </c>
      <c r="AB12" s="65"/>
      <c r="AC12" s="65">
        <f>-AA12</f>
        <v>-455043.24000000395</v>
      </c>
      <c r="AD12" s="65"/>
      <c r="AE12" s="65"/>
      <c r="AF12" s="65">
        <f t="shared" si="1"/>
        <v>0</v>
      </c>
    </row>
    <row r="13" spans="1:34" s="34" customFormat="1" ht="15" customHeight="1">
      <c r="A13" s="34" t="s">
        <v>100</v>
      </c>
      <c r="J13" s="40"/>
      <c r="K13" s="44"/>
      <c r="L13" s="45"/>
      <c r="M13" s="44"/>
      <c r="R13" s="62" t="s">
        <v>101</v>
      </c>
      <c r="S13" s="62" t="s">
        <v>51</v>
      </c>
      <c r="T13" s="62"/>
      <c r="U13" s="63" t="s">
        <v>102</v>
      </c>
      <c r="V13" s="64">
        <v>5.8207660913467407E-11</v>
      </c>
      <c r="W13" s="64">
        <v>482592.11999999994</v>
      </c>
      <c r="X13" s="65">
        <f t="shared" si="2"/>
        <v>-482592.11999999988</v>
      </c>
      <c r="Y13" s="65"/>
      <c r="Z13" s="65"/>
      <c r="AA13" s="65">
        <f t="shared" si="0"/>
        <v>-482592.11999999988</v>
      </c>
      <c r="AB13" s="65"/>
      <c r="AC13" s="65">
        <f>-AA13</f>
        <v>482592.11999999988</v>
      </c>
      <c r="AD13" s="65"/>
      <c r="AE13" s="65"/>
      <c r="AF13" s="65">
        <f t="shared" si="1"/>
        <v>0</v>
      </c>
      <c r="AG13" s="28"/>
      <c r="AH13" s="28"/>
    </row>
    <row r="14" spans="1:34" ht="15" customHeight="1">
      <c r="A14" s="46"/>
      <c r="B14" s="28" t="s">
        <v>103</v>
      </c>
      <c r="J14" s="29"/>
      <c r="K14" s="71">
        <v>14852.2</v>
      </c>
      <c r="L14" s="49"/>
      <c r="M14" s="71">
        <v>6253.6</v>
      </c>
      <c r="P14" s="34"/>
      <c r="Q14" s="34"/>
      <c r="R14" s="62" t="s">
        <v>48</v>
      </c>
      <c r="S14" s="34"/>
      <c r="T14" s="34"/>
      <c r="U14" s="63" t="s">
        <v>104</v>
      </c>
      <c r="V14" s="64">
        <v>0</v>
      </c>
      <c r="W14" s="64">
        <v>0</v>
      </c>
      <c r="X14" s="65">
        <f t="shared" si="2"/>
        <v>0</v>
      </c>
      <c r="Y14" s="72"/>
      <c r="Z14" s="65"/>
      <c r="AA14" s="65">
        <f t="shared" si="0"/>
        <v>0</v>
      </c>
      <c r="AB14" s="65">
        <f>-AA14</f>
        <v>0</v>
      </c>
      <c r="AC14" s="65"/>
      <c r="AD14" s="65">
        <v>0</v>
      </c>
      <c r="AE14" s="65"/>
      <c r="AF14" s="65">
        <f>SUM(AA14:AD14)</f>
        <v>0</v>
      </c>
    </row>
    <row r="15" spans="1:34" ht="15" customHeight="1">
      <c r="A15" s="46"/>
      <c r="B15" s="28" t="s">
        <v>105</v>
      </c>
      <c r="J15" s="29"/>
      <c r="K15" s="71"/>
      <c r="L15" s="49"/>
      <c r="M15" s="71"/>
      <c r="P15" s="34"/>
      <c r="Q15" s="34"/>
      <c r="R15" s="62" t="s">
        <v>106</v>
      </c>
      <c r="S15" s="34"/>
      <c r="T15" s="34"/>
      <c r="U15" s="63" t="s">
        <v>107</v>
      </c>
      <c r="V15" s="64">
        <v>524615.17999999993</v>
      </c>
      <c r="W15" s="64">
        <v>229283.75999999995</v>
      </c>
      <c r="X15" s="65">
        <f t="shared" si="2"/>
        <v>295331.42</v>
      </c>
      <c r="Y15" s="65"/>
      <c r="Z15" s="65"/>
      <c r="AA15" s="65">
        <f t="shared" si="0"/>
        <v>295331.42</v>
      </c>
      <c r="AB15" s="65">
        <f>-Z88</f>
        <v>12037.089999999967</v>
      </c>
      <c r="AC15" s="65">
        <f>-AA15-AB15</f>
        <v>-307368.50999999995</v>
      </c>
      <c r="AD15" s="65"/>
      <c r="AE15" s="65"/>
      <c r="AF15" s="65">
        <f>SUM(AA15:AE15)</f>
        <v>0</v>
      </c>
    </row>
    <row r="16" spans="1:34" ht="15" customHeight="1">
      <c r="A16" s="46"/>
      <c r="C16" s="28" t="s">
        <v>108</v>
      </c>
      <c r="J16" s="29"/>
      <c r="K16" s="73"/>
      <c r="L16" s="49"/>
      <c r="M16" s="73"/>
      <c r="P16" s="34"/>
      <c r="Q16" s="34"/>
      <c r="R16" s="62" t="s">
        <v>109</v>
      </c>
      <c r="S16" s="34"/>
      <c r="T16" s="34"/>
      <c r="U16" s="63" t="s">
        <v>110</v>
      </c>
      <c r="V16" s="64">
        <v>4437.5000000000018</v>
      </c>
      <c r="W16" s="64">
        <v>5774.0500000000038</v>
      </c>
      <c r="X16" s="65">
        <f t="shared" si="2"/>
        <v>-1336.550000000002</v>
      </c>
      <c r="Y16" s="65"/>
      <c r="Z16" s="65"/>
      <c r="AA16" s="65">
        <f t="shared" si="0"/>
        <v>-1336.550000000002</v>
      </c>
      <c r="AB16" s="65">
        <f>-Z70</f>
        <v>907.83000000000175</v>
      </c>
      <c r="AC16" s="65"/>
      <c r="AD16" s="65">
        <f>-AA16-AB16</f>
        <v>428.72000000000025</v>
      </c>
      <c r="AE16" s="65"/>
      <c r="AF16" s="65">
        <f>SUM(AA16+AB16+AD16+AB17)</f>
        <v>0</v>
      </c>
    </row>
    <row r="17" spans="1:32" ht="15" customHeight="1">
      <c r="A17" s="46"/>
      <c r="C17" s="28" t="s">
        <v>0</v>
      </c>
      <c r="J17" s="29"/>
      <c r="K17" s="71">
        <v>1.4</v>
      </c>
      <c r="L17" s="49"/>
      <c r="M17" s="71">
        <v>0.9</v>
      </c>
      <c r="P17" s="34"/>
      <c r="Q17" s="34"/>
      <c r="R17" s="62" t="s">
        <v>111</v>
      </c>
      <c r="S17" s="34"/>
      <c r="T17" s="34"/>
      <c r="U17" s="63" t="s">
        <v>112</v>
      </c>
      <c r="V17" s="64">
        <v>-525360.94999999995</v>
      </c>
      <c r="W17" s="64">
        <v>-476471.22999999992</v>
      </c>
      <c r="X17" s="65">
        <f t="shared" si="2"/>
        <v>-48889.72000000003</v>
      </c>
      <c r="Y17" s="65"/>
      <c r="Z17" s="65"/>
      <c r="AA17" s="65">
        <f t="shared" si="0"/>
        <v>-48889.72000000003</v>
      </c>
      <c r="AB17" s="65"/>
      <c r="AC17" s="65">
        <f>-AA17</f>
        <v>48889.72000000003</v>
      </c>
      <c r="AD17" s="65"/>
      <c r="AE17" s="65"/>
      <c r="AF17" s="65">
        <f>SUM(AA17:AE17)</f>
        <v>0</v>
      </c>
    </row>
    <row r="18" spans="1:32" ht="15" customHeight="1">
      <c r="A18" s="46" t="s">
        <v>113</v>
      </c>
      <c r="C18" s="28" t="s">
        <v>114</v>
      </c>
      <c r="J18" s="29"/>
      <c r="K18" s="71">
        <v>1616.9</v>
      </c>
      <c r="L18" s="49"/>
      <c r="M18" s="71">
        <v>4324.3</v>
      </c>
      <c r="P18" s="34"/>
      <c r="Q18" s="34"/>
      <c r="R18" s="62" t="s">
        <v>115</v>
      </c>
      <c r="S18" s="34"/>
      <c r="T18" s="34"/>
      <c r="U18" s="63" t="s">
        <v>116</v>
      </c>
      <c r="V18" s="64">
        <v>0</v>
      </c>
      <c r="W18" s="64">
        <v>-4.6566128730773926E-10</v>
      </c>
      <c r="X18" s="65">
        <f t="shared" si="2"/>
        <v>4.6566128730773926E-10</v>
      </c>
      <c r="Y18" s="65"/>
      <c r="Z18" s="65"/>
      <c r="AA18" s="65">
        <f t="shared" si="0"/>
        <v>4.6566128730773926E-10</v>
      </c>
      <c r="AB18" s="65"/>
      <c r="AC18" s="65"/>
      <c r="AD18" s="65"/>
      <c r="AE18" s="65">
        <f>-AA18-AB18</f>
        <v>-4.6566128730773926E-10</v>
      </c>
      <c r="AF18" s="65">
        <f>SUM(AA18:AE18)</f>
        <v>0</v>
      </c>
    </row>
    <row r="19" spans="1:32" ht="15" customHeight="1">
      <c r="A19" s="46"/>
      <c r="C19" s="28" t="s">
        <v>117</v>
      </c>
      <c r="J19" s="29"/>
      <c r="K19" s="71">
        <v>-584</v>
      </c>
      <c r="L19" s="49"/>
      <c r="M19" s="71">
        <v>162</v>
      </c>
      <c r="P19" s="34"/>
      <c r="Q19" s="34"/>
      <c r="R19" s="62" t="s">
        <v>57</v>
      </c>
      <c r="S19" s="34"/>
      <c r="T19" s="34"/>
      <c r="U19" s="63" t="s">
        <v>118</v>
      </c>
      <c r="V19" s="64">
        <v>-3948700.2999999993</v>
      </c>
      <c r="W19" s="64">
        <v>-3908945.8899999992</v>
      </c>
      <c r="X19" s="65">
        <f t="shared" si="2"/>
        <v>-39754.410000000149</v>
      </c>
      <c r="Y19" s="65"/>
      <c r="Z19" s="65"/>
      <c r="AA19" s="65">
        <f t="shared" si="0"/>
        <v>-39754.410000000149</v>
      </c>
      <c r="AB19" s="65"/>
      <c r="AC19" s="65">
        <f>-AA19-AB19</f>
        <v>39754.410000000149</v>
      </c>
      <c r="AD19" s="65"/>
      <c r="AE19" s="65"/>
      <c r="AF19" s="65">
        <f>SUM(AA19:AE19)</f>
        <v>0</v>
      </c>
    </row>
    <row r="20" spans="1:32" ht="2.25" customHeight="1">
      <c r="A20" s="46" t="s">
        <v>113</v>
      </c>
      <c r="J20" s="29"/>
      <c r="K20" s="74"/>
      <c r="L20" s="49"/>
      <c r="M20" s="74"/>
      <c r="P20" s="34"/>
      <c r="Q20" s="34"/>
      <c r="R20" s="62" t="s">
        <v>119</v>
      </c>
      <c r="S20" s="34"/>
      <c r="T20" s="34"/>
      <c r="U20" s="63" t="s">
        <v>120</v>
      </c>
      <c r="V20" s="64">
        <v>-50359.779999999984</v>
      </c>
      <c r="W20" s="64">
        <v>-89348.77</v>
      </c>
      <c r="X20" s="65">
        <f t="shared" si="2"/>
        <v>38988.99000000002</v>
      </c>
      <c r="Y20" s="65"/>
      <c r="Z20" s="65"/>
      <c r="AA20" s="65">
        <f t="shared" si="0"/>
        <v>38988.99000000002</v>
      </c>
      <c r="AB20" s="65"/>
      <c r="AC20" s="65">
        <f>-AA20-AB20</f>
        <v>-38988.99000000002</v>
      </c>
      <c r="AD20" s="65"/>
      <c r="AE20" s="65"/>
      <c r="AF20" s="65">
        <f>SUM(AA20+AC20)</f>
        <v>0</v>
      </c>
    </row>
    <row r="21" spans="1:32" ht="15" customHeight="1">
      <c r="A21" s="32" t="s">
        <v>65</v>
      </c>
      <c r="K21" s="71">
        <f>SUM(K14:K20)</f>
        <v>15886.5</v>
      </c>
      <c r="L21" s="49"/>
      <c r="M21" s="71">
        <f>SUM(M14:M20)</f>
        <v>10740.8</v>
      </c>
      <c r="P21" s="34"/>
      <c r="Q21" s="34"/>
      <c r="R21" s="62"/>
      <c r="S21" s="34"/>
      <c r="T21" s="34"/>
      <c r="U21" s="63" t="s">
        <v>121</v>
      </c>
      <c r="V21" s="64">
        <v>0</v>
      </c>
      <c r="W21" s="64">
        <v>0</v>
      </c>
      <c r="X21" s="65">
        <f t="shared" si="2"/>
        <v>0</v>
      </c>
      <c r="Y21" s="65"/>
      <c r="Z21" s="65"/>
      <c r="AA21" s="65">
        <f t="shared" si="0"/>
        <v>0</v>
      </c>
      <c r="AB21" s="65"/>
      <c r="AC21" s="65"/>
      <c r="AD21" s="65">
        <v>0</v>
      </c>
      <c r="AE21" s="65"/>
      <c r="AF21" s="65">
        <f>SUM(AA21:AE21)</f>
        <v>0</v>
      </c>
    </row>
    <row r="22" spans="1:32" ht="10.5" customHeight="1">
      <c r="A22" s="46"/>
      <c r="K22" s="75"/>
      <c r="L22" s="49"/>
      <c r="M22" s="75"/>
      <c r="P22" s="34"/>
      <c r="Q22" s="34"/>
      <c r="R22" s="62" t="s">
        <v>122</v>
      </c>
      <c r="S22" s="62" t="s">
        <v>55</v>
      </c>
      <c r="T22" s="62" t="s">
        <v>56</v>
      </c>
      <c r="U22" s="63" t="s">
        <v>123</v>
      </c>
      <c r="V22" s="64">
        <v>-5857555.1099999994</v>
      </c>
      <c r="W22" s="64">
        <v>-3002608.5700000008</v>
      </c>
      <c r="X22" s="65">
        <f t="shared" si="2"/>
        <v>-2854946.5399999986</v>
      </c>
      <c r="Y22" s="65"/>
      <c r="Z22" s="65"/>
      <c r="AA22" s="65">
        <f t="shared" si="0"/>
        <v>-2854946.5399999986</v>
      </c>
      <c r="AB22" s="65"/>
      <c r="AC22" s="65">
        <f>-AA22-AB22</f>
        <v>2854946.5399999986</v>
      </c>
      <c r="AD22" s="65"/>
      <c r="AE22" s="65"/>
      <c r="AF22" s="65">
        <f>SUM(AA22:AE22)</f>
        <v>0</v>
      </c>
    </row>
    <row r="23" spans="1:32" ht="15" customHeight="1">
      <c r="A23" s="46"/>
      <c r="B23" s="28" t="s">
        <v>124</v>
      </c>
      <c r="J23" s="29"/>
      <c r="K23" s="71"/>
      <c r="L23" s="49"/>
      <c r="M23" s="71"/>
      <c r="P23" s="34"/>
      <c r="Q23" s="34"/>
      <c r="R23" s="62" t="s">
        <v>125</v>
      </c>
      <c r="S23" s="34"/>
      <c r="T23" s="34"/>
      <c r="U23" s="63" t="s">
        <v>126</v>
      </c>
      <c r="V23" s="64">
        <v>-12636051.200000001</v>
      </c>
      <c r="W23" s="64">
        <v>-12345708.390000001</v>
      </c>
      <c r="X23" s="65">
        <f t="shared" si="2"/>
        <v>-290342.81000000052</v>
      </c>
      <c r="Y23" s="65"/>
      <c r="Z23" s="65"/>
      <c r="AA23" s="65">
        <f t="shared" si="0"/>
        <v>-290342.81000000052</v>
      </c>
      <c r="AB23" s="65">
        <f>-Z79</f>
        <v>3088879.4600000009</v>
      </c>
      <c r="AC23" s="65"/>
      <c r="AD23" s="65"/>
      <c r="AE23" s="65"/>
      <c r="AF23" s="65">
        <f>SUM(AA23:AE23)</f>
        <v>2798536.6500000004</v>
      </c>
    </row>
    <row r="24" spans="1:32" ht="15" customHeight="1">
      <c r="A24" s="46"/>
      <c r="C24" s="28" t="s">
        <v>127</v>
      </c>
      <c r="J24" s="29"/>
      <c r="K24" s="71">
        <v>1531</v>
      </c>
      <c r="L24" s="49"/>
      <c r="M24" s="71">
        <v>1702.2</v>
      </c>
      <c r="P24" s="34"/>
      <c r="Q24" s="34"/>
      <c r="R24" s="62" t="s">
        <v>128</v>
      </c>
      <c r="S24" s="34"/>
      <c r="T24" s="34"/>
      <c r="U24" s="63" t="s">
        <v>129</v>
      </c>
      <c r="V24" s="64">
        <v>-20184328.670000002</v>
      </c>
      <c r="W24" s="64">
        <v>-18857739.280000001</v>
      </c>
      <c r="X24" s="65">
        <f t="shared" si="2"/>
        <v>-1326589.3900000006</v>
      </c>
      <c r="Y24" s="65"/>
      <c r="Z24" s="65"/>
      <c r="AA24" s="65">
        <f t="shared" si="0"/>
        <v>-1326589.3900000006</v>
      </c>
      <c r="AB24" s="65">
        <f>-AA24</f>
        <v>1326589.3900000006</v>
      </c>
      <c r="AC24" s="65"/>
      <c r="AD24" s="65"/>
      <c r="AE24" s="65"/>
      <c r="AF24" s="65">
        <f>SUM(AA24:AE24)</f>
        <v>0</v>
      </c>
    </row>
    <row r="25" spans="1:32" ht="15" customHeight="1">
      <c r="A25" s="46" t="s">
        <v>113</v>
      </c>
      <c r="C25" s="28" t="s">
        <v>130</v>
      </c>
      <c r="J25" s="29"/>
      <c r="K25" s="71">
        <v>-455</v>
      </c>
      <c r="L25" s="49"/>
      <c r="M25" s="71">
        <v>-6958.6</v>
      </c>
      <c r="P25" s="34"/>
      <c r="Q25" s="34"/>
      <c r="R25" s="62" t="s">
        <v>131</v>
      </c>
      <c r="S25" s="34"/>
      <c r="T25" s="34"/>
      <c r="U25" s="63" t="s">
        <v>67</v>
      </c>
      <c r="V25" s="64">
        <v>-38702557.969999999</v>
      </c>
      <c r="W25" s="64">
        <v>-23850394.259999998</v>
      </c>
      <c r="X25" s="65">
        <f t="shared" si="2"/>
        <v>-14852163.710000001</v>
      </c>
      <c r="Y25" s="65"/>
      <c r="Z25" s="72"/>
      <c r="AA25" s="65">
        <f t="shared" si="0"/>
        <v>-14852163.710000001</v>
      </c>
      <c r="AB25" s="65">
        <f>+[2]Est.Res.!S48</f>
        <v>6253585.0600000219</v>
      </c>
      <c r="AC25" s="65"/>
      <c r="AD25" s="65"/>
      <c r="AE25" s="65"/>
      <c r="AF25" s="65">
        <f>SUM(AA25+AB25+AE25)</f>
        <v>-8598578.6499999799</v>
      </c>
    </row>
    <row r="26" spans="1:32" ht="15" customHeight="1" thickBot="1">
      <c r="A26" s="46" t="s">
        <v>113</v>
      </c>
      <c r="C26" s="28" t="s">
        <v>132</v>
      </c>
      <c r="J26" s="29"/>
      <c r="K26" s="71">
        <v>580.20000000000005</v>
      </c>
      <c r="L26" s="49"/>
      <c r="M26" s="71">
        <v>1005.1</v>
      </c>
      <c r="P26" s="34"/>
      <c r="Q26" s="34"/>
      <c r="R26" s="34"/>
      <c r="S26" s="34"/>
      <c r="T26" s="34"/>
      <c r="U26" s="76"/>
      <c r="V26" s="77">
        <f>SUM(V7:V25)</f>
        <v>0</v>
      </c>
      <c r="W26" s="77">
        <f>SUM(W7:W25)</f>
        <v>0</v>
      </c>
      <c r="X26" s="77">
        <f t="shared" ref="X26:AF26" si="3">SUM(X7:X25)</f>
        <v>0</v>
      </c>
      <c r="Y26" s="77">
        <f t="shared" si="3"/>
        <v>0</v>
      </c>
      <c r="Z26" s="77">
        <f t="shared" si="3"/>
        <v>0</v>
      </c>
      <c r="AA26" s="77">
        <f t="shared" si="3"/>
        <v>0</v>
      </c>
      <c r="AB26" s="77">
        <f t="shared" si="3"/>
        <v>10831916.960000023</v>
      </c>
      <c r="AC26" s="77">
        <f t="shared" si="3"/>
        <v>4146434.2799999965</v>
      </c>
      <c r="AD26" s="77">
        <f t="shared" si="3"/>
        <v>-17568102.829999998</v>
      </c>
      <c r="AE26" s="77">
        <f t="shared" si="3"/>
        <v>-4.6566128730773926E-10</v>
      </c>
      <c r="AF26" s="77">
        <f t="shared" si="3"/>
        <v>-2589751.5899999756</v>
      </c>
    </row>
    <row r="27" spans="1:32" ht="15" customHeight="1" thickTop="1">
      <c r="A27" s="46" t="s">
        <v>113</v>
      </c>
      <c r="C27" s="28" t="s">
        <v>133</v>
      </c>
      <c r="J27" s="29"/>
      <c r="K27" s="71">
        <v>48.9</v>
      </c>
      <c r="L27" s="49"/>
      <c r="M27" s="71">
        <v>29.1</v>
      </c>
      <c r="R27" s="73"/>
      <c r="U27" s="54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</row>
    <row r="28" spans="1:32" ht="15" customHeight="1">
      <c r="A28" s="46" t="s">
        <v>113</v>
      </c>
      <c r="C28" s="28" t="s">
        <v>134</v>
      </c>
      <c r="J28" s="29"/>
      <c r="K28" s="71">
        <v>39.799999999999997</v>
      </c>
      <c r="L28" s="49"/>
      <c r="M28" s="71">
        <v>-188.7</v>
      </c>
      <c r="U28" s="79"/>
      <c r="V28" s="78">
        <v>-34578293.5</v>
      </c>
      <c r="W28" s="78"/>
      <c r="X28" s="78"/>
      <c r="Y28" s="78"/>
      <c r="Z28" s="78"/>
      <c r="AA28" s="78"/>
      <c r="AB28" s="78"/>
      <c r="AC28" s="78"/>
      <c r="AD28" s="78"/>
      <c r="AE28" s="78"/>
      <c r="AF28" s="78"/>
    </row>
    <row r="29" spans="1:32" ht="15" customHeight="1">
      <c r="A29" s="46" t="s">
        <v>113</v>
      </c>
      <c r="C29" s="28" t="s">
        <v>135</v>
      </c>
      <c r="J29" s="29"/>
      <c r="K29" s="71">
        <v>-39</v>
      </c>
      <c r="L29" s="49"/>
      <c r="M29" s="71">
        <v>-16.399999999999999</v>
      </c>
      <c r="V29" s="78"/>
      <c r="W29" s="78"/>
      <c r="X29" s="78"/>
      <c r="Y29" s="78"/>
      <c r="Z29" s="78"/>
      <c r="AA29" s="78"/>
      <c r="AB29" s="78"/>
      <c r="AC29" s="78"/>
      <c r="AD29" s="78" t="s">
        <v>136</v>
      </c>
      <c r="AE29" s="78"/>
      <c r="AF29" s="80">
        <v>3156607.5999999968</v>
      </c>
    </row>
    <row r="30" spans="1:32" ht="15" customHeight="1" thickBot="1">
      <c r="A30" s="46" t="s">
        <v>113</v>
      </c>
      <c r="C30" s="28" t="s">
        <v>137</v>
      </c>
      <c r="J30" s="29"/>
      <c r="K30" s="74">
        <v>2854.9</v>
      </c>
      <c r="L30" s="49"/>
      <c r="M30" s="74">
        <v>-440.6</v>
      </c>
      <c r="S30" s="73"/>
      <c r="U30" s="54"/>
      <c r="V30" s="78"/>
      <c r="W30" s="78"/>
      <c r="X30" s="78"/>
      <c r="Y30" s="78"/>
      <c r="Z30" s="78"/>
      <c r="AA30" s="78"/>
      <c r="AB30" s="78"/>
      <c r="AC30" s="78"/>
      <c r="AD30" s="78" t="s">
        <v>138</v>
      </c>
      <c r="AE30" s="78"/>
      <c r="AF30" s="81">
        <f>SUM(AF26:AF29)</f>
        <v>566856.0100000212</v>
      </c>
    </row>
    <row r="31" spans="1:32" ht="18" customHeight="1" thickTop="1">
      <c r="A31" s="32" t="s">
        <v>139</v>
      </c>
      <c r="K31" s="82">
        <f>SUM(K21:K30)</f>
        <v>20447.300000000003</v>
      </c>
      <c r="L31" s="49"/>
      <c r="M31" s="82">
        <f>SUM(M21:M30)</f>
        <v>5872.9000000000005</v>
      </c>
      <c r="U31" s="54"/>
      <c r="V31" s="78"/>
      <c r="W31" s="78" t="s">
        <v>140</v>
      </c>
      <c r="X31" s="78"/>
      <c r="Y31" s="78">
        <v>-5788.9</v>
      </c>
      <c r="Z31" s="78"/>
      <c r="AA31" s="78"/>
      <c r="AB31" s="78"/>
      <c r="AC31" s="78"/>
      <c r="AD31" s="78"/>
      <c r="AE31" s="78"/>
      <c r="AF31" s="78"/>
    </row>
    <row r="32" spans="1:32" ht="15" customHeight="1">
      <c r="K32" s="83"/>
      <c r="L32" s="45"/>
      <c r="M32" s="83"/>
      <c r="U32" s="54"/>
      <c r="V32" s="78"/>
      <c r="W32" s="78" t="s">
        <v>141</v>
      </c>
      <c r="X32" s="78"/>
      <c r="Y32" s="78">
        <v>10512.4</v>
      </c>
      <c r="Z32" s="78"/>
      <c r="AA32" s="78"/>
      <c r="AB32" s="78"/>
      <c r="AC32" s="78"/>
      <c r="AD32" s="78"/>
      <c r="AE32" s="78"/>
      <c r="AF32" s="78" t="e">
        <f>+AF30-[2]Balances!S14</f>
        <v>#VALUE!</v>
      </c>
    </row>
    <row r="33" spans="1:32" ht="15" customHeight="1">
      <c r="A33" s="35" t="s">
        <v>142</v>
      </c>
      <c r="K33" s="73"/>
      <c r="L33" s="45"/>
      <c r="M33" s="73"/>
      <c r="U33" s="54"/>
      <c r="V33" s="78"/>
      <c r="W33" s="78"/>
      <c r="X33" s="78"/>
      <c r="Y33" s="78"/>
      <c r="Z33" s="78"/>
      <c r="AA33" s="78"/>
      <c r="AB33" s="78"/>
      <c r="AC33" s="78"/>
      <c r="AD33" s="78"/>
      <c r="AE33" s="78"/>
      <c r="AF33" s="78"/>
    </row>
    <row r="34" spans="1:32" ht="15" customHeight="1">
      <c r="A34" s="35"/>
      <c r="B34" s="28" t="s">
        <v>94</v>
      </c>
      <c r="K34" s="71">
        <v>-17713.400000000001</v>
      </c>
      <c r="L34" s="45"/>
      <c r="M34" s="71">
        <v>-1338.7</v>
      </c>
      <c r="U34" s="54"/>
      <c r="V34" s="78"/>
      <c r="W34" s="78"/>
      <c r="X34" s="78"/>
      <c r="Y34" s="78"/>
      <c r="Z34" s="78"/>
      <c r="AA34" s="78"/>
      <c r="AB34" s="78"/>
      <c r="AC34" s="78"/>
      <c r="AD34" s="78"/>
      <c r="AE34" s="78"/>
      <c r="AF34" s="84" t="s">
        <v>42</v>
      </c>
    </row>
    <row r="35" spans="1:32" ht="1.5" customHeight="1">
      <c r="A35" s="35"/>
      <c r="K35" s="71"/>
      <c r="L35" s="45"/>
      <c r="M35" s="71"/>
      <c r="U35" s="54"/>
      <c r="V35" s="78"/>
      <c r="W35" s="78" t="s">
        <v>143</v>
      </c>
      <c r="X35" s="78"/>
      <c r="Y35" s="78"/>
      <c r="Z35" s="78"/>
      <c r="AA35" s="78"/>
      <c r="AB35" s="78"/>
      <c r="AC35" s="78"/>
      <c r="AD35" s="78"/>
      <c r="AE35" s="78"/>
      <c r="AF35" s="78"/>
    </row>
    <row r="36" spans="1:32" ht="15" customHeight="1">
      <c r="A36" s="35"/>
      <c r="B36" s="28" t="s">
        <v>144</v>
      </c>
      <c r="K36" s="71">
        <v>476.4</v>
      </c>
      <c r="L36" s="45"/>
      <c r="M36" s="71">
        <v>164.3</v>
      </c>
      <c r="U36" s="54"/>
      <c r="V36" s="78"/>
      <c r="W36" s="78" t="s">
        <v>145</v>
      </c>
      <c r="X36" s="78"/>
      <c r="Y36" s="78"/>
      <c r="Z36" s="78">
        <v>14337.9</v>
      </c>
      <c r="AA36" s="78"/>
      <c r="AB36" s="78"/>
      <c r="AC36" s="78"/>
      <c r="AD36" s="78"/>
      <c r="AE36" s="78"/>
      <c r="AF36" s="78"/>
    </row>
    <row r="37" spans="1:32" ht="15" customHeight="1">
      <c r="A37" s="35"/>
      <c r="B37" s="28" t="s">
        <v>146</v>
      </c>
      <c r="K37" s="83">
        <v>0</v>
      </c>
      <c r="L37" s="45"/>
      <c r="M37" s="83">
        <v>-6.7</v>
      </c>
      <c r="U37" s="54"/>
      <c r="V37" s="78"/>
      <c r="W37" s="78" t="s">
        <v>147</v>
      </c>
      <c r="X37" s="78"/>
      <c r="Y37" s="78"/>
      <c r="Z37" s="78">
        <f>-2499.9-30.1-0.1</f>
        <v>-2530.1</v>
      </c>
      <c r="AA37" s="78"/>
      <c r="AB37" s="78">
        <f>Z37+Z38</f>
        <v>3258.7999999999997</v>
      </c>
      <c r="AC37" s="78"/>
      <c r="AD37" s="78"/>
      <c r="AE37" s="78"/>
      <c r="AF37" s="78"/>
    </row>
    <row r="38" spans="1:32" ht="15" customHeight="1">
      <c r="A38" s="32" t="s">
        <v>148</v>
      </c>
      <c r="K38" s="82">
        <f>SUM(K34:K37)</f>
        <v>-17237</v>
      </c>
      <c r="L38" s="45"/>
      <c r="M38" s="82">
        <f>SUM(M34:M37)</f>
        <v>-1181.1000000000001</v>
      </c>
      <c r="U38" s="54"/>
      <c r="V38" s="78"/>
      <c r="W38" s="78" t="s">
        <v>149</v>
      </c>
      <c r="X38" s="78"/>
      <c r="Y38" s="78"/>
      <c r="Z38" s="78">
        <v>5788.9</v>
      </c>
      <c r="AA38" s="78"/>
      <c r="AB38" s="78"/>
      <c r="AC38" s="78"/>
      <c r="AD38" s="78"/>
      <c r="AE38" s="78"/>
      <c r="AF38" s="78"/>
    </row>
    <row r="39" spans="1:32" ht="15" customHeight="1">
      <c r="K39" s="73"/>
      <c r="L39" s="52"/>
      <c r="M39" s="73"/>
      <c r="U39" s="54"/>
      <c r="V39" s="78"/>
      <c r="W39" s="78" t="s">
        <v>145</v>
      </c>
      <c r="X39" s="78"/>
      <c r="Y39" s="78"/>
      <c r="Z39" s="78">
        <f>SUM(Z36:Z38)</f>
        <v>17596.699999999997</v>
      </c>
      <c r="AA39" s="78"/>
      <c r="AB39" s="78"/>
      <c r="AC39" s="78"/>
      <c r="AD39" s="78"/>
      <c r="AE39" s="78"/>
      <c r="AF39" s="78"/>
    </row>
    <row r="40" spans="1:32" ht="15" customHeight="1">
      <c r="A40" s="35" t="s">
        <v>150</v>
      </c>
      <c r="K40" s="73"/>
      <c r="L40" s="45"/>
      <c r="M40" s="73"/>
      <c r="U40" s="54"/>
      <c r="V40" s="78"/>
      <c r="W40" s="78"/>
      <c r="X40" s="78"/>
      <c r="Y40" s="78"/>
      <c r="Z40" s="78">
        <f>+Z39-17596.7</f>
        <v>0</v>
      </c>
      <c r="AA40" s="78"/>
      <c r="AB40" s="78"/>
      <c r="AC40" s="78"/>
      <c r="AD40" s="78"/>
      <c r="AE40" s="78"/>
      <c r="AF40" s="78"/>
    </row>
    <row r="41" spans="1:32" ht="15" hidden="1" customHeight="1">
      <c r="A41" s="35"/>
      <c r="K41" s="71"/>
      <c r="L41" s="45"/>
      <c r="M41" s="71"/>
      <c r="U41" s="54"/>
      <c r="V41" s="85"/>
      <c r="W41" s="84" t="s">
        <v>45</v>
      </c>
      <c r="X41" s="78" t="s">
        <v>151</v>
      </c>
      <c r="Y41" s="78"/>
      <c r="Z41" s="78">
        <v>50000</v>
      </c>
      <c r="AA41" s="78"/>
      <c r="AB41" s="78"/>
      <c r="AC41" s="78"/>
      <c r="AD41" s="78"/>
      <c r="AE41" s="78"/>
      <c r="AF41" s="78"/>
    </row>
    <row r="42" spans="1:32" ht="15" customHeight="1">
      <c r="A42" s="35"/>
      <c r="B42" s="28" t="s">
        <v>116</v>
      </c>
      <c r="K42" s="83">
        <v>0</v>
      </c>
      <c r="L42" s="45"/>
      <c r="M42" s="83">
        <v>-2551.4</v>
      </c>
      <c r="U42" s="54"/>
      <c r="V42" s="85"/>
      <c r="W42" s="84" t="s">
        <v>45</v>
      </c>
      <c r="X42" s="78" t="s">
        <v>152</v>
      </c>
      <c r="Y42" s="78"/>
      <c r="Z42" s="78">
        <v>100000</v>
      </c>
      <c r="AA42" s="78"/>
      <c r="AB42" s="78"/>
      <c r="AC42" s="78"/>
      <c r="AD42" s="78"/>
      <c r="AE42" s="78"/>
      <c r="AF42" s="78"/>
    </row>
    <row r="43" spans="1:32" ht="19.5" customHeight="1">
      <c r="A43" s="32" t="s">
        <v>153</v>
      </c>
      <c r="K43" s="82">
        <f>SUM(K41:K42)</f>
        <v>0</v>
      </c>
      <c r="L43" s="45"/>
      <c r="M43" s="82">
        <f>SUM(M41:M42)</f>
        <v>-2551.4</v>
      </c>
      <c r="U43" s="86">
        <f>+M43+M38+M31</f>
        <v>2140.4000000000005</v>
      </c>
      <c r="V43" s="85"/>
      <c r="W43" s="84"/>
      <c r="X43" s="78"/>
      <c r="Y43" s="78"/>
      <c r="Z43" s="78"/>
      <c r="AA43" s="78"/>
      <c r="AB43" s="78"/>
      <c r="AC43" s="78"/>
      <c r="AD43" s="78"/>
      <c r="AE43" s="78"/>
      <c r="AF43" s="78"/>
    </row>
    <row r="44" spans="1:32" ht="29.25" customHeight="1">
      <c r="A44" s="28" t="s">
        <v>154</v>
      </c>
      <c r="K44" s="83">
        <f>+K43+K38+K31</f>
        <v>3210.3000000000029</v>
      </c>
      <c r="L44" s="52"/>
      <c r="M44" s="83">
        <f>+M43+M38+M31</f>
        <v>2140.4000000000005</v>
      </c>
      <c r="U44" s="54"/>
      <c r="V44" s="85"/>
      <c r="W44" s="78" t="s">
        <v>155</v>
      </c>
      <c r="X44" s="78"/>
      <c r="Y44" s="78"/>
      <c r="Z44" s="87">
        <v>0</v>
      </c>
      <c r="AA44" s="78"/>
      <c r="AB44" s="78"/>
      <c r="AC44" s="78"/>
      <c r="AD44" s="78"/>
      <c r="AE44" s="78"/>
      <c r="AF44" s="78"/>
    </row>
    <row r="45" spans="1:32" ht="15" customHeight="1">
      <c r="A45" s="28" t="s">
        <v>136</v>
      </c>
      <c r="K45" s="74">
        <v>3156.6</v>
      </c>
      <c r="L45" s="45"/>
      <c r="M45" s="74">
        <v>1016.2</v>
      </c>
      <c r="U45" s="54"/>
      <c r="V45" s="85"/>
      <c r="W45" s="85" t="s">
        <v>156</v>
      </c>
      <c r="X45" s="78"/>
      <c r="Y45" s="78"/>
      <c r="Z45" s="78"/>
      <c r="AA45" s="78"/>
      <c r="AB45" s="78"/>
      <c r="AC45" s="78"/>
      <c r="AD45" s="78"/>
      <c r="AE45" s="78"/>
      <c r="AF45" s="78"/>
    </row>
    <row r="46" spans="1:32" ht="16.5" customHeight="1" thickBot="1">
      <c r="A46" s="32" t="s">
        <v>138</v>
      </c>
      <c r="K46" s="88">
        <f>SUM(K44:K45)</f>
        <v>6366.9000000000033</v>
      </c>
      <c r="L46" s="45"/>
      <c r="M46" s="88">
        <f>SUM(M44:M45)</f>
        <v>3156.6000000000004</v>
      </c>
      <c r="R46" s="73">
        <f>+K46-[2]Balances!K14</f>
        <v>0</v>
      </c>
      <c r="U46" s="54"/>
      <c r="V46" s="85"/>
      <c r="W46" s="78"/>
      <c r="X46" s="78"/>
      <c r="Y46" s="78"/>
      <c r="Z46" s="78"/>
      <c r="AA46" s="78"/>
      <c r="AB46" s="78"/>
      <c r="AC46" s="78"/>
      <c r="AD46" s="78"/>
      <c r="AE46" s="78"/>
      <c r="AF46" s="78"/>
    </row>
    <row r="47" spans="1:32" ht="16.5" customHeight="1" thickTop="1">
      <c r="A47" s="32"/>
      <c r="K47" s="83"/>
      <c r="L47" s="45"/>
      <c r="M47" s="83"/>
      <c r="R47" s="73"/>
      <c r="U47" s="54"/>
      <c r="V47" s="85"/>
      <c r="W47" s="78"/>
      <c r="X47" s="78"/>
      <c r="Y47" s="78"/>
      <c r="Z47" s="78"/>
      <c r="AA47" s="78"/>
      <c r="AB47" s="78"/>
      <c r="AC47" s="78"/>
      <c r="AD47" s="78"/>
      <c r="AE47" s="78"/>
      <c r="AF47" s="78"/>
    </row>
    <row r="48" spans="1:32" ht="16.5" customHeight="1">
      <c r="A48" s="50" t="s">
        <v>73</v>
      </c>
      <c r="K48" s="83"/>
      <c r="L48" s="45"/>
      <c r="M48" s="83"/>
      <c r="R48" s="73"/>
      <c r="U48" s="54"/>
      <c r="V48" s="85"/>
      <c r="W48" s="78"/>
      <c r="X48" s="78"/>
      <c r="Y48" s="78"/>
      <c r="Z48" s="78"/>
      <c r="AA48" s="78"/>
      <c r="AB48" s="78"/>
      <c r="AC48" s="78"/>
      <c r="AD48" s="78"/>
      <c r="AE48" s="78"/>
      <c r="AF48" s="78"/>
    </row>
    <row r="49" spans="1:32" ht="22.5" customHeight="1">
      <c r="A49" s="51"/>
      <c r="K49" s="89"/>
      <c r="L49" s="45"/>
      <c r="M49" s="47"/>
      <c r="U49" s="54"/>
      <c r="V49" s="85"/>
      <c r="W49" s="78"/>
      <c r="X49" s="78"/>
      <c r="Y49" s="78"/>
      <c r="Z49" s="78"/>
      <c r="AA49" s="78"/>
      <c r="AB49" s="78"/>
      <c r="AC49" s="78"/>
      <c r="AD49" s="78"/>
      <c r="AE49" s="78"/>
      <c r="AF49" s="78"/>
    </row>
    <row r="50" spans="1:32" ht="15" customHeight="1">
      <c r="A50" s="51"/>
      <c r="L50" s="52"/>
      <c r="U50" s="54"/>
      <c r="V50" s="85">
        <v>2</v>
      </c>
      <c r="W50" s="85" t="s">
        <v>157</v>
      </c>
      <c r="X50" s="78"/>
      <c r="Y50" s="78"/>
      <c r="Z50" s="78"/>
      <c r="AA50" s="78"/>
      <c r="AB50" s="78"/>
      <c r="AC50" s="78"/>
      <c r="AD50" s="78"/>
      <c r="AE50" s="78"/>
      <c r="AF50" s="78"/>
    </row>
    <row r="51" spans="1:32" ht="15" customHeight="1">
      <c r="A51" s="51"/>
      <c r="L51" s="52"/>
      <c r="U51" s="54"/>
      <c r="V51" s="78"/>
      <c r="W51" s="84" t="s">
        <v>46</v>
      </c>
      <c r="X51" s="78" t="s">
        <v>158</v>
      </c>
      <c r="Y51" s="78"/>
      <c r="Z51" s="78">
        <v>35013.200000000012</v>
      </c>
      <c r="AA51" s="78"/>
      <c r="AB51" s="78"/>
      <c r="AC51" s="78"/>
      <c r="AD51" s="78"/>
      <c r="AE51" s="78"/>
      <c r="AF51" s="78"/>
    </row>
    <row r="52" spans="1:32" ht="15" customHeight="1">
      <c r="A52" s="51"/>
      <c r="L52" s="52"/>
      <c r="U52" s="54"/>
      <c r="V52" s="78"/>
      <c r="W52" s="84" t="s">
        <v>46</v>
      </c>
      <c r="X52" s="78" t="s">
        <v>159</v>
      </c>
      <c r="Y52" s="78"/>
      <c r="Z52" s="78">
        <v>221590.94</v>
      </c>
      <c r="AA52" s="78"/>
      <c r="AB52" s="78"/>
      <c r="AC52" s="78"/>
      <c r="AD52" s="78"/>
      <c r="AE52" s="78"/>
      <c r="AF52" s="78"/>
    </row>
    <row r="53" spans="1:32" ht="15" customHeight="1">
      <c r="A53" s="51"/>
      <c r="L53" s="52"/>
      <c r="U53" s="54"/>
      <c r="V53" s="78"/>
      <c r="W53" s="84"/>
      <c r="X53" s="78"/>
      <c r="Y53" s="78"/>
      <c r="Z53" s="87">
        <f>+Z51-Z52</f>
        <v>-186577.74</v>
      </c>
      <c r="AA53" s="78"/>
      <c r="AB53" s="78"/>
      <c r="AC53" s="78"/>
      <c r="AD53" s="78"/>
      <c r="AE53" s="78"/>
      <c r="AF53" s="78"/>
    </row>
    <row r="54" spans="1:32" ht="15" customHeight="1">
      <c r="A54" s="51"/>
      <c r="L54" s="52"/>
      <c r="U54" s="54"/>
      <c r="V54" s="78"/>
      <c r="W54" s="84" t="s">
        <v>160</v>
      </c>
      <c r="X54" s="78" t="s">
        <v>161</v>
      </c>
      <c r="Y54" s="78"/>
      <c r="Z54" s="78">
        <v>7727.92</v>
      </c>
      <c r="AA54" s="78"/>
      <c r="AB54" s="78"/>
      <c r="AC54" s="78"/>
      <c r="AD54" s="78"/>
      <c r="AE54" s="78"/>
      <c r="AF54" s="78"/>
    </row>
    <row r="55" spans="1:32" ht="36" customHeight="1" thickBot="1">
      <c r="A55" s="153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U55" s="54"/>
      <c r="V55" s="78"/>
      <c r="W55" s="84" t="s">
        <v>60</v>
      </c>
      <c r="X55" s="78" t="s">
        <v>162</v>
      </c>
      <c r="Y55" s="78"/>
      <c r="Z55" s="78">
        <v>194305.66000000003</v>
      </c>
      <c r="AA55" s="78"/>
      <c r="AB55" s="78"/>
      <c r="AC55" s="78"/>
      <c r="AD55" s="78"/>
      <c r="AE55" s="78"/>
      <c r="AF55" s="78"/>
    </row>
    <row r="56" spans="1:32" ht="15" customHeight="1" thickTop="1">
      <c r="A56" s="66"/>
      <c r="B56" s="66"/>
      <c r="C56" s="66"/>
      <c r="D56" s="66"/>
      <c r="E56" s="66"/>
      <c r="F56" s="66"/>
      <c r="G56" s="66"/>
      <c r="H56" s="66"/>
      <c r="I56" s="66"/>
      <c r="J56" s="66"/>
      <c r="K56" s="68"/>
      <c r="L56" s="90"/>
      <c r="M56" s="69"/>
      <c r="U56" s="54"/>
      <c r="V56" s="78"/>
      <c r="W56" s="85" t="s">
        <v>156</v>
      </c>
      <c r="X56" s="85"/>
      <c r="Y56" s="78"/>
      <c r="Z56" s="91">
        <f>+Z55-Z54</f>
        <v>186577.74000000002</v>
      </c>
      <c r="AA56" s="78"/>
      <c r="AB56" s="78"/>
      <c r="AC56" s="78"/>
      <c r="AD56" s="78"/>
      <c r="AE56" s="78"/>
      <c r="AF56" s="78"/>
    </row>
    <row r="57" spans="1:32" ht="15" customHeight="1">
      <c r="U57" s="54"/>
      <c r="V57" s="78"/>
      <c r="W57" s="84"/>
      <c r="X57" s="78"/>
      <c r="Y57" s="78"/>
      <c r="Z57" s="78"/>
      <c r="AA57" s="78"/>
      <c r="AB57" s="78"/>
      <c r="AC57" s="78"/>
      <c r="AD57" s="78"/>
      <c r="AE57" s="78"/>
      <c r="AF57" s="78"/>
    </row>
    <row r="58" spans="1:32" ht="15" customHeight="1">
      <c r="U58" s="54"/>
      <c r="V58" s="85">
        <v>3</v>
      </c>
      <c r="W58" s="85" t="s">
        <v>163</v>
      </c>
      <c r="X58" s="78"/>
      <c r="Y58" s="78"/>
      <c r="Z58" s="78"/>
      <c r="AA58" s="78"/>
      <c r="AB58" s="78"/>
      <c r="AC58" s="78"/>
      <c r="AD58" s="78"/>
      <c r="AE58" s="78"/>
      <c r="AF58" s="78"/>
    </row>
    <row r="59" spans="1:32" ht="15" customHeight="1">
      <c r="U59" s="54"/>
      <c r="V59" s="78"/>
      <c r="W59" s="84" t="s">
        <v>47</v>
      </c>
      <c r="X59" s="78" t="s">
        <v>164</v>
      </c>
      <c r="Y59" s="78"/>
      <c r="Z59" s="78">
        <v>154863.64000000001</v>
      </c>
      <c r="AA59" s="78"/>
      <c r="AB59" s="78"/>
      <c r="AC59" s="78"/>
      <c r="AD59" s="78"/>
      <c r="AE59" s="78"/>
      <c r="AF59" s="78"/>
    </row>
    <row r="60" spans="1:32" ht="15" customHeight="1">
      <c r="U60" s="54"/>
      <c r="V60" s="78"/>
      <c r="W60" s="84" t="s">
        <v>47</v>
      </c>
      <c r="X60" s="78" t="s">
        <v>165</v>
      </c>
      <c r="Y60" s="78"/>
      <c r="Z60" s="78">
        <v>218204.03000000009</v>
      </c>
      <c r="AA60" s="78"/>
      <c r="AB60" s="78"/>
      <c r="AC60" s="78"/>
      <c r="AD60" s="78"/>
      <c r="AE60" s="78"/>
      <c r="AF60" s="78"/>
    </row>
    <row r="61" spans="1:32" ht="15" customHeight="1">
      <c r="U61" s="54"/>
      <c r="V61" s="78"/>
      <c r="W61" s="84"/>
      <c r="X61" s="78"/>
      <c r="Y61" s="78"/>
      <c r="Z61" s="78">
        <f>+Z59-Z60</f>
        <v>-63340.390000000072</v>
      </c>
      <c r="AA61" s="78"/>
      <c r="AB61" s="78"/>
      <c r="AC61" s="78"/>
      <c r="AD61" s="78"/>
      <c r="AE61" s="78"/>
      <c r="AF61" s="78"/>
    </row>
    <row r="62" spans="1:32" ht="15" customHeight="1">
      <c r="U62" s="54"/>
      <c r="V62" s="78"/>
      <c r="W62" s="78"/>
      <c r="X62" s="78"/>
      <c r="Y62" s="78"/>
      <c r="Z62" s="78"/>
      <c r="AA62" s="78"/>
      <c r="AB62" s="78"/>
      <c r="AC62" s="78"/>
      <c r="AD62" s="78"/>
      <c r="AE62" s="78"/>
      <c r="AF62" s="78"/>
    </row>
    <row r="63" spans="1:32" ht="15" customHeight="1">
      <c r="U63" s="54"/>
      <c r="V63" s="78"/>
      <c r="W63" s="78" t="s">
        <v>166</v>
      </c>
      <c r="X63" s="78" t="s">
        <v>167</v>
      </c>
      <c r="Y63" s="78"/>
      <c r="Z63" s="78">
        <v>529331.09</v>
      </c>
      <c r="AA63" s="78"/>
      <c r="AB63" s="78"/>
      <c r="AC63" s="78"/>
      <c r="AD63" s="78"/>
      <c r="AE63" s="78"/>
      <c r="AF63" s="78"/>
    </row>
    <row r="64" spans="1:32" ht="15" customHeight="1">
      <c r="U64" s="54"/>
      <c r="V64" s="78"/>
      <c r="W64" s="78" t="s">
        <v>168</v>
      </c>
      <c r="X64" s="78" t="s">
        <v>169</v>
      </c>
      <c r="Y64" s="78"/>
      <c r="Z64" s="78">
        <v>592671.49000000011</v>
      </c>
      <c r="AA64" s="78"/>
      <c r="AB64" s="78"/>
      <c r="AC64" s="78"/>
      <c r="AD64" s="78"/>
      <c r="AE64" s="78"/>
      <c r="AF64" s="78"/>
    </row>
    <row r="65" spans="21:32" ht="15" customHeight="1">
      <c r="U65" s="54"/>
      <c r="V65" s="78"/>
      <c r="W65" s="85" t="s">
        <v>156</v>
      </c>
      <c r="X65" s="85"/>
      <c r="Y65" s="78"/>
      <c r="Z65" s="91">
        <f>+Z64-Z63</f>
        <v>63340.40000000014</v>
      </c>
      <c r="AA65" s="78"/>
      <c r="AB65" s="78"/>
      <c r="AC65" s="78"/>
      <c r="AD65" s="78"/>
      <c r="AE65" s="78"/>
      <c r="AF65" s="78"/>
    </row>
    <row r="66" spans="21:32" ht="15" customHeight="1">
      <c r="U66" s="54"/>
      <c r="V66" s="78"/>
      <c r="W66" s="78"/>
      <c r="X66" s="78"/>
      <c r="Y66" s="78"/>
      <c r="Z66" s="78"/>
      <c r="AA66" s="78"/>
      <c r="AB66" s="78"/>
      <c r="AC66" s="78"/>
      <c r="AD66" s="78"/>
      <c r="AE66" s="78"/>
      <c r="AF66" s="78"/>
    </row>
    <row r="67" spans="21:32" ht="15" customHeight="1">
      <c r="U67" s="92"/>
      <c r="V67" s="85">
        <v>4</v>
      </c>
      <c r="W67" s="85" t="s">
        <v>170</v>
      </c>
      <c r="X67" s="85"/>
      <c r="Y67" s="85"/>
      <c r="Z67" s="85"/>
      <c r="AA67" s="85"/>
      <c r="AB67" s="85"/>
      <c r="AC67" s="85"/>
      <c r="AD67" s="85"/>
      <c r="AE67" s="85"/>
      <c r="AF67" s="85"/>
    </row>
    <row r="68" spans="21:32" ht="15" customHeight="1">
      <c r="U68" s="54"/>
      <c r="V68" s="78"/>
      <c r="W68" s="84" t="s">
        <v>50</v>
      </c>
      <c r="X68" s="78" t="s">
        <v>171</v>
      </c>
      <c r="Y68" s="78"/>
      <c r="Z68" s="78">
        <v>87381.91</v>
      </c>
      <c r="AA68" s="78"/>
      <c r="AB68" s="78"/>
      <c r="AC68" s="78"/>
      <c r="AD68" s="78"/>
      <c r="AE68" s="78"/>
      <c r="AF68" s="78"/>
    </row>
    <row r="69" spans="21:32" ht="15" customHeight="1">
      <c r="U69" s="54"/>
      <c r="V69" s="78"/>
      <c r="W69" s="84" t="s">
        <v>50</v>
      </c>
      <c r="X69" s="78" t="s">
        <v>172</v>
      </c>
      <c r="Y69" s="78"/>
      <c r="Z69" s="78">
        <v>88289.74</v>
      </c>
      <c r="AA69" s="78"/>
      <c r="AB69" s="78"/>
      <c r="AC69" s="78"/>
      <c r="AD69" s="78"/>
      <c r="AE69" s="78"/>
      <c r="AF69" s="78"/>
    </row>
    <row r="70" spans="21:32" ht="15" customHeight="1">
      <c r="U70" s="54"/>
      <c r="V70" s="78"/>
      <c r="W70" s="85" t="s">
        <v>156</v>
      </c>
      <c r="X70" s="85"/>
      <c r="Y70" s="85"/>
      <c r="Z70" s="91">
        <f>+Z68-Z69</f>
        <v>-907.83000000000175</v>
      </c>
      <c r="AA70" s="78"/>
      <c r="AB70" s="78"/>
      <c r="AC70" s="78"/>
      <c r="AD70" s="78"/>
      <c r="AE70" s="78"/>
      <c r="AF70" s="78"/>
    </row>
    <row r="71" spans="21:32" ht="15" customHeight="1">
      <c r="U71" s="54"/>
      <c r="V71" s="78"/>
      <c r="W71" s="84" t="s">
        <v>61</v>
      </c>
      <c r="X71" s="78" t="s">
        <v>173</v>
      </c>
      <c r="Y71" s="78"/>
      <c r="Z71" s="93">
        <v>907.82999999999993</v>
      </c>
      <c r="AA71" s="78">
        <f>+Z70+Z71</f>
        <v>-1.8189894035458565E-12</v>
      </c>
      <c r="AB71" s="78"/>
      <c r="AC71" s="78"/>
      <c r="AD71" s="78"/>
      <c r="AE71" s="78"/>
      <c r="AF71" s="78"/>
    </row>
    <row r="72" spans="21:32" ht="15" customHeight="1">
      <c r="U72" s="54"/>
      <c r="V72" s="54"/>
      <c r="W72" s="84" t="s">
        <v>109</v>
      </c>
      <c r="X72" s="78" t="s">
        <v>174</v>
      </c>
      <c r="Y72" s="78"/>
      <c r="Z72" s="93">
        <v>93155.96</v>
      </c>
      <c r="AA72" s="54"/>
      <c r="AB72" s="79"/>
      <c r="AC72" s="79"/>
      <c r="AD72" s="79"/>
      <c r="AE72" s="79"/>
      <c r="AF72" s="79"/>
    </row>
    <row r="73" spans="21:32" ht="15" customHeight="1">
      <c r="U73" s="54"/>
      <c r="V73" s="54"/>
      <c r="W73" s="84" t="s">
        <v>109</v>
      </c>
      <c r="X73" s="78" t="s">
        <v>175</v>
      </c>
      <c r="Y73" s="78"/>
      <c r="Z73" s="93">
        <v>94063.790000000008</v>
      </c>
      <c r="AA73" s="54"/>
      <c r="AB73" s="54"/>
      <c r="AC73" s="54"/>
      <c r="AD73" s="54"/>
      <c r="AE73" s="54"/>
      <c r="AF73" s="54"/>
    </row>
    <row r="74" spans="21:32" ht="15" customHeight="1">
      <c r="U74" s="54"/>
      <c r="V74" s="54"/>
      <c r="W74" s="54"/>
      <c r="X74" s="92" t="s">
        <v>176</v>
      </c>
      <c r="Y74" s="92"/>
      <c r="Z74" s="91">
        <f>+Z72-Z73</f>
        <v>-907.83000000000175</v>
      </c>
      <c r="AA74" s="54"/>
      <c r="AB74" s="54"/>
      <c r="AC74" s="54"/>
      <c r="AD74" s="54"/>
      <c r="AE74" s="54"/>
      <c r="AF74" s="54"/>
    </row>
    <row r="75" spans="21:32" ht="15" customHeight="1">
      <c r="U75" s="54"/>
      <c r="V75" s="54"/>
      <c r="W75" s="54"/>
      <c r="X75" s="54"/>
      <c r="Y75" s="54"/>
      <c r="Z75" s="54"/>
      <c r="AA75" s="54"/>
      <c r="AB75" s="54"/>
      <c r="AC75" s="54"/>
      <c r="AD75" s="54"/>
      <c r="AE75" s="54"/>
      <c r="AF75" s="54"/>
    </row>
    <row r="76" spans="21:32" ht="15" customHeight="1">
      <c r="U76" s="54"/>
      <c r="V76" s="85">
        <v>5</v>
      </c>
      <c r="W76" s="85" t="s">
        <v>177</v>
      </c>
      <c r="X76" s="54"/>
      <c r="Y76" s="54"/>
      <c r="Z76" s="54"/>
      <c r="AA76" s="54"/>
      <c r="AB76" s="54"/>
      <c r="AC76" s="54"/>
      <c r="AD76" s="54"/>
      <c r="AE76" s="54"/>
      <c r="AF76" s="54"/>
    </row>
    <row r="77" spans="21:32" ht="15" customHeight="1">
      <c r="U77" s="54"/>
      <c r="V77" s="94" t="s">
        <v>58</v>
      </c>
      <c r="W77" s="94" t="s">
        <v>178</v>
      </c>
      <c r="X77" s="54"/>
      <c r="Y77" s="54"/>
      <c r="Z77" s="78">
        <v>6023646.1699999981</v>
      </c>
      <c r="AA77" s="54"/>
      <c r="AB77" s="78"/>
      <c r="AC77" s="54"/>
      <c r="AD77" s="54"/>
      <c r="AE77" s="54"/>
      <c r="AF77" s="54"/>
    </row>
    <row r="78" spans="21:32" ht="15" customHeight="1">
      <c r="U78" s="54"/>
      <c r="V78" s="94" t="s">
        <v>59</v>
      </c>
      <c r="W78" s="94" t="s">
        <v>179</v>
      </c>
      <c r="X78" s="54"/>
      <c r="Y78" s="54"/>
      <c r="Z78" s="78">
        <v>-9112525.629999999</v>
      </c>
      <c r="AA78" s="54"/>
      <c r="AB78" s="54"/>
      <c r="AC78" s="54"/>
      <c r="AD78" s="54"/>
      <c r="AE78" s="54"/>
      <c r="AF78" s="54"/>
    </row>
    <row r="79" spans="21:32" ht="15" customHeight="1">
      <c r="U79" s="54"/>
      <c r="V79" s="54"/>
      <c r="W79" s="85" t="s">
        <v>156</v>
      </c>
      <c r="X79" s="54"/>
      <c r="Y79" s="54"/>
      <c r="Z79" s="91">
        <f>+Z77+Z78</f>
        <v>-3088879.4600000009</v>
      </c>
      <c r="AA79" s="54"/>
      <c r="AB79" s="54"/>
      <c r="AC79" s="54"/>
      <c r="AD79" s="54"/>
      <c r="AE79" s="54"/>
      <c r="AF79" s="54"/>
    </row>
    <row r="80" spans="21:32" ht="15" customHeight="1">
      <c r="U80" s="54"/>
      <c r="V80" s="85">
        <v>6</v>
      </c>
      <c r="W80" s="85" t="s">
        <v>180</v>
      </c>
      <c r="X80" s="54"/>
      <c r="Y80" s="54"/>
      <c r="Z80" s="54"/>
      <c r="AA80" s="54"/>
      <c r="AB80" s="54"/>
      <c r="AC80" s="54"/>
      <c r="AD80" s="54"/>
      <c r="AE80" s="54"/>
      <c r="AF80" s="54"/>
    </row>
    <row r="81" spans="21:32" ht="15" customHeight="1">
      <c r="U81" s="54"/>
      <c r="V81" s="54"/>
      <c r="W81" s="94" t="s">
        <v>58</v>
      </c>
      <c r="X81" s="54"/>
      <c r="Y81" s="54"/>
      <c r="Z81" s="93">
        <v>8343504</v>
      </c>
      <c r="AA81" s="54"/>
      <c r="AB81" s="54"/>
      <c r="AC81" s="54"/>
      <c r="AD81" s="54"/>
      <c r="AE81" s="54"/>
      <c r="AF81" s="54"/>
    </row>
    <row r="82" spans="21:32" ht="15" customHeight="1">
      <c r="U82" s="54"/>
      <c r="V82" s="54"/>
      <c r="W82" s="94" t="s">
        <v>59</v>
      </c>
      <c r="X82" s="54"/>
      <c r="Y82" s="54"/>
      <c r="Z82" s="93">
        <v>-9578834</v>
      </c>
      <c r="AA82" s="54"/>
      <c r="AB82" s="54"/>
      <c r="AC82" s="54"/>
      <c r="AD82" s="54"/>
      <c r="AE82" s="54"/>
      <c r="AF82" s="54"/>
    </row>
    <row r="83" spans="21:32" ht="15" customHeight="1">
      <c r="U83" s="54"/>
      <c r="V83" s="54"/>
      <c r="W83" s="85" t="s">
        <v>156</v>
      </c>
      <c r="X83" s="54"/>
      <c r="Y83" s="54"/>
      <c r="Z83" s="91">
        <f>+Z81+Z82</f>
        <v>-1235330</v>
      </c>
      <c r="AA83" s="54"/>
      <c r="AB83" s="54"/>
      <c r="AC83" s="54"/>
      <c r="AD83" s="54"/>
      <c r="AE83" s="54"/>
      <c r="AF83" s="54"/>
    </row>
    <row r="84" spans="21:32" ht="15" customHeight="1">
      <c r="U84" s="54"/>
      <c r="V84" s="54"/>
      <c r="W84" s="54"/>
      <c r="X84" s="54"/>
      <c r="Y84" s="54"/>
      <c r="Z84" s="54"/>
      <c r="AA84" s="54"/>
      <c r="AB84" s="54"/>
      <c r="AC84" s="54"/>
      <c r="AD84" s="54"/>
      <c r="AE84" s="54"/>
      <c r="AF84" s="54"/>
    </row>
    <row r="85" spans="21:32" ht="15" customHeight="1">
      <c r="U85" s="54"/>
      <c r="V85" s="85">
        <v>7</v>
      </c>
      <c r="W85" s="85" t="s">
        <v>9</v>
      </c>
      <c r="X85" s="85"/>
      <c r="Y85" s="85"/>
      <c r="Z85" s="85"/>
      <c r="AA85" s="54"/>
      <c r="AB85" s="54"/>
      <c r="AC85" s="54"/>
      <c r="AD85" s="54"/>
      <c r="AE85" s="54"/>
      <c r="AF85" s="54"/>
    </row>
    <row r="86" spans="21:32" ht="15" customHeight="1">
      <c r="U86" s="54"/>
      <c r="V86" s="54"/>
      <c r="W86" s="84" t="s">
        <v>52</v>
      </c>
      <c r="X86" s="78" t="s">
        <v>181</v>
      </c>
      <c r="Y86" s="78"/>
      <c r="Z86" s="78">
        <v>415046</v>
      </c>
      <c r="AA86" s="54"/>
      <c r="AB86" s="54"/>
      <c r="AC86" s="54"/>
      <c r="AD86" s="54"/>
      <c r="AE86" s="54"/>
      <c r="AF86" s="54"/>
    </row>
    <row r="87" spans="21:32" ht="15" customHeight="1">
      <c r="U87" s="54"/>
      <c r="V87" s="54"/>
      <c r="W87" s="84" t="s">
        <v>52</v>
      </c>
      <c r="X87" s="78" t="s">
        <v>182</v>
      </c>
      <c r="Y87" s="78"/>
      <c r="Z87" s="78">
        <v>427083.08999999997</v>
      </c>
      <c r="AA87" s="95"/>
      <c r="AB87" s="54"/>
      <c r="AC87" s="54"/>
      <c r="AD87" s="54"/>
      <c r="AE87" s="54"/>
      <c r="AF87" s="54"/>
    </row>
    <row r="88" spans="21:32" ht="15" customHeight="1">
      <c r="U88" s="54"/>
      <c r="V88" s="54"/>
      <c r="W88" s="85" t="s">
        <v>156</v>
      </c>
      <c r="X88" s="85"/>
      <c r="Y88" s="85"/>
      <c r="Z88" s="85">
        <f>+Z86-Z87</f>
        <v>-12037.089999999967</v>
      </c>
      <c r="AA88" s="54"/>
      <c r="AB88" s="54"/>
      <c r="AC88" s="54"/>
      <c r="AD88" s="54"/>
      <c r="AE88" s="54"/>
      <c r="AF88" s="54"/>
    </row>
    <row r="89" spans="21:32" ht="15" customHeight="1">
      <c r="U89" s="54"/>
      <c r="V89" s="54"/>
      <c r="W89" s="54"/>
      <c r="X89" s="54"/>
      <c r="Y89" s="54"/>
      <c r="Z89" s="54"/>
      <c r="AA89" s="54"/>
      <c r="AB89" s="54"/>
      <c r="AC89" s="54"/>
      <c r="AD89" s="54"/>
      <c r="AE89" s="54"/>
      <c r="AF89" s="54"/>
    </row>
    <row r="90" spans="21:32" ht="15" customHeight="1">
      <c r="U90" s="54"/>
      <c r="V90" s="54"/>
      <c r="W90" s="54"/>
      <c r="X90" s="54"/>
      <c r="Y90" s="54"/>
      <c r="Z90" s="54"/>
      <c r="AA90" s="54"/>
      <c r="AB90" s="54"/>
      <c r="AC90" s="54"/>
      <c r="AD90" s="54"/>
      <c r="AE90" s="54"/>
      <c r="AF90" s="54"/>
    </row>
  </sheetData>
  <mergeCells count="7">
    <mergeCell ref="A55:M55"/>
    <mergeCell ref="U1:AF1"/>
    <mergeCell ref="U2:AF2"/>
    <mergeCell ref="U3:AF3"/>
    <mergeCell ref="V5:W5"/>
    <mergeCell ref="Y5:Z5"/>
    <mergeCell ref="AC5:AE5"/>
  </mergeCells>
  <phoneticPr fontId="2" type="noConversion"/>
  <pageMargins left="0.75" right="0.75" top="1" bottom="1" header="0" footer="0"/>
  <headerFooter alignWithMargins="0"/>
  <drawing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REGBALANSD</vt:lpstr>
      <vt:lpstr>ESTRESUL_DAN</vt:lpstr>
      <vt:lpstr>SDFLUJOS EFECT</vt:lpstr>
      <vt:lpstr>SVFLUJOS EFEC</vt:lpstr>
      <vt:lpstr>ESTRESUL_DAN!Área_de_impresión</vt:lpstr>
      <vt:lpstr>REGBALANSD!Área_de_impresión</vt:lpstr>
      <vt:lpstr>ESTRESUL_DAN!Títulos_a_imprimir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Pena Ciudad Real, Hector Hugo [GCB-OT]</dc:creator>
  <cp:lastModifiedBy>Peña, Hector [SISA]</cp:lastModifiedBy>
  <cp:lastPrinted>2025-12-05T15:27:06Z</cp:lastPrinted>
  <dcterms:created xsi:type="dcterms:W3CDTF">1999-03-20T15:31:37Z</dcterms:created>
  <dcterms:modified xsi:type="dcterms:W3CDTF">2025-12-05T16:42:48Z</dcterms:modified>
</cp:coreProperties>
</file>