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ccb-docu\DocuEscaContabilidad\ESTADOS FINANCIEROS\ESTADOS FINANCIEROS PARA PRESENTACION\EEFF´S 2025\EEFF´S AGO 2025\DESPUÉS DE IMPUESTOS AGO 2025\"/>
    </mc:Choice>
  </mc:AlternateContent>
  <xr:revisionPtr revIDLastSave="0" documentId="13_ncr:1_{01B536B7-6613-49F0-8A1E-EFF3C878AA92}" xr6:coauthVersionLast="47" xr6:coauthVersionMax="47" xr10:uidLastSave="{00000000-0000-0000-0000-000000000000}"/>
  <bookViews>
    <workbookView xWindow="-108" yWindow="-108" windowWidth="23256" windowHeight="12456" xr2:uid="{2B4AE834-5331-4446-8CD7-277D0C3C0708}"/>
  </bookViews>
  <sheets>
    <sheet name="BAL AGO 2025 - 2024" sheetId="6" r:id="rId1"/>
    <sheet name="EST RES AGO 2025-2024" sheetId="9" r:id="rId2"/>
    <sheet name="BAL AGO Y JUL 2025" sheetId="11" r:id="rId3"/>
    <sheet name="EST RES AGO Y JUL 2025" sheetId="12" r:id="rId4"/>
  </sheets>
  <definedNames>
    <definedName name="A_impresión_IM">#REF!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C14" i="6"/>
  <c r="C9" i="6" s="1"/>
  <c r="E14" i="6"/>
  <c r="C22" i="6"/>
  <c r="E38" i="11"/>
  <c r="E47" i="11" s="1"/>
  <c r="E27" i="11"/>
  <c r="E34" i="11" s="1"/>
  <c r="E49" i="11" s="1"/>
  <c r="E13" i="11"/>
  <c r="E8" i="11"/>
  <c r="E23" i="11" s="1"/>
  <c r="D39" i="12"/>
  <c r="D35" i="12" l="1"/>
  <c r="D24" i="12"/>
  <c r="D27" i="12" s="1"/>
  <c r="D14" i="12"/>
  <c r="B31" i="12"/>
  <c r="B18" i="12"/>
  <c r="B19" i="12"/>
  <c r="B20" i="12"/>
  <c r="B23" i="12"/>
  <c r="D29" i="12" l="1"/>
  <c r="D44" i="12" s="1"/>
  <c r="D47" i="12" s="1"/>
  <c r="C13" i="11"/>
  <c r="C8" i="11" s="1"/>
  <c r="C23" i="11" s="1"/>
  <c r="G10" i="11"/>
  <c r="I10" i="11" s="1"/>
  <c r="G11" i="6"/>
  <c r="I11" i="6" s="1"/>
  <c r="B39" i="9"/>
  <c r="B24" i="9"/>
  <c r="B45" i="12" l="1"/>
  <c r="B42" i="12"/>
  <c r="B41" i="12"/>
  <c r="B40" i="12"/>
  <c r="B37" i="12"/>
  <c r="B33" i="12"/>
  <c r="B26" i="12"/>
  <c r="B22" i="12"/>
  <c r="B21" i="12"/>
  <c r="B12" i="12"/>
  <c r="B11" i="12"/>
  <c r="B10" i="12"/>
  <c r="B9" i="12"/>
  <c r="C38" i="11" l="1"/>
  <c r="C47" i="11" s="1"/>
  <c r="G40" i="11"/>
  <c r="I40" i="11" s="1"/>
  <c r="G12" i="11"/>
  <c r="I12" i="11" s="1"/>
  <c r="E42" i="6"/>
  <c r="E51" i="6" s="1"/>
  <c r="C42" i="6"/>
  <c r="C51" i="6" s="1"/>
  <c r="G44" i="6"/>
  <c r="I44" i="6" s="1"/>
  <c r="G13" i="6"/>
  <c r="B39" i="12"/>
  <c r="D39" i="9"/>
  <c r="F33" i="9"/>
  <c r="H33" i="9" s="1"/>
  <c r="F22" i="9"/>
  <c r="H22" i="9" s="1"/>
  <c r="F42" i="12"/>
  <c r="H42" i="12" s="1"/>
  <c r="F41" i="12"/>
  <c r="H41" i="12" s="1"/>
  <c r="F40" i="12"/>
  <c r="H40" i="12" s="1"/>
  <c r="F37" i="12"/>
  <c r="H37" i="12" s="1"/>
  <c r="B35" i="12"/>
  <c r="F31" i="12"/>
  <c r="F23" i="12"/>
  <c r="H23" i="12" s="1"/>
  <c r="F22" i="12"/>
  <c r="H22" i="12" s="1"/>
  <c r="F21" i="12"/>
  <c r="H21" i="12" s="1"/>
  <c r="F20" i="12"/>
  <c r="H20" i="12" s="1"/>
  <c r="F19" i="12"/>
  <c r="H19" i="12" s="1"/>
  <c r="F18" i="12"/>
  <c r="H18" i="12" s="1"/>
  <c r="F12" i="12"/>
  <c r="H12" i="12" s="1"/>
  <c r="F11" i="12"/>
  <c r="H11" i="12" s="1"/>
  <c r="F10" i="12"/>
  <c r="H10" i="12" s="1"/>
  <c r="F9" i="12"/>
  <c r="H9" i="12" s="1"/>
  <c r="G46" i="11"/>
  <c r="I46" i="11" s="1"/>
  <c r="G44" i="11"/>
  <c r="G43" i="11"/>
  <c r="I43" i="11" s="1"/>
  <c r="G42" i="11"/>
  <c r="I42" i="11" s="1"/>
  <c r="G41" i="11"/>
  <c r="I41" i="11" s="1"/>
  <c r="G32" i="11"/>
  <c r="I32" i="11" s="1"/>
  <c r="G31" i="11"/>
  <c r="I31" i="11" s="1"/>
  <c r="G30" i="11"/>
  <c r="I30" i="11" s="1"/>
  <c r="G29" i="11"/>
  <c r="I29" i="11" s="1"/>
  <c r="D28" i="11"/>
  <c r="G21" i="11"/>
  <c r="I21" i="11" s="1"/>
  <c r="G20" i="11"/>
  <c r="I20" i="11" s="1"/>
  <c r="G19" i="11"/>
  <c r="I19" i="11" s="1"/>
  <c r="G17" i="11"/>
  <c r="I17" i="11" s="1"/>
  <c r="G15" i="11"/>
  <c r="I15" i="11" s="1"/>
  <c r="G11" i="11"/>
  <c r="I11" i="11" s="1"/>
  <c r="F42" i="9"/>
  <c r="H42" i="9" s="1"/>
  <c r="F41" i="9"/>
  <c r="H41" i="9" s="1"/>
  <c r="F40" i="9"/>
  <c r="H40" i="9" s="1"/>
  <c r="F20" i="9"/>
  <c r="H20" i="9" s="1"/>
  <c r="F19" i="9"/>
  <c r="H19" i="9" s="1"/>
  <c r="F18" i="9"/>
  <c r="H18" i="9" s="1"/>
  <c r="F12" i="9"/>
  <c r="H12" i="9" s="1"/>
  <c r="F11" i="9"/>
  <c r="F9" i="9"/>
  <c r="H9" i="9" s="1"/>
  <c r="G50" i="6"/>
  <c r="I50" i="6" s="1"/>
  <c r="G36" i="6"/>
  <c r="I36" i="6" s="1"/>
  <c r="F26" i="12" l="1"/>
  <c r="H26" i="12" s="1"/>
  <c r="F39" i="12"/>
  <c r="H39" i="12" s="1"/>
  <c r="G38" i="11"/>
  <c r="G47" i="11" s="1"/>
  <c r="F26" i="9"/>
  <c r="H26" i="9" s="1"/>
  <c r="F23" i="9"/>
  <c r="H23" i="9" s="1"/>
  <c r="H31" i="12"/>
  <c r="F33" i="12"/>
  <c r="H33" i="12" s="1"/>
  <c r="B24" i="12"/>
  <c r="B14" i="12"/>
  <c r="G28" i="11"/>
  <c r="I28" i="11" s="1"/>
  <c r="C27" i="11"/>
  <c r="G14" i="11"/>
  <c r="I14" i="11" s="1"/>
  <c r="G39" i="11"/>
  <c r="I39" i="11" s="1"/>
  <c r="G9" i="11"/>
  <c r="I9" i="11" s="1"/>
  <c r="B35" i="9"/>
  <c r="D35" i="9"/>
  <c r="D45" i="9" s="1"/>
  <c r="D14" i="9"/>
  <c r="F10" i="9"/>
  <c r="H10" i="9" s="1"/>
  <c r="F37" i="9"/>
  <c r="H37" i="9" s="1"/>
  <c r="F21" i="9"/>
  <c r="H21" i="9" s="1"/>
  <c r="D24" i="9"/>
  <c r="D27" i="9" s="1"/>
  <c r="F39" i="9"/>
  <c r="H39" i="9" s="1"/>
  <c r="F31" i="9"/>
  <c r="B14" i="9"/>
  <c r="F46" i="9"/>
  <c r="H46" i="9" s="1"/>
  <c r="G48" i="6"/>
  <c r="G46" i="6"/>
  <c r="I46" i="6" s="1"/>
  <c r="E31" i="6"/>
  <c r="E37" i="6" s="1"/>
  <c r="G45" i="6"/>
  <c r="I45" i="6" s="1"/>
  <c r="C31" i="6"/>
  <c r="G47" i="6"/>
  <c r="I47" i="6" s="1"/>
  <c r="G22" i="6"/>
  <c r="I22" i="6" s="1"/>
  <c r="G35" i="6"/>
  <c r="I35" i="6" s="1"/>
  <c r="G43" i="6"/>
  <c r="I43" i="6" s="1"/>
  <c r="G16" i="6"/>
  <c r="I16" i="6" s="1"/>
  <c r="G18" i="6"/>
  <c r="I18" i="6" s="1"/>
  <c r="G10" i="6"/>
  <c r="I10" i="6" s="1"/>
  <c r="G20" i="6"/>
  <c r="I20" i="6" s="1"/>
  <c r="G12" i="6"/>
  <c r="I12" i="6" s="1"/>
  <c r="G21" i="6"/>
  <c r="I21" i="6" s="1"/>
  <c r="G34" i="6"/>
  <c r="I34" i="6" s="1"/>
  <c r="G15" i="6"/>
  <c r="I15" i="6" s="1"/>
  <c r="C27" i="6" l="1"/>
  <c r="F35" i="12"/>
  <c r="H35" i="12" s="1"/>
  <c r="F14" i="12"/>
  <c r="H14" i="12" s="1"/>
  <c r="B27" i="12"/>
  <c r="F27" i="12" s="1"/>
  <c r="H27" i="12" s="1"/>
  <c r="F24" i="12"/>
  <c r="H24" i="12" s="1"/>
  <c r="G8" i="11"/>
  <c r="G13" i="11"/>
  <c r="I13" i="11" s="1"/>
  <c r="G27" i="11"/>
  <c r="I27" i="11" s="1"/>
  <c r="C34" i="11"/>
  <c r="I38" i="11"/>
  <c r="I47" i="11"/>
  <c r="D29" i="9"/>
  <c r="D48" i="9" s="1"/>
  <c r="B27" i="9"/>
  <c r="F27" i="9" s="1"/>
  <c r="H27" i="9" s="1"/>
  <c r="F24" i="9"/>
  <c r="H24" i="9" s="1"/>
  <c r="F14" i="9"/>
  <c r="H14" i="9" s="1"/>
  <c r="F35" i="9"/>
  <c r="H35" i="9" s="1"/>
  <c r="H31" i="9"/>
  <c r="E9" i="6"/>
  <c r="E27" i="6" s="1"/>
  <c r="G33" i="6"/>
  <c r="I33" i="6" s="1"/>
  <c r="E53" i="6"/>
  <c r="G42" i="6"/>
  <c r="G32" i="6"/>
  <c r="I32" i="6" s="1"/>
  <c r="G31" i="6"/>
  <c r="I31" i="6" s="1"/>
  <c r="C37" i="6"/>
  <c r="G14" i="6"/>
  <c r="I14" i="6" s="1"/>
  <c r="I42" i="6" l="1"/>
  <c r="G51" i="6"/>
  <c r="I51" i="6" s="1"/>
  <c r="B29" i="12"/>
  <c r="B44" i="12" s="1"/>
  <c r="B29" i="9"/>
  <c r="B45" i="9" s="1"/>
  <c r="B48" i="9" s="1"/>
  <c r="C49" i="11"/>
  <c r="G49" i="11" s="1"/>
  <c r="I49" i="11" s="1"/>
  <c r="G34" i="11"/>
  <c r="I34" i="11" s="1"/>
  <c r="I8" i="11"/>
  <c r="G23" i="11"/>
  <c r="I23" i="11" s="1"/>
  <c r="G9" i="6"/>
  <c r="C53" i="6"/>
  <c r="G53" i="6" s="1"/>
  <c r="I53" i="6" s="1"/>
  <c r="G37" i="6"/>
  <c r="I37" i="6" s="1"/>
  <c r="F29" i="12" l="1"/>
  <c r="H29" i="12" s="1"/>
  <c r="F29" i="9"/>
  <c r="H29" i="9" s="1"/>
  <c r="B47" i="12"/>
  <c r="F44" i="12"/>
  <c r="F45" i="9"/>
  <c r="I9" i="6"/>
  <c r="G27" i="6"/>
  <c r="I27" i="6" s="1"/>
  <c r="H44" i="12" l="1"/>
  <c r="F48" i="9"/>
  <c r="H45" i="9"/>
  <c r="H48" i="9" l="1"/>
  <c r="F45" i="12" l="1"/>
  <c r="F47" i="12" l="1"/>
  <c r="H47" i="12" s="1"/>
  <c r="H45" i="12"/>
</calcChain>
</file>

<file path=xl/sharedStrings.xml><?xml version="1.0" encoding="utf-8"?>
<sst xmlns="http://schemas.openxmlformats.org/spreadsheetml/2006/main" count="177" uniqueCount="76">
  <si>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</si>
  <si>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</si>
  <si>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</si>
  <si>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</si>
  <si>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</si>
  <si>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</si>
  <si>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</si>
  <si>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</si>
  <si>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</si>
  <si>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</si>
  <si>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</si>
  <si>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</si>
  <si>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</si>
  <si>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</si>
  <si>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</si>
  <si>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</si>
  <si>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</si>
  <si>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</si>
  <si>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</si>
  <si>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PASIVO</t>
  </si>
  <si>
    <t>PASIVOS</t>
  </si>
  <si>
    <t>DEPÓSITOS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</si>
  <si>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</si>
  <si>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</si>
  <si>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</si>
  <si>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</si>
  <si>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</si>
  <si>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</si>
  <si>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</si>
  <si>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</si>
  <si>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</si>
  <si>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</si>
  <si>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</si>
  <si>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</si>
  <si>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DEL PRESENTE EJERCICIO</t>
  </si>
  <si>
    <t>TOTAL PATRIMONIO</t>
  </si>
  <si>
    <t>TOTAL PASIVO Y PATRIMONIO</t>
  </si>
  <si>
    <t>FEDECRÉDITO DE R.L. DE C.V.</t>
  </si>
  <si>
    <t>ESTADO DE RESULTADOS COMPARATIVO DEL</t>
  </si>
  <si>
    <t xml:space="preserve">        AUMENTO</t>
  </si>
  <si>
    <t>INGRESOS FINANCIEROS</t>
  </si>
  <si>
    <t>2025</t>
  </si>
  <si>
    <t>2024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</si>
  <si>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</si>
  <si>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</si>
  <si>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</si>
  <si>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</si>
  <si>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</si>
  <si>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</si>
  <si>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</si>
  <si>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</si>
  <si>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</si>
  <si>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</si>
  <si>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</si>
  <si>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</si>
  <si>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</si>
  <si>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</si>
  <si>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</si>
  <si>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</si>
  <si>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</si>
  <si>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</si>
  <si>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</si>
  <si>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</si>
  <si>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</si>
  <si>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GASTOS DE OTRAS OPERACIONES</t>
  </si>
  <si>
    <t>FEDECRÉDITO DE C.V.</t>
  </si>
  <si>
    <t>JULIO</t>
  </si>
  <si>
    <t>REPORTOS</t>
  </si>
  <si>
    <t>AGOSTO</t>
  </si>
  <si>
    <t>BALANCE DE SITUACIÓN COMPARATIVO AL 31 DE AGOSTO Y 31 DE JULIO E 2025</t>
  </si>
  <si>
    <t>COMPARATIVO AL 31 DE AGOSTO Y  31 DE JULIO DE 2025</t>
  </si>
  <si>
    <t>1  DE ENERO AL 31 DE AGOSTO DE 2025 Y 2024</t>
  </si>
  <si>
    <t>BALANCE DE SITUACIÓN COMPARATIVO AL 31 DE AGOSTO DE 2025 Y 2024</t>
  </si>
  <si>
    <t>ACTIVOS NO DEPRECIABLES Y DEPRECIABLES</t>
  </si>
  <si>
    <t>DEPRECIACIÓN ACUMULADA</t>
  </si>
  <si>
    <t>INTANGIBLES (Programas computacionales)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</si>
</sst>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_P_t_s_-;\-* #,##0.00\ _P_t_s_-;_-* &quot;-&quot;??\ _P_t_s_-;_-@_-"/>
    <numFmt numFmtId="166" formatCode="#,##0.0_);\(#,##0.0\)"/>
    <numFmt numFmtId="167" formatCode="_-* #,##0.00\ &quot;Pts&quot;_-;\-* #,##0.00\ &quot;Pts&quot;_-;_-* &quot;-&quot;??\ &quot;Pts&quot;_-;_-@_-"/>
    <numFmt numFmtId="168" formatCode="#,##0;[Red]#,##0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9">
    <xf numFmtId="0" fontId="0" fillId="0" borderId="0" xfId="0"/>
    <xf numFmtId="0" fontId="2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5" xfId="1" applyFont="1" applyFill="1" applyBorder="1"/>
    <xf numFmtId="0" fontId="2" fillId="0" borderId="4" xfId="1" applyFont="1" applyBorder="1"/>
    <xf numFmtId="0" fontId="2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vertical="center"/>
    </xf>
    <xf numFmtId="0" fontId="4" fillId="0" borderId="5" xfId="1" applyFont="1" applyBorder="1"/>
    <xf numFmtId="0" fontId="5" fillId="0" borderId="4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9" xfId="1" quotePrefix="1" applyFont="1" applyBorder="1" applyAlignment="1">
      <alignment horizontal="center"/>
    </xf>
    <xf numFmtId="0" fontId="6" fillId="0" borderId="0" xfId="1" quotePrefix="1" applyFont="1" applyAlignment="1">
      <alignment horizontal="center"/>
    </xf>
    <xf numFmtId="0" fontId="4" fillId="0" borderId="9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4" fillId="0" borderId="10" xfId="1" applyFont="1" applyBorder="1" applyAlignment="1">
      <alignment horizontal="right"/>
    </xf>
    <xf numFmtId="0" fontId="5" fillId="0" borderId="0" xfId="1" quotePrefix="1" applyFont="1" applyAlignment="1">
      <alignment horizontal="right"/>
    </xf>
    <xf numFmtId="0" fontId="5" fillId="0" borderId="5" xfId="1" applyFont="1" applyBorder="1" applyAlignment="1">
      <alignment horizontal="right"/>
    </xf>
    <xf numFmtId="0" fontId="6" fillId="0" borderId="4" xfId="1" applyFont="1" applyBorder="1"/>
    <xf numFmtId="0" fontId="5" fillId="0" borderId="0" xfId="1" applyFont="1"/>
    <xf numFmtId="166" fontId="4" fillId="0" borderId="9" xfId="1" applyNumberFormat="1" applyFont="1" applyBorder="1"/>
    <xf numFmtId="166" fontId="6" fillId="0" borderId="0" xfId="1" applyNumberFormat="1" applyFont="1"/>
    <xf numFmtId="166" fontId="4" fillId="0" borderId="10" xfId="1" applyNumberFormat="1" applyFont="1" applyBorder="1"/>
    <xf numFmtId="0" fontId="2" fillId="0" borderId="4" xfId="1" applyFont="1" applyBorder="1" applyAlignment="1">
      <alignment horizontal="left"/>
    </xf>
    <xf numFmtId="0" fontId="2" fillId="0" borderId="0" xfId="1" applyFont="1" applyAlignment="1">
      <alignment horizontal="left"/>
    </xf>
    <xf numFmtId="166" fontId="2" fillId="0" borderId="0" xfId="1" applyNumberFormat="1" applyFont="1"/>
    <xf numFmtId="166" fontId="2" fillId="0" borderId="5" xfId="1" applyNumberFormat="1" applyFont="1" applyBorder="1"/>
    <xf numFmtId="166" fontId="2" fillId="0" borderId="9" xfId="1" applyNumberFormat="1" applyFont="1" applyBorder="1"/>
    <xf numFmtId="166" fontId="5" fillId="0" borderId="0" xfId="1" applyNumberFormat="1" applyFont="1"/>
    <xf numFmtId="166" fontId="2" fillId="0" borderId="10" xfId="1" applyNumberFormat="1" applyFont="1" applyBorder="1"/>
    <xf numFmtId="0" fontId="8" fillId="0" borderId="4" xfId="1" applyFont="1" applyBorder="1" applyAlignment="1">
      <alignment horizontal="left"/>
    </xf>
    <xf numFmtId="166" fontId="4" fillId="0" borderId="0" xfId="1" applyNumberFormat="1" applyFont="1"/>
    <xf numFmtId="166" fontId="4" fillId="0" borderId="5" xfId="1" applyNumberFormat="1" applyFont="1" applyBorder="1"/>
    <xf numFmtId="0" fontId="2" fillId="0" borderId="5" xfId="1" applyFont="1" applyBorder="1"/>
    <xf numFmtId="0" fontId="4" fillId="0" borderId="4" xfId="1" applyFont="1" applyBorder="1" applyAlignment="1">
      <alignment horizontal="left"/>
    </xf>
    <xf numFmtId="166" fontId="4" fillId="0" borderId="11" xfId="1" applyNumberFormat="1" applyFont="1" applyBorder="1"/>
    <xf numFmtId="166" fontId="4" fillId="0" borderId="12" xfId="1" applyNumberFormat="1" applyFont="1" applyBorder="1"/>
    <xf numFmtId="166" fontId="9" fillId="0" borderId="0" xfId="1" applyNumberFormat="1" applyFont="1" applyAlignment="1">
      <alignment horizontal="right"/>
    </xf>
    <xf numFmtId="166" fontId="9" fillId="0" borderId="5" xfId="1" applyNumberFormat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10" fillId="0" borderId="0" xfId="1" applyFont="1"/>
    <xf numFmtId="166" fontId="2" fillId="0" borderId="0" xfId="1" applyNumberFormat="1" applyFont="1" applyAlignment="1">
      <alignment horizontal="left"/>
    </xf>
    <xf numFmtId="0" fontId="7" fillId="0" borderId="4" xfId="1" applyFont="1" applyBorder="1" applyAlignment="1">
      <alignment horizontal="left"/>
    </xf>
    <xf numFmtId="168" fontId="6" fillId="0" borderId="0" xfId="3" applyNumberFormat="1" applyFont="1" applyFill="1" applyBorder="1" applyAlignment="1" applyProtection="1"/>
    <xf numFmtId="166" fontId="11" fillId="0" borderId="0" xfId="1" applyNumberFormat="1" applyFont="1" applyAlignment="1">
      <alignment horizontal="right"/>
    </xf>
    <xf numFmtId="166" fontId="11" fillId="0" borderId="5" xfId="1" applyNumberFormat="1" applyFont="1" applyBorder="1" applyAlignment="1">
      <alignment horizontal="right"/>
    </xf>
    <xf numFmtId="166" fontId="4" fillId="0" borderId="7" xfId="1" applyNumberFormat="1" applyFont="1" applyBorder="1"/>
    <xf numFmtId="166" fontId="4" fillId="0" borderId="8" xfId="1" applyNumberFormat="1" applyFont="1" applyBorder="1"/>
    <xf numFmtId="164" fontId="12" fillId="0" borderId="4" xfId="1" applyNumberFormat="1" applyFont="1" applyBorder="1" applyProtection="1">
      <protection locked="0"/>
    </xf>
    <xf numFmtId="166" fontId="14" fillId="0" borderId="0" xfId="1" applyNumberFormat="1" applyFont="1" applyProtection="1">
      <protection locked="0"/>
    </xf>
    <xf numFmtId="166" fontId="14" fillId="0" borderId="0" xfId="1" applyNumberFormat="1" applyFont="1"/>
    <xf numFmtId="166" fontId="14" fillId="0" borderId="0" xfId="1" applyNumberFormat="1" applyFont="1" applyAlignment="1">
      <alignment vertical="center"/>
    </xf>
    <xf numFmtId="166" fontId="14" fillId="0" borderId="0" xfId="1" applyNumberFormat="1" applyFont="1" applyAlignment="1">
      <alignment horizontal="center"/>
    </xf>
    <xf numFmtId="166" fontId="14" fillId="0" borderId="5" xfId="1" applyNumberFormat="1" applyFont="1" applyBorder="1" applyProtection="1">
      <protection locked="0"/>
    </xf>
    <xf numFmtId="164" fontId="15" fillId="0" borderId="4" xfId="1" applyNumberFormat="1" applyFont="1" applyBorder="1"/>
    <xf numFmtId="49" fontId="14" fillId="0" borderId="9" xfId="1" applyNumberFormat="1" applyFont="1" applyBorder="1" applyAlignment="1">
      <alignment horizontal="center"/>
    </xf>
    <xf numFmtId="49" fontId="15" fillId="0" borderId="0" xfId="1" applyNumberFormat="1" applyFont="1" applyAlignment="1">
      <alignment horizontal="right"/>
    </xf>
    <xf numFmtId="166" fontId="14" fillId="0" borderId="9" xfId="1" applyNumberFormat="1" applyFont="1" applyBorder="1"/>
    <xf numFmtId="166" fontId="15" fillId="0" borderId="0" xfId="1" applyNumberFormat="1" applyFont="1" applyAlignment="1">
      <alignment horizontal="right"/>
    </xf>
    <xf numFmtId="166" fontId="14" fillId="0" borderId="10" xfId="1" applyNumberFormat="1" applyFont="1" applyBorder="1" applyAlignment="1" applyProtection="1">
      <alignment horizontal="right"/>
      <protection locked="0"/>
    </xf>
    <xf numFmtId="164" fontId="16" fillId="0" borderId="4" xfId="1" applyNumberFormat="1" applyFont="1" applyBorder="1"/>
    <xf numFmtId="166" fontId="16" fillId="0" borderId="0" xfId="1" applyNumberFormat="1" applyFont="1"/>
    <xf numFmtId="166" fontId="12" fillId="0" borderId="0" xfId="1" applyNumberFormat="1" applyFont="1" applyProtection="1">
      <protection locked="0"/>
    </xf>
    <xf numFmtId="166" fontId="12" fillId="0" borderId="5" xfId="1" applyNumberFormat="1" applyFont="1" applyBorder="1" applyProtection="1">
      <protection locked="0"/>
    </xf>
    <xf numFmtId="164" fontId="12" fillId="0" borderId="4" xfId="1" applyNumberFormat="1" applyFont="1" applyBorder="1"/>
    <xf numFmtId="166" fontId="12" fillId="0" borderId="0" xfId="1" applyNumberFormat="1" applyFont="1"/>
    <xf numFmtId="166" fontId="12" fillId="0" borderId="0" xfId="1" applyNumberFormat="1" applyFont="1" applyAlignment="1">
      <alignment horizontal="right"/>
    </xf>
    <xf numFmtId="166" fontId="12" fillId="0" borderId="5" xfId="1" applyNumberFormat="1" applyFont="1" applyBorder="1" applyAlignment="1">
      <alignment horizontal="right"/>
    </xf>
    <xf numFmtId="166" fontId="14" fillId="0" borderId="13" xfId="1" applyNumberFormat="1" applyFont="1" applyBorder="1"/>
    <xf numFmtId="166" fontId="14" fillId="0" borderId="13" xfId="1" applyNumberFormat="1" applyFont="1" applyBorder="1" applyAlignment="1">
      <alignment horizontal="right"/>
    </xf>
    <xf numFmtId="166" fontId="14" fillId="0" borderId="0" xfId="1" applyNumberFormat="1" applyFont="1" applyAlignment="1">
      <alignment horizontal="right"/>
    </xf>
    <xf numFmtId="166" fontId="14" fillId="0" borderId="14" xfId="1" applyNumberFormat="1" applyFont="1" applyBorder="1" applyAlignment="1">
      <alignment horizontal="right"/>
    </xf>
    <xf numFmtId="166" fontId="14" fillId="0" borderId="15" xfId="1" applyNumberFormat="1" applyFont="1" applyBorder="1"/>
    <xf numFmtId="166" fontId="14" fillId="0" borderId="15" xfId="1" applyNumberFormat="1" applyFont="1" applyBorder="1" applyAlignment="1">
      <alignment horizontal="right"/>
    </xf>
    <xf numFmtId="166" fontId="14" fillId="0" borderId="16" xfId="1" applyNumberFormat="1" applyFont="1" applyBorder="1" applyAlignment="1">
      <alignment horizontal="right"/>
    </xf>
    <xf numFmtId="164" fontId="12" fillId="0" borderId="4" xfId="1" applyNumberFormat="1" applyFont="1" applyBorder="1" applyAlignment="1">
      <alignment wrapText="1"/>
    </xf>
    <xf numFmtId="164" fontId="14" fillId="0" borderId="4" xfId="1" quotePrefix="1" applyNumberFormat="1" applyFont="1" applyBorder="1" applyAlignment="1">
      <alignment horizontal="left"/>
    </xf>
    <xf numFmtId="166" fontId="14" fillId="0" borderId="0" xfId="4" applyNumberFormat="1" applyFont="1"/>
    <xf numFmtId="166" fontId="14" fillId="0" borderId="5" xfId="1" applyNumberFormat="1" applyFont="1" applyBorder="1" applyAlignment="1">
      <alignment horizontal="right"/>
    </xf>
    <xf numFmtId="164" fontId="12" fillId="0" borderId="4" xfId="1" quotePrefix="1" applyNumberFormat="1" applyFont="1" applyBorder="1" applyAlignment="1">
      <alignment horizontal="left"/>
    </xf>
    <xf numFmtId="166" fontId="12" fillId="0" borderId="0" xfId="1" quotePrefix="1" applyNumberFormat="1" applyFont="1" applyAlignment="1">
      <alignment horizontal="left"/>
    </xf>
    <xf numFmtId="164" fontId="12" fillId="0" borderId="4" xfId="5" applyNumberFormat="1" applyFont="1" applyBorder="1" applyAlignment="1" applyProtection="1">
      <alignment horizontal="left"/>
    </xf>
    <xf numFmtId="164" fontId="12" fillId="0" borderId="4" xfId="1" applyNumberFormat="1" applyFont="1" applyBorder="1" applyAlignment="1">
      <alignment horizontal="left"/>
    </xf>
    <xf numFmtId="164" fontId="14" fillId="0" borderId="17" xfId="1" quotePrefix="1" applyNumberFormat="1" applyFont="1" applyBorder="1" applyAlignment="1" applyProtection="1">
      <alignment horizontal="left"/>
      <protection locked="0"/>
    </xf>
    <xf numFmtId="166" fontId="14" fillId="0" borderId="0" xfId="6" applyNumberFormat="1" applyFont="1"/>
    <xf numFmtId="166" fontId="14" fillId="0" borderId="18" xfId="1" applyNumberFormat="1" applyFont="1" applyBorder="1" applyAlignment="1">
      <alignment horizontal="right"/>
    </xf>
    <xf numFmtId="164" fontId="14" fillId="0" borderId="0" xfId="1" quotePrefix="1" applyNumberFormat="1" applyFont="1" applyAlignment="1" applyProtection="1">
      <alignment horizontal="left"/>
      <protection locked="0"/>
    </xf>
    <xf numFmtId="164" fontId="12" fillId="0" borderId="4" xfId="5" applyNumberFormat="1" applyFont="1" applyBorder="1" applyAlignment="1" applyProtection="1"/>
    <xf numFmtId="49" fontId="12" fillId="0" borderId="4" xfId="1" quotePrefix="1" applyNumberFormat="1" applyFont="1" applyBorder="1" applyAlignment="1" applyProtection="1">
      <alignment horizontal="left"/>
      <protection locked="0"/>
    </xf>
    <xf numFmtId="166" fontId="14" fillId="0" borderId="9" xfId="1" applyNumberFormat="1" applyFont="1" applyBorder="1" applyAlignment="1">
      <alignment horizontal="right"/>
    </xf>
    <xf numFmtId="166" fontId="14" fillId="0" borderId="10" xfId="1" applyNumberFormat="1" applyFont="1" applyBorder="1" applyAlignment="1">
      <alignment horizontal="right"/>
    </xf>
    <xf numFmtId="164" fontId="12" fillId="0" borderId="4" xfId="5" applyNumberFormat="1" applyFont="1" applyFill="1" applyBorder="1" applyAlignment="1" applyProtection="1"/>
    <xf numFmtId="164" fontId="14" fillId="0" borderId="4" xfId="1" quotePrefix="1" applyNumberFormat="1" applyFont="1" applyBorder="1" applyAlignment="1" applyProtection="1">
      <alignment horizontal="left"/>
      <protection locked="0"/>
    </xf>
    <xf numFmtId="166" fontId="14" fillId="0" borderId="15" xfId="4" applyNumberFormat="1" applyFont="1" applyBorder="1"/>
    <xf numFmtId="164" fontId="14" fillId="0" borderId="4" xfId="1" applyNumberFormat="1" applyFont="1" applyBorder="1" applyAlignment="1">
      <alignment horizontal="left"/>
    </xf>
    <xf numFmtId="166" fontId="14" fillId="0" borderId="11" xfId="1" applyNumberFormat="1" applyFont="1" applyBorder="1" applyAlignment="1">
      <alignment horizontal="right"/>
    </xf>
    <xf numFmtId="166" fontId="14" fillId="0" borderId="12" xfId="1" applyNumberFormat="1" applyFont="1" applyBorder="1" applyAlignment="1">
      <alignment horizontal="right"/>
    </xf>
    <xf numFmtId="164" fontId="12" fillId="0" borderId="6" xfId="1" applyNumberFormat="1" applyFont="1" applyBorder="1" applyAlignment="1">
      <alignment horizontal="left"/>
    </xf>
    <xf numFmtId="166" fontId="12" fillId="0" borderId="7" xfId="1" applyNumberFormat="1" applyFont="1" applyBorder="1" applyAlignment="1">
      <alignment horizontal="right"/>
    </xf>
    <xf numFmtId="166" fontId="12" fillId="0" borderId="7" xfId="1" applyNumberFormat="1" applyFont="1" applyBorder="1" applyProtection="1">
      <protection locked="0"/>
    </xf>
    <xf numFmtId="166" fontId="12" fillId="0" borderId="8" xfId="1" applyNumberFormat="1" applyFont="1" applyBorder="1" applyProtection="1">
      <protection locked="0"/>
    </xf>
    <xf numFmtId="166" fontId="2" fillId="0" borderId="0" xfId="6" applyNumberFormat="1" applyFont="1"/>
    <xf numFmtId="166" fontId="12" fillId="0" borderId="0" xfId="6" applyNumberFormat="1" applyFont="1"/>
    <xf numFmtId="166" fontId="14" fillId="0" borderId="9" xfId="6" applyNumberFormat="1" applyFon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166" fontId="9" fillId="0" borderId="7" xfId="1" applyNumberFormat="1" applyFont="1" applyBorder="1" applyAlignment="1">
      <alignment horizontal="right"/>
    </xf>
    <xf numFmtId="166" fontId="9" fillId="0" borderId="8" xfId="1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right"/>
    </xf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165" fontId="3" fillId="0" borderId="1" xfId="2" applyFont="1" applyFill="1" applyBorder="1" applyAlignment="1" applyProtection="1">
      <alignment horizontal="center"/>
    </xf>
    <xf numFmtId="165" fontId="3" fillId="0" borderId="2" xfId="2" applyFont="1" applyFill="1" applyBorder="1" applyAlignment="1" applyProtection="1">
      <alignment horizontal="center"/>
    </xf>
    <xf numFmtId="165" fontId="3" fillId="0" borderId="3" xfId="2" applyFont="1" applyFill="1" applyBorder="1" applyAlignment="1" applyProtection="1">
      <alignment horizontal="center"/>
    </xf>
    <xf numFmtId="164" fontId="12" fillId="2" borderId="1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164" fontId="12" fillId="2" borderId="3" xfId="1" applyNumberFormat="1" applyFont="1" applyFill="1" applyBorder="1" applyAlignment="1">
      <alignment horizontal="center"/>
    </xf>
    <xf numFmtId="164" fontId="12" fillId="2" borderId="4" xfId="1" applyNumberFormat="1" applyFont="1" applyFill="1" applyBorder="1" applyAlignment="1">
      <alignment horizontal="center"/>
    </xf>
    <xf numFmtId="164" fontId="12" fillId="2" borderId="0" xfId="1" applyNumberFormat="1" applyFont="1" applyFill="1" applyAlignment="1">
      <alignment horizontal="center"/>
    </xf>
    <xf numFmtId="164" fontId="12" fillId="2" borderId="5" xfId="1" applyNumberFormat="1" applyFont="1" applyFill="1" applyBorder="1" applyAlignment="1">
      <alignment horizontal="center"/>
    </xf>
    <xf numFmtId="164" fontId="12" fillId="2" borderId="6" xfId="1" applyNumberFormat="1" applyFont="1" applyFill="1" applyBorder="1" applyAlignment="1">
      <alignment horizontal="center"/>
    </xf>
    <xf numFmtId="164" fontId="12" fillId="2" borderId="7" xfId="1" applyNumberFormat="1" applyFont="1" applyFill="1" applyBorder="1" applyAlignment="1">
      <alignment horizontal="center"/>
    </xf>
    <xf numFmtId="164" fontId="12" fillId="2" borderId="8" xfId="1" applyNumberFormat="1" applyFont="1" applyFill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164" fontId="13" fillId="0" borderId="2" xfId="1" applyNumberFormat="1" applyFont="1" applyBorder="1" applyAlignment="1">
      <alignment horizontal="center"/>
    </xf>
    <xf numFmtId="164" fontId="13" fillId="0" borderId="3" xfId="1" applyNumberFormat="1" applyFont="1" applyBorder="1" applyAlignment="1">
      <alignment horizontal="center"/>
    </xf>
    <xf numFmtId="0" fontId="2" fillId="0" borderId="4" xfId="1" applyFont="1" applyBorder="1" applyAlignment="1">
      <alignment horizontal="left" indent="3"/>
    </xf>
    <xf numFmtId="0" fontId="4" fillId="0" borderId="4" xfId="1" applyFont="1" applyBorder="1"/>
    <xf numFmtId="0" fontId="4" fillId="0" borderId="0" xfId="1" applyFont="1"/>
  </cellXfs>
  <cellStyles count="7">
    <cellStyle name="Hipervínculo 2" xfId="5" xr:uid="{64F3EA1D-045A-4C02-B126-C62AFDC95734}"/>
    <cellStyle name="Millares 3" xfId="2" xr:uid="{2A1D23F2-25C6-4F23-A0A1-6E1078303CB4}"/>
    <cellStyle name="Moneda 2" xfId="3" xr:uid="{D84CC7B4-E3C6-4D14-A60D-1A9E7EC5A5C4}"/>
    <cellStyle name="Normal" xfId="0" builtinId="0"/>
    <cellStyle name="Normal 2 3" xfId="6" xr:uid="{6BE33F60-3041-463A-B078-4E7BC5A55189}"/>
    <cellStyle name="Normal 4" xfId="1" xr:uid="{9E474589-D49F-416A-9AF1-459337E8F892}"/>
    <cellStyle name="Normal_ESTARESULTAGOSTOJULIO2003" xfId="4" xr:uid="{5232F711-3115-4B6D-956D-03F004B66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F5FD-8B9A-403D-ADDE-4071E98FB688}">
  <sheetPr>
    <pageSetUpPr fitToPage="1"/>
  </sheetPr>
  <dimension ref="A1:I55"/>
  <sheetViews>
    <sheetView tabSelected="1" zoomScale="50" zoomScaleNormal="50" workbookViewId="0">
      <selection activeCell="N13" sqref="N13"/>
    </sheetView>
  </sheetViews>
  <sheetFormatPr baseColWidth="10" defaultRowHeight="14.4" x14ac:dyDescent="0.3"/>
  <cols>
    <col min="1" max="1" width="69.5546875" bestFit="1" customWidth="1"/>
    <col min="2" max="2" width="14.5546875" bestFit="1" customWidth="1"/>
    <col min="3" max="3" width="17.88671875" bestFit="1" customWidth="1"/>
    <col min="4" max="4" width="7.44140625" bestFit="1" customWidth="1"/>
    <col min="5" max="5" width="17.88671875" bestFit="1" customWidth="1"/>
    <col min="7" max="7" width="26.77734375" bestFit="1" customWidth="1"/>
    <col min="9" max="9" width="15.21875" bestFit="1" customWidth="1"/>
  </cols>
  <sheetData>
    <row r="1" spans="1:9" ht="21" thickTop="1" x14ac:dyDescent="0.35">
      <c r="A1" s="112" t="s">
        <v>65</v>
      </c>
      <c r="B1" s="113"/>
      <c r="C1" s="113"/>
      <c r="D1" s="113"/>
      <c r="E1" s="113"/>
      <c r="F1" s="113"/>
      <c r="G1" s="113"/>
      <c r="H1" s="113"/>
      <c r="I1" s="114"/>
    </row>
    <row r="2" spans="1:9" ht="20.399999999999999" x14ac:dyDescent="0.35">
      <c r="A2" s="1"/>
      <c r="B2" s="2"/>
      <c r="C2" s="3"/>
      <c r="D2" s="3"/>
      <c r="E2" s="3"/>
      <c r="F2" s="3"/>
      <c r="G2" s="3"/>
      <c r="H2" s="3"/>
      <c r="I2" s="4"/>
    </row>
    <row r="3" spans="1:9" ht="20.399999999999999" x14ac:dyDescent="0.35">
      <c r="A3" s="115" t="s">
        <v>72</v>
      </c>
      <c r="B3" s="116"/>
      <c r="C3" s="116"/>
      <c r="D3" s="116"/>
      <c r="E3" s="116"/>
      <c r="F3" s="116"/>
      <c r="G3" s="116"/>
      <c r="H3" s="116"/>
      <c r="I3" s="117"/>
    </row>
    <row r="4" spans="1:9" ht="21" thickBot="1" x14ac:dyDescent="0.4">
      <c r="A4" s="118" t="s">
        <v>1</v>
      </c>
      <c r="B4" s="119"/>
      <c r="C4" s="119"/>
      <c r="D4" s="119"/>
      <c r="E4" s="119"/>
      <c r="F4" s="119"/>
      <c r="G4" s="119"/>
      <c r="H4" s="119"/>
      <c r="I4" s="120"/>
    </row>
    <row r="5" spans="1:9" ht="21" thickTop="1" x14ac:dyDescent="0.35">
      <c r="A5" s="121"/>
      <c r="B5" s="122"/>
      <c r="C5" s="122"/>
      <c r="D5" s="122"/>
      <c r="E5" s="122"/>
      <c r="F5" s="122"/>
      <c r="G5" s="122"/>
      <c r="H5" s="122"/>
      <c r="I5" s="123"/>
    </row>
    <row r="6" spans="1:9" ht="20.399999999999999" x14ac:dyDescent="0.35">
      <c r="A6" s="5"/>
      <c r="B6" s="6"/>
      <c r="C6" s="7" t="s">
        <v>2</v>
      </c>
      <c r="D6" s="7"/>
      <c r="E6" s="7" t="s">
        <v>2</v>
      </c>
      <c r="F6" s="8"/>
      <c r="G6" s="9" t="s">
        <v>3</v>
      </c>
      <c r="H6" s="8"/>
      <c r="I6" s="10"/>
    </row>
    <row r="7" spans="1:9" ht="20.399999999999999" x14ac:dyDescent="0.35">
      <c r="A7" s="11" t="s">
        <v>4</v>
      </c>
      <c r="B7" s="12"/>
      <c r="C7" s="13">
        <v>2025</v>
      </c>
      <c r="D7" s="14"/>
      <c r="E7" s="13">
        <v>2024</v>
      </c>
      <c r="F7" s="14"/>
      <c r="G7" s="15" t="s">
        <v>5</v>
      </c>
      <c r="H7" s="16"/>
      <c r="I7" s="17" t="s">
        <v>6</v>
      </c>
    </row>
    <row r="8" spans="1:9" ht="20.399999999999999" x14ac:dyDescent="0.35">
      <c r="A8" s="11"/>
      <c r="B8" s="12"/>
      <c r="C8" s="18"/>
      <c r="D8" s="18"/>
      <c r="E8" s="18"/>
      <c r="F8" s="18"/>
      <c r="G8" s="12"/>
      <c r="H8" s="12"/>
      <c r="I8" s="19"/>
    </row>
    <row r="9" spans="1:9" ht="20.399999999999999" x14ac:dyDescent="0.35">
      <c r="A9" s="20" t="s">
        <v>7</v>
      </c>
      <c r="B9" s="21"/>
      <c r="C9" s="22">
        <f>C10+C11+C12+C13+C14+C18</f>
        <v>765056.50000000012</v>
      </c>
      <c r="D9" s="23"/>
      <c r="E9" s="22">
        <f>E10+E12+E14+E18</f>
        <v>615822.20000000007</v>
      </c>
      <c r="F9" s="23"/>
      <c r="G9" s="22">
        <f t="shared" ref="G9:G15" si="0">C9-E9</f>
        <v>149234.30000000005</v>
      </c>
      <c r="H9" s="23"/>
      <c r="I9" s="24">
        <f t="shared" ref="I9:I15" si="1">G9/E9*100</f>
        <v>24.233342026318642</v>
      </c>
    </row>
    <row r="10" spans="1:9" ht="20.399999999999999" x14ac:dyDescent="0.35">
      <c r="A10" s="25" t="s">
        <v>8</v>
      </c>
      <c r="B10" s="26"/>
      <c r="C10" s="27">
        <v>224460.6</v>
      </c>
      <c r="D10" s="27"/>
      <c r="E10" s="27">
        <v>84812.1</v>
      </c>
      <c r="F10" s="27"/>
      <c r="G10" s="27">
        <f t="shared" si="0"/>
        <v>139648.5</v>
      </c>
      <c r="H10" s="27"/>
      <c r="I10" s="28">
        <f t="shared" si="1"/>
        <v>164.65634030993218</v>
      </c>
    </row>
    <row r="11" spans="1:9" ht="20.399999999999999" x14ac:dyDescent="0.35">
      <c r="A11" s="25" t="s">
        <v>67</v>
      </c>
      <c r="B11" s="26"/>
      <c r="C11" s="27">
        <v>5000</v>
      </c>
      <c r="D11" s="27"/>
      <c r="E11" s="27">
        <v>0</v>
      </c>
      <c r="F11" s="27"/>
      <c r="G11" s="27">
        <f t="shared" ref="G11" si="2">C11-E11</f>
        <v>5000</v>
      </c>
      <c r="H11" s="27"/>
      <c r="I11" s="28" t="e">
        <f t="shared" ref="I11" si="3">G11/E11*100</f>
        <v>#DIV/0!</v>
      </c>
    </row>
    <row r="12" spans="1:9" ht="20.399999999999999" x14ac:dyDescent="0.35">
      <c r="A12" s="25" t="s">
        <v>10</v>
      </c>
      <c r="B12" s="26"/>
      <c r="C12" s="27">
        <v>199715.20000000001</v>
      </c>
      <c r="D12" s="27"/>
      <c r="E12" s="27">
        <v>111576.5</v>
      </c>
      <c r="F12" s="27"/>
      <c r="G12" s="27">
        <f t="shared" si="0"/>
        <v>88138.700000000012</v>
      </c>
      <c r="H12" s="27"/>
      <c r="I12" s="28">
        <f t="shared" si="1"/>
        <v>78.993963782696184</v>
      </c>
    </row>
    <row r="13" spans="1:9" ht="20.399999999999999" x14ac:dyDescent="0.35">
      <c r="A13" s="25" t="s">
        <v>9</v>
      </c>
      <c r="B13" s="26"/>
      <c r="C13" s="27">
        <v>0</v>
      </c>
      <c r="D13" s="27"/>
      <c r="E13" s="27">
        <v>0</v>
      </c>
      <c r="F13" s="27"/>
      <c r="G13" s="27">
        <f t="shared" ref="G13" si="4">C13-E13</f>
        <v>0</v>
      </c>
      <c r="H13" s="27"/>
      <c r="I13" s="28">
        <v>0</v>
      </c>
    </row>
    <row r="14" spans="1:9" ht="20.399999999999999" x14ac:dyDescent="0.35">
      <c r="A14" s="11" t="s">
        <v>11</v>
      </c>
      <c r="B14" s="12"/>
      <c r="C14" s="29">
        <f>C15+C16</f>
        <v>340130.60000000003</v>
      </c>
      <c r="D14" s="30"/>
      <c r="E14" s="29">
        <f>E15+E16</f>
        <v>423684.60000000003</v>
      </c>
      <c r="F14" s="30"/>
      <c r="G14" s="29">
        <f t="shared" si="0"/>
        <v>-83554</v>
      </c>
      <c r="H14" s="30"/>
      <c r="I14" s="31">
        <f t="shared" si="1"/>
        <v>-19.720801747337521</v>
      </c>
    </row>
    <row r="15" spans="1:9" ht="20.399999999999999" x14ac:dyDescent="0.35">
      <c r="A15" s="25" t="s">
        <v>12</v>
      </c>
      <c r="B15" s="26"/>
      <c r="C15" s="27">
        <v>339027.20000000001</v>
      </c>
      <c r="D15" s="27"/>
      <c r="E15" s="27">
        <v>422336.4</v>
      </c>
      <c r="F15" s="27"/>
      <c r="G15" s="27">
        <f t="shared" si="0"/>
        <v>-83309.200000000012</v>
      </c>
      <c r="H15" s="27"/>
      <c r="I15" s="28">
        <f t="shared" si="1"/>
        <v>-19.725792046340313</v>
      </c>
    </row>
    <row r="16" spans="1:9" ht="20.399999999999999" x14ac:dyDescent="0.35">
      <c r="A16" s="25" t="s">
        <v>13</v>
      </c>
      <c r="B16" s="26"/>
      <c r="C16" s="27">
        <v>1103.4000000000001</v>
      </c>
      <c r="D16" s="27"/>
      <c r="E16" s="27">
        <v>1348.2</v>
      </c>
      <c r="F16" s="27"/>
      <c r="G16" s="27">
        <f>C16-E16</f>
        <v>-244.79999999999995</v>
      </c>
      <c r="H16" s="27"/>
      <c r="I16" s="28">
        <f>G16/E16*100</f>
        <v>-18.157543391188248</v>
      </c>
    </row>
    <row r="17" spans="1:9" ht="20.399999999999999" x14ac:dyDescent="0.35">
      <c r="A17" s="25"/>
      <c r="B17" s="26"/>
      <c r="C17" s="27"/>
      <c r="D17" s="27"/>
      <c r="E17" s="27"/>
      <c r="F17" s="27"/>
      <c r="G17" s="27"/>
      <c r="H17" s="27"/>
      <c r="I17" s="28"/>
    </row>
    <row r="18" spans="1:9" ht="20.399999999999999" x14ac:dyDescent="0.35">
      <c r="A18" s="32" t="s">
        <v>14</v>
      </c>
      <c r="B18" s="26"/>
      <c r="C18" s="33">
        <v>-4249.8999999999996</v>
      </c>
      <c r="D18" s="33"/>
      <c r="E18" s="33">
        <v>-4251</v>
      </c>
      <c r="F18" s="33"/>
      <c r="G18" s="33">
        <f>C18-E18</f>
        <v>1.1000000000003638</v>
      </c>
      <c r="H18" s="33"/>
      <c r="I18" s="34">
        <f>G18/E18*100</f>
        <v>-2.587626440838306E-2</v>
      </c>
    </row>
    <row r="19" spans="1:9" ht="20.399999999999999" x14ac:dyDescent="0.35">
      <c r="A19" s="25"/>
      <c r="B19" s="26"/>
      <c r="C19" s="6" t="s">
        <v>2</v>
      </c>
      <c r="D19" s="6"/>
      <c r="E19" s="6" t="s">
        <v>2</v>
      </c>
      <c r="F19" s="6"/>
      <c r="G19" s="6"/>
      <c r="H19" s="6"/>
      <c r="I19" s="35"/>
    </row>
    <row r="20" spans="1:9" ht="20.399999999999999" x14ac:dyDescent="0.35">
      <c r="A20" s="25" t="s">
        <v>15</v>
      </c>
      <c r="B20" s="26"/>
      <c r="C20" s="27">
        <v>23726</v>
      </c>
      <c r="D20" s="27"/>
      <c r="E20" s="27">
        <v>23041</v>
      </c>
      <c r="F20" s="27"/>
      <c r="G20" s="27">
        <f>C20-E20</f>
        <v>685</v>
      </c>
      <c r="H20" s="27"/>
      <c r="I20" s="28">
        <f>G20/E20*100</f>
        <v>2.9729612430016061</v>
      </c>
    </row>
    <row r="21" spans="1:9" ht="20.399999999999999" x14ac:dyDescent="0.35">
      <c r="A21" s="25" t="s">
        <v>16</v>
      </c>
      <c r="B21" s="26"/>
      <c r="C21" s="27">
        <v>5870.5</v>
      </c>
      <c r="D21" s="27"/>
      <c r="E21" s="27">
        <v>5137.1000000000004</v>
      </c>
      <c r="F21" s="27"/>
      <c r="G21" s="27">
        <f>C21-E21</f>
        <v>733.39999999999964</v>
      </c>
      <c r="H21" s="27"/>
      <c r="I21" s="28">
        <f>G21/E21*100</f>
        <v>14.2765373459734</v>
      </c>
    </row>
    <row r="22" spans="1:9" ht="20.399999999999999" x14ac:dyDescent="0.35">
      <c r="A22" s="25" t="s">
        <v>17</v>
      </c>
      <c r="B22" s="26"/>
      <c r="C22" s="27">
        <f>SUM(C23:C25)</f>
        <v>18108.800000000003</v>
      </c>
      <c r="D22" s="27"/>
      <c r="E22" s="27">
        <f>SUM(E23:E25)</f>
        <v>19159.5</v>
      </c>
      <c r="F22" s="27"/>
      <c r="G22" s="27">
        <f>C22-E22</f>
        <v>-1050.6999999999971</v>
      </c>
      <c r="H22" s="27"/>
      <c r="I22" s="28">
        <f>G22/E22*100</f>
        <v>-5.4839635689866491</v>
      </c>
    </row>
    <row r="23" spans="1:9" ht="20.399999999999999" x14ac:dyDescent="0.35">
      <c r="A23" s="136" t="s">
        <v>73</v>
      </c>
      <c r="B23" s="26"/>
      <c r="C23" s="27">
        <v>33227.800000000003</v>
      </c>
      <c r="D23" s="27"/>
      <c r="E23" s="27">
        <v>32214</v>
      </c>
      <c r="F23" s="27"/>
      <c r="G23" s="27"/>
      <c r="H23" s="27"/>
      <c r="I23" s="28"/>
    </row>
    <row r="24" spans="1:9" ht="20.399999999999999" x14ac:dyDescent="0.35">
      <c r="A24" s="136" t="s">
        <v>74</v>
      </c>
      <c r="B24" s="26"/>
      <c r="C24" s="27">
        <v>-17329.599999999999</v>
      </c>
      <c r="D24" s="27"/>
      <c r="E24" s="27">
        <v>-15748.5</v>
      </c>
      <c r="F24" s="27"/>
      <c r="G24" s="27"/>
      <c r="H24" s="27"/>
      <c r="I24" s="28"/>
    </row>
    <row r="25" spans="1:9" ht="20.399999999999999" x14ac:dyDescent="0.35">
      <c r="A25" s="136" t="s">
        <v>75</v>
      </c>
      <c r="B25" s="26"/>
      <c r="C25" s="27">
        <v>2210.6</v>
      </c>
      <c r="D25" s="27"/>
      <c r="E25" s="27">
        <v>2694</v>
      </c>
      <c r="F25" s="27"/>
      <c r="G25" s="27"/>
      <c r="H25" s="27"/>
      <c r="I25" s="28"/>
    </row>
    <row r="26" spans="1:9" ht="20.399999999999999" x14ac:dyDescent="0.35">
      <c r="A26" s="25" t="s">
        <v>2</v>
      </c>
      <c r="B26" s="26"/>
      <c r="C26" s="29"/>
      <c r="D26" s="27"/>
      <c r="E26" s="29"/>
      <c r="F26" s="27"/>
      <c r="G26" s="29"/>
      <c r="H26" s="27"/>
      <c r="I26" s="31"/>
    </row>
    <row r="27" spans="1:9" ht="21" thickBot="1" x14ac:dyDescent="0.4">
      <c r="A27" s="36" t="s">
        <v>18</v>
      </c>
      <c r="B27" s="26"/>
      <c r="C27" s="37">
        <f>C9+C20+C21+C22</f>
        <v>812761.80000000016</v>
      </c>
      <c r="D27" s="33"/>
      <c r="E27" s="37">
        <f>E9+E20+E21+E22</f>
        <v>663159.80000000005</v>
      </c>
      <c r="F27" s="33"/>
      <c r="G27" s="37">
        <f>G9+G20+G21+G22</f>
        <v>149602.00000000006</v>
      </c>
      <c r="H27" s="33"/>
      <c r="I27" s="38">
        <f>G27/E27*100</f>
        <v>22.558966933761674</v>
      </c>
    </row>
    <row r="28" spans="1:9" ht="21" thickTop="1" x14ac:dyDescent="0.35">
      <c r="A28" s="25"/>
      <c r="B28" s="26"/>
      <c r="C28" s="39"/>
      <c r="D28" s="39"/>
      <c r="E28" s="39"/>
      <c r="F28" s="39"/>
      <c r="G28" s="39"/>
      <c r="H28" s="39"/>
      <c r="I28" s="40"/>
    </row>
    <row r="29" spans="1:9" ht="20.399999999999999" x14ac:dyDescent="0.35">
      <c r="A29" s="11" t="s">
        <v>19</v>
      </c>
      <c r="B29" s="12"/>
      <c r="C29" s="6"/>
      <c r="D29" s="6"/>
      <c r="E29" s="6"/>
      <c r="F29" s="6"/>
      <c r="G29" s="6"/>
      <c r="H29" s="6"/>
      <c r="I29" s="41" t="s">
        <v>2</v>
      </c>
    </row>
    <row r="30" spans="1:9" ht="20.399999999999999" x14ac:dyDescent="0.35">
      <c r="A30" s="11"/>
      <c r="B30" s="12"/>
      <c r="C30" s="6"/>
      <c r="D30" s="6"/>
      <c r="E30" s="6"/>
      <c r="F30" s="6"/>
      <c r="G30" s="6"/>
      <c r="H30" s="6"/>
      <c r="I30" s="41"/>
    </row>
    <row r="31" spans="1:9" ht="20.399999999999999" x14ac:dyDescent="0.35">
      <c r="A31" s="42" t="s">
        <v>20</v>
      </c>
      <c r="B31" s="12"/>
      <c r="C31" s="29">
        <f>SUM(C32,C33,C34,C35)</f>
        <v>232249.1</v>
      </c>
      <c r="D31" s="30"/>
      <c r="E31" s="29">
        <f>SUM(E32,E33,E34,E35)</f>
        <v>191508.69999999998</v>
      </c>
      <c r="F31" s="30"/>
      <c r="G31" s="29">
        <f t="shared" ref="G31:G36" si="5">C31-E31</f>
        <v>40740.400000000023</v>
      </c>
      <c r="H31" s="30"/>
      <c r="I31" s="31">
        <f>G31/E31*100</f>
        <v>21.273393845814851</v>
      </c>
    </row>
    <row r="32" spans="1:9" ht="20.399999999999999" x14ac:dyDescent="0.35">
      <c r="A32" s="25" t="s">
        <v>21</v>
      </c>
      <c r="B32" s="12"/>
      <c r="C32" s="27">
        <v>55087.3</v>
      </c>
      <c r="D32" s="27"/>
      <c r="E32" s="27">
        <v>39406.800000000003</v>
      </c>
      <c r="F32" s="30"/>
      <c r="G32" s="27">
        <f t="shared" si="5"/>
        <v>15680.5</v>
      </c>
      <c r="H32" s="27"/>
      <c r="I32" s="28">
        <f>G32/E32*100</f>
        <v>39.791355806612053</v>
      </c>
    </row>
    <row r="33" spans="1:9" ht="20.399999999999999" x14ac:dyDescent="0.35">
      <c r="A33" s="25" t="s">
        <v>11</v>
      </c>
      <c r="B33" s="26"/>
      <c r="C33" s="27">
        <v>168927.6</v>
      </c>
      <c r="D33" s="27"/>
      <c r="E33" s="27">
        <v>145484.70000000001</v>
      </c>
      <c r="F33" s="27"/>
      <c r="G33" s="27">
        <f t="shared" si="5"/>
        <v>23442.899999999994</v>
      </c>
      <c r="H33" s="27"/>
      <c r="I33" s="28">
        <f>G33/E33*100</f>
        <v>16.1136531882734</v>
      </c>
    </row>
    <row r="34" spans="1:9" ht="20.399999999999999" x14ac:dyDescent="0.35">
      <c r="A34" s="25" t="s">
        <v>22</v>
      </c>
      <c r="B34" s="26"/>
      <c r="C34" s="27">
        <v>8017.3</v>
      </c>
      <c r="D34" s="27"/>
      <c r="E34" s="27">
        <v>6013.3</v>
      </c>
      <c r="F34" s="27"/>
      <c r="G34" s="27">
        <f>C34-E34</f>
        <v>2004</v>
      </c>
      <c r="H34" s="27"/>
      <c r="I34" s="28">
        <f>IFERROR(G34/E34*100,0)</f>
        <v>33.326127084961662</v>
      </c>
    </row>
    <row r="35" spans="1:9" ht="20.399999999999999" x14ac:dyDescent="0.35">
      <c r="A35" s="25" t="s">
        <v>23</v>
      </c>
      <c r="B35" s="26"/>
      <c r="C35" s="27">
        <v>216.9</v>
      </c>
      <c r="D35" s="27"/>
      <c r="E35" s="27">
        <v>603.9</v>
      </c>
      <c r="F35" s="27"/>
      <c r="G35" s="27">
        <f t="shared" si="5"/>
        <v>-387</v>
      </c>
      <c r="H35" s="27"/>
      <c r="I35" s="28">
        <f>G35/E35*100</f>
        <v>-64.08345752608048</v>
      </c>
    </row>
    <row r="36" spans="1:9" ht="20.399999999999999" x14ac:dyDescent="0.35">
      <c r="A36" s="25" t="s">
        <v>24</v>
      </c>
      <c r="B36" s="26"/>
      <c r="C36" s="27">
        <v>368447.9</v>
      </c>
      <c r="D36" s="27"/>
      <c r="E36" s="27">
        <v>290580.8</v>
      </c>
      <c r="F36" s="27"/>
      <c r="G36" s="27">
        <f t="shared" si="5"/>
        <v>77867.100000000035</v>
      </c>
      <c r="H36" s="27"/>
      <c r="I36" s="28">
        <f>IFERROR(G36/E36*100,0)</f>
        <v>26.797056102812039</v>
      </c>
    </row>
    <row r="37" spans="1:9" ht="21" thickBot="1" x14ac:dyDescent="0.4">
      <c r="A37" s="36" t="s">
        <v>25</v>
      </c>
      <c r="B37" s="26"/>
      <c r="C37" s="37">
        <f>SUM(C31,C36)</f>
        <v>600697</v>
      </c>
      <c r="D37" s="33"/>
      <c r="E37" s="37">
        <f>SUM(E31,E36)</f>
        <v>482089.5</v>
      </c>
      <c r="F37" s="33"/>
      <c r="G37" s="37">
        <f t="shared" ref="G37" si="6">C37-E37</f>
        <v>118607.5</v>
      </c>
      <c r="H37" s="33"/>
      <c r="I37" s="38">
        <f>G37/E37*100</f>
        <v>24.60279678358479</v>
      </c>
    </row>
    <row r="38" spans="1:9" ht="21" thickTop="1" x14ac:dyDescent="0.35">
      <c r="A38" s="25" t="s">
        <v>2</v>
      </c>
      <c r="B38" s="26"/>
      <c r="C38" s="39"/>
      <c r="D38" s="39"/>
      <c r="E38" s="39"/>
      <c r="F38" s="39"/>
      <c r="G38" s="39"/>
      <c r="H38" s="39"/>
      <c r="I38" s="40"/>
    </row>
    <row r="39" spans="1:9" ht="20.399999999999999" x14ac:dyDescent="0.35">
      <c r="A39" s="25"/>
      <c r="B39" s="26"/>
      <c r="C39" s="39"/>
      <c r="D39" s="39"/>
      <c r="E39" s="39"/>
      <c r="F39" s="39"/>
      <c r="G39" s="39"/>
      <c r="H39" s="39"/>
      <c r="I39" s="40"/>
    </row>
    <row r="40" spans="1:9" ht="22.2" x14ac:dyDescent="0.5">
      <c r="A40" s="11" t="s">
        <v>26</v>
      </c>
      <c r="B40" s="12"/>
      <c r="C40" s="43"/>
      <c r="D40" s="43"/>
      <c r="E40" s="43"/>
      <c r="F40" s="6"/>
      <c r="G40" s="6"/>
      <c r="H40" s="6"/>
      <c r="I40" s="35"/>
    </row>
    <row r="41" spans="1:9" ht="20.399999999999999" x14ac:dyDescent="0.35">
      <c r="A41" s="25" t="s">
        <v>2</v>
      </c>
      <c r="B41" s="26"/>
      <c r="C41" s="44" t="s">
        <v>2</v>
      </c>
      <c r="D41" s="44"/>
      <c r="E41" s="44" t="s">
        <v>2</v>
      </c>
      <c r="F41" s="44"/>
      <c r="G41" s="26" t="s">
        <v>2</v>
      </c>
      <c r="H41" s="26"/>
      <c r="I41" s="41" t="s">
        <v>2</v>
      </c>
    </row>
    <row r="42" spans="1:9" ht="20.399999999999999" x14ac:dyDescent="0.35">
      <c r="A42" s="42" t="s">
        <v>27</v>
      </c>
      <c r="B42" s="12"/>
      <c r="C42" s="22">
        <f>SUM(C43:C44)</f>
        <v>131963.5</v>
      </c>
      <c r="D42" s="23"/>
      <c r="E42" s="22">
        <f>SUM(E43:E44)</f>
        <v>116939.4</v>
      </c>
      <c r="F42" s="23"/>
      <c r="G42" s="22">
        <f>C42-E42</f>
        <v>15024.100000000006</v>
      </c>
      <c r="H42" s="23"/>
      <c r="I42" s="24">
        <f t="shared" ref="I42:I43" si="7">G42/E42*100</f>
        <v>12.847765594829463</v>
      </c>
    </row>
    <row r="43" spans="1:9" ht="20.399999999999999" x14ac:dyDescent="0.35">
      <c r="A43" s="25" t="s">
        <v>28</v>
      </c>
      <c r="B43" s="26"/>
      <c r="C43" s="27">
        <v>132603.79999999999</v>
      </c>
      <c r="D43" s="27"/>
      <c r="E43" s="27">
        <v>117558.39999999999</v>
      </c>
      <c r="F43" s="27"/>
      <c r="G43" s="27">
        <f>C43-E43</f>
        <v>15045.399999999994</v>
      </c>
      <c r="H43" s="27"/>
      <c r="I43" s="28">
        <f t="shared" si="7"/>
        <v>12.798234749707374</v>
      </c>
    </row>
    <row r="44" spans="1:9" ht="20.399999999999999" x14ac:dyDescent="0.35">
      <c r="A44" s="25" t="s">
        <v>29</v>
      </c>
      <c r="B44" s="26"/>
      <c r="C44" s="27">
        <v>-640.29999999999995</v>
      </c>
      <c r="D44" s="27"/>
      <c r="E44" s="27">
        <v>-619</v>
      </c>
      <c r="F44" s="27"/>
      <c r="G44" s="27">
        <f>C44-E44</f>
        <v>-21.299999999999955</v>
      </c>
      <c r="H44" s="27"/>
      <c r="I44" s="28">
        <f>G44/E44*100</f>
        <v>3.4410339256865838</v>
      </c>
    </row>
    <row r="45" spans="1:9" ht="20.399999999999999" x14ac:dyDescent="0.35">
      <c r="A45" s="25" t="s">
        <v>30</v>
      </c>
      <c r="B45" s="26"/>
      <c r="C45" s="27">
        <v>46444.6</v>
      </c>
      <c r="D45" s="27"/>
      <c r="E45" s="27">
        <v>39572.6</v>
      </c>
      <c r="F45" s="27"/>
      <c r="G45" s="27">
        <f t="shared" ref="G45:G48" si="8">C45-E45</f>
        <v>6872</v>
      </c>
      <c r="H45" s="27"/>
      <c r="I45" s="28">
        <f>G45/E45*100</f>
        <v>17.365550911489265</v>
      </c>
    </row>
    <row r="46" spans="1:9" ht="20.399999999999999" x14ac:dyDescent="0.35">
      <c r="A46" s="45" t="s">
        <v>31</v>
      </c>
      <c r="B46" s="26"/>
      <c r="C46" s="27">
        <v>8007.7</v>
      </c>
      <c r="D46" s="27"/>
      <c r="E46" s="27">
        <v>1524.8</v>
      </c>
      <c r="F46" s="27"/>
      <c r="G46" s="27">
        <f t="shared" si="8"/>
        <v>6482.9</v>
      </c>
      <c r="H46" s="27"/>
      <c r="I46" s="28">
        <f>G46/E46*100</f>
        <v>425.16395592864632</v>
      </c>
    </row>
    <row r="47" spans="1:9" ht="20.399999999999999" x14ac:dyDescent="0.35">
      <c r="A47" s="25" t="s">
        <v>32</v>
      </c>
      <c r="B47" s="26"/>
      <c r="C47" s="27">
        <v>4827.8999999999996</v>
      </c>
      <c r="D47" s="27"/>
      <c r="E47" s="27">
        <v>3283.5</v>
      </c>
      <c r="F47" s="27"/>
      <c r="G47" s="27">
        <f t="shared" si="8"/>
        <v>1544.3999999999996</v>
      </c>
      <c r="H47" s="27"/>
      <c r="I47" s="28">
        <f>G47/E47*100</f>
        <v>47.035175879396974</v>
      </c>
    </row>
    <row r="48" spans="1:9" ht="20.399999999999999" x14ac:dyDescent="0.35">
      <c r="A48" s="25" t="s">
        <v>33</v>
      </c>
      <c r="B48" s="26"/>
      <c r="C48" s="27">
        <v>0.9</v>
      </c>
      <c r="D48" s="27"/>
      <c r="E48" s="27">
        <v>0.9</v>
      </c>
      <c r="F48" s="27"/>
      <c r="G48" s="27">
        <f t="shared" si="8"/>
        <v>0</v>
      </c>
      <c r="H48" s="27"/>
      <c r="I48" s="28">
        <v>0</v>
      </c>
    </row>
    <row r="49" spans="1:9" ht="20.399999999999999" x14ac:dyDescent="0.35">
      <c r="A49" s="25"/>
      <c r="B49" s="26"/>
      <c r="C49" s="27"/>
      <c r="D49" s="27"/>
      <c r="E49" s="27"/>
      <c r="F49" s="27"/>
      <c r="G49" s="27"/>
      <c r="H49" s="27"/>
      <c r="I49" s="28"/>
    </row>
    <row r="50" spans="1:9" ht="20.399999999999999" x14ac:dyDescent="0.35">
      <c r="A50" s="137" t="s">
        <v>34</v>
      </c>
      <c r="B50" s="138"/>
      <c r="C50" s="33">
        <v>20820.2</v>
      </c>
      <c r="D50" s="46"/>
      <c r="E50" s="33">
        <v>19749.099999999999</v>
      </c>
      <c r="F50" s="33"/>
      <c r="G50" s="33">
        <f>C50-E50</f>
        <v>1071.1000000000022</v>
      </c>
      <c r="H50" s="33"/>
      <c r="I50" s="34">
        <f>G50/E50*100</f>
        <v>5.4235382878207217</v>
      </c>
    </row>
    <row r="51" spans="1:9" ht="21" thickBot="1" x14ac:dyDescent="0.4">
      <c r="A51" s="36" t="s">
        <v>35</v>
      </c>
      <c r="B51" s="26"/>
      <c r="C51" s="37">
        <f>C42+C45+C46+C47+C48+C49+C50</f>
        <v>212064.80000000002</v>
      </c>
      <c r="D51" s="33"/>
      <c r="E51" s="37">
        <f>E42+E45+E46+E47+E48+E49+E50</f>
        <v>181070.3</v>
      </c>
      <c r="F51" s="33"/>
      <c r="G51" s="37">
        <f>G42+G45+G46+G47+G48+G49+G50</f>
        <v>30994.500000000011</v>
      </c>
      <c r="H51" s="33"/>
      <c r="I51" s="38">
        <f>G51/E51*100</f>
        <v>17.117384794745476</v>
      </c>
    </row>
    <row r="52" spans="1:9" ht="21" thickTop="1" x14ac:dyDescent="0.35">
      <c r="A52" s="25"/>
      <c r="B52" s="26"/>
      <c r="C52" s="47"/>
      <c r="D52" s="47"/>
      <c r="E52" s="47"/>
      <c r="F52" s="47"/>
      <c r="G52" s="47"/>
      <c r="H52" s="47"/>
      <c r="I52" s="48"/>
    </row>
    <row r="53" spans="1:9" ht="21" thickBot="1" x14ac:dyDescent="0.4">
      <c r="A53" s="25" t="s">
        <v>36</v>
      </c>
      <c r="B53" s="26"/>
      <c r="C53" s="49">
        <f>C37+C51</f>
        <v>812761.8</v>
      </c>
      <c r="D53" s="33"/>
      <c r="E53" s="49">
        <f>E37+E51</f>
        <v>663159.80000000005</v>
      </c>
      <c r="F53" s="33"/>
      <c r="G53" s="49">
        <f>C53-E53</f>
        <v>149602</v>
      </c>
      <c r="H53" s="33"/>
      <c r="I53" s="50">
        <f>G53/E53*100</f>
        <v>22.558966933761663</v>
      </c>
    </row>
    <row r="54" spans="1:9" ht="21.6" thickTop="1" thickBot="1" x14ac:dyDescent="0.4">
      <c r="A54" s="107" t="s">
        <v>2</v>
      </c>
      <c r="B54" s="108"/>
      <c r="C54" s="109"/>
      <c r="D54" s="109"/>
      <c r="E54" s="109"/>
      <c r="F54" s="109"/>
      <c r="G54" s="109"/>
      <c r="H54" s="109"/>
      <c r="I54" s="110"/>
    </row>
    <row r="55" spans="1:9" ht="15" thickTop="1" x14ac:dyDescent="0.3"/>
  </sheetData>
  <mergeCells count="4">
    <mergeCell ref="A1:I1"/>
    <mergeCell ref="A3:I3"/>
    <mergeCell ref="A4:I4"/>
    <mergeCell ref="A5:I5"/>
  </mergeCells>
  <pageMargins left="0.7" right="0.7" top="0.75" bottom="0.75" header="0.3" footer="0.3"/>
  <pageSetup scale="47" orientation="portrait" r:id="rId1"/>
  <ignoredErrors>
    <ignoredError sqref="I34:I36" formula="1"/>
    <ignoredError sqref="C42 E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BC68-9851-4485-9DF0-A8CBFA3550D1}">
  <dimension ref="A1:H49"/>
  <sheetViews>
    <sheetView topLeftCell="A28" zoomScaleNormal="100" zoomScaleSheetLayoutView="100" workbookViewId="0">
      <selection activeCell="D34" sqref="D34"/>
    </sheetView>
  </sheetViews>
  <sheetFormatPr baseColWidth="10" defaultRowHeight="14.4" x14ac:dyDescent="0.3"/>
  <cols>
    <col min="1" max="1" width="53.109375" customWidth="1"/>
    <col min="2" max="2" width="10.5546875" bestFit="1" customWidth="1"/>
    <col min="3" max="3" width="1.5546875" customWidth="1"/>
    <col min="4" max="4" width="10.5546875" bestFit="1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24" t="s">
        <v>65</v>
      </c>
      <c r="B1" s="125"/>
      <c r="C1" s="125"/>
      <c r="D1" s="125"/>
      <c r="E1" s="125"/>
      <c r="F1" s="125"/>
      <c r="G1" s="125"/>
      <c r="H1" s="126"/>
    </row>
    <row r="2" spans="1:8" x14ac:dyDescent="0.3">
      <c r="A2" s="127" t="s">
        <v>38</v>
      </c>
      <c r="B2" s="128"/>
      <c r="C2" s="128"/>
      <c r="D2" s="128"/>
      <c r="E2" s="128"/>
      <c r="F2" s="128"/>
      <c r="G2" s="128"/>
      <c r="H2" s="129"/>
    </row>
    <row r="3" spans="1:8" x14ac:dyDescent="0.3">
      <c r="A3" s="127" t="s">
        <v>71</v>
      </c>
      <c r="B3" s="128"/>
      <c r="C3" s="128"/>
      <c r="D3" s="128"/>
      <c r="E3" s="128"/>
      <c r="F3" s="128"/>
      <c r="G3" s="128"/>
      <c r="H3" s="129"/>
    </row>
    <row r="4" spans="1:8" ht="15" thickBot="1" x14ac:dyDescent="0.35">
      <c r="A4" s="130" t="s">
        <v>1</v>
      </c>
      <c r="B4" s="131"/>
      <c r="C4" s="131"/>
      <c r="D4" s="131"/>
      <c r="E4" s="131"/>
      <c r="F4" s="131"/>
      <c r="G4" s="131"/>
      <c r="H4" s="132"/>
    </row>
    <row r="5" spans="1:8" ht="15" thickTop="1" x14ac:dyDescent="0.3">
      <c r="A5" s="133"/>
      <c r="B5" s="134"/>
      <c r="C5" s="134"/>
      <c r="D5" s="134"/>
      <c r="E5" s="134"/>
      <c r="F5" s="134"/>
      <c r="G5" s="134"/>
      <c r="H5" s="135"/>
    </row>
    <row r="6" spans="1:8" x14ac:dyDescent="0.3">
      <c r="A6" s="51"/>
      <c r="B6" s="52"/>
      <c r="C6" s="52"/>
      <c r="D6" s="52"/>
      <c r="E6" s="53" t="s">
        <v>39</v>
      </c>
      <c r="F6" s="54"/>
      <c r="G6" s="55"/>
      <c r="H6" s="56"/>
    </row>
    <row r="7" spans="1:8" x14ac:dyDescent="0.3">
      <c r="A7" s="57" t="s">
        <v>40</v>
      </c>
      <c r="B7" s="58" t="s">
        <v>41</v>
      </c>
      <c r="C7" s="59"/>
      <c r="D7" s="58" t="s">
        <v>42</v>
      </c>
      <c r="E7" s="59"/>
      <c r="F7" s="60" t="s">
        <v>5</v>
      </c>
      <c r="G7" s="61"/>
      <c r="H7" s="62" t="s">
        <v>43</v>
      </c>
    </row>
    <row r="8" spans="1:8" x14ac:dyDescent="0.3">
      <c r="A8" s="63"/>
      <c r="B8" s="64"/>
      <c r="C8" s="64"/>
      <c r="D8" s="64"/>
      <c r="E8" s="64"/>
      <c r="F8" s="65"/>
      <c r="G8" s="65"/>
      <c r="H8" s="66"/>
    </row>
    <row r="9" spans="1:8" x14ac:dyDescent="0.3">
      <c r="A9" s="67" t="s">
        <v>44</v>
      </c>
      <c r="B9" s="68">
        <v>21839.1</v>
      </c>
      <c r="C9" s="68"/>
      <c r="D9" s="68">
        <v>23937.4</v>
      </c>
      <c r="E9" s="68"/>
      <c r="F9" s="69">
        <f>B9-D9</f>
        <v>-2098.3000000000029</v>
      </c>
      <c r="G9" s="69"/>
      <c r="H9" s="70">
        <f>F9/D9*100</f>
        <v>-8.7657807447759701</v>
      </c>
    </row>
    <row r="10" spans="1:8" x14ac:dyDescent="0.3">
      <c r="A10" s="67" t="s">
        <v>10</v>
      </c>
      <c r="B10" s="68">
        <v>8047.5</v>
      </c>
      <c r="C10" s="68"/>
      <c r="D10" s="68">
        <v>5594.4</v>
      </c>
      <c r="E10" s="68"/>
      <c r="F10" s="69">
        <f>B10-D10</f>
        <v>2453.1000000000004</v>
      </c>
      <c r="G10" s="69"/>
      <c r="H10" s="70">
        <f>F10/D10*100</f>
        <v>43.849206349206362</v>
      </c>
    </row>
    <row r="11" spans="1:8" x14ac:dyDescent="0.3">
      <c r="A11" s="67" t="s">
        <v>9</v>
      </c>
      <c r="B11" s="68">
        <v>94.1</v>
      </c>
      <c r="C11" s="68"/>
      <c r="D11" s="68">
        <v>35.700000000000003</v>
      </c>
      <c r="E11" s="68"/>
      <c r="F11" s="69">
        <f>B11-D11</f>
        <v>58.399999999999991</v>
      </c>
      <c r="G11" s="69"/>
      <c r="H11" s="70">
        <v>0</v>
      </c>
    </row>
    <row r="12" spans="1:8" x14ac:dyDescent="0.3">
      <c r="A12" s="67" t="s">
        <v>45</v>
      </c>
      <c r="B12" s="68">
        <v>3936.3</v>
      </c>
      <c r="C12" s="68"/>
      <c r="D12" s="68">
        <v>1017.2</v>
      </c>
      <c r="E12" s="68"/>
      <c r="F12" s="69">
        <f>B12-D12</f>
        <v>2919.1000000000004</v>
      </c>
      <c r="G12" s="69"/>
      <c r="H12" s="70">
        <f>F12/D12*100</f>
        <v>286.97404640188756</v>
      </c>
    </row>
    <row r="13" spans="1:8" x14ac:dyDescent="0.3">
      <c r="A13" s="51"/>
      <c r="B13" s="65"/>
      <c r="C13" s="65"/>
      <c r="D13" s="65"/>
      <c r="E13" s="65"/>
      <c r="F13" s="65"/>
      <c r="G13" s="65"/>
      <c r="H13" s="66"/>
    </row>
    <row r="14" spans="1:8" x14ac:dyDescent="0.3">
      <c r="A14" s="51"/>
      <c r="B14" s="71">
        <f>SUM(B9:B12)</f>
        <v>33917</v>
      </c>
      <c r="C14" s="53"/>
      <c r="D14" s="71">
        <f>SUM(D9:D12)</f>
        <v>30584.700000000004</v>
      </c>
      <c r="E14" s="53"/>
      <c r="F14" s="72">
        <f>B14-D14</f>
        <v>3332.2999999999956</v>
      </c>
      <c r="G14" s="73"/>
      <c r="H14" s="74">
        <f>F14/D14*100</f>
        <v>10.895316939515494</v>
      </c>
    </row>
    <row r="15" spans="1:8" x14ac:dyDescent="0.3">
      <c r="A15" s="51"/>
      <c r="B15" s="65"/>
      <c r="C15" s="65"/>
      <c r="D15" s="65"/>
      <c r="E15" s="65"/>
      <c r="F15" s="65"/>
      <c r="G15" s="65"/>
      <c r="H15" s="66"/>
    </row>
    <row r="16" spans="1:8" x14ac:dyDescent="0.3">
      <c r="A16" s="57" t="s">
        <v>46</v>
      </c>
      <c r="B16" s="64"/>
      <c r="C16" s="64"/>
      <c r="D16" s="64"/>
      <c r="E16" s="64"/>
      <c r="F16" s="65"/>
      <c r="G16" s="65"/>
      <c r="H16" s="66"/>
    </row>
    <row r="17" spans="1:8" x14ac:dyDescent="0.3">
      <c r="A17" s="51"/>
      <c r="B17" s="65"/>
      <c r="C17" s="65"/>
      <c r="D17" s="65"/>
      <c r="E17" s="65"/>
      <c r="F17" s="65"/>
      <c r="G17" s="65"/>
      <c r="H17" s="66"/>
    </row>
    <row r="18" spans="1:8" x14ac:dyDescent="0.3">
      <c r="A18" s="51" t="s">
        <v>21</v>
      </c>
      <c r="B18" s="68">
        <v>281.2</v>
      </c>
      <c r="C18" s="65"/>
      <c r="D18" s="68">
        <v>95</v>
      </c>
      <c r="E18" s="65"/>
      <c r="F18" s="69">
        <f t="shared" ref="F18:F24" si="0">B18-D18</f>
        <v>186.2</v>
      </c>
      <c r="G18" s="65"/>
      <c r="H18" s="70">
        <f>F18/D18*100</f>
        <v>196</v>
      </c>
    </row>
    <row r="19" spans="1:8" x14ac:dyDescent="0.3">
      <c r="A19" s="67" t="s">
        <v>47</v>
      </c>
      <c r="B19" s="68">
        <v>8758.9</v>
      </c>
      <c r="C19" s="68"/>
      <c r="D19" s="68">
        <v>6650</v>
      </c>
      <c r="E19" s="68"/>
      <c r="F19" s="69">
        <f t="shared" si="0"/>
        <v>2108.8999999999996</v>
      </c>
      <c r="G19" s="69"/>
      <c r="H19" s="70">
        <f>F19/D19*100</f>
        <v>31.712781954887216</v>
      </c>
    </row>
    <row r="20" spans="1:8" x14ac:dyDescent="0.3">
      <c r="A20" s="67" t="s">
        <v>48</v>
      </c>
      <c r="B20" s="68">
        <v>857.2</v>
      </c>
      <c r="C20" s="68"/>
      <c r="D20" s="68">
        <v>639.20000000000005</v>
      </c>
      <c r="E20" s="68"/>
      <c r="F20" s="69">
        <f t="shared" si="0"/>
        <v>218</v>
      </c>
      <c r="G20" s="69"/>
      <c r="H20" s="70">
        <f>IFERROR(F20/D20*100,0)</f>
        <v>34.105131414267831</v>
      </c>
    </row>
    <row r="21" spans="1:8" x14ac:dyDescent="0.3">
      <c r="A21" s="67" t="s">
        <v>22</v>
      </c>
      <c r="B21" s="68">
        <v>56.9</v>
      </c>
      <c r="C21" s="68"/>
      <c r="D21" s="68">
        <v>293.7</v>
      </c>
      <c r="E21" s="68"/>
      <c r="F21" s="69">
        <f t="shared" si="0"/>
        <v>-236.79999999999998</v>
      </c>
      <c r="G21" s="69"/>
      <c r="H21" s="70">
        <f t="shared" ref="H21:H23" si="1">IFERROR(F21/D21*100,0)</f>
        <v>-80.626489615253661</v>
      </c>
    </row>
    <row r="22" spans="1:8" x14ac:dyDescent="0.3">
      <c r="A22" s="67" t="s">
        <v>49</v>
      </c>
      <c r="B22" s="68">
        <v>158.6</v>
      </c>
      <c r="C22" s="68"/>
      <c r="D22" s="68">
        <v>0</v>
      </c>
      <c r="E22" s="68"/>
      <c r="F22" s="69">
        <f t="shared" si="0"/>
        <v>158.6</v>
      </c>
      <c r="G22" s="69"/>
      <c r="H22" s="70">
        <f t="shared" si="1"/>
        <v>0</v>
      </c>
    </row>
    <row r="23" spans="1:8" x14ac:dyDescent="0.3">
      <c r="A23" s="67" t="s">
        <v>50</v>
      </c>
      <c r="B23" s="68">
        <v>206.1</v>
      </c>
      <c r="C23" s="68"/>
      <c r="D23" s="68">
        <v>86.5</v>
      </c>
      <c r="E23" s="68"/>
      <c r="F23" s="69">
        <f t="shared" si="0"/>
        <v>119.6</v>
      </c>
      <c r="G23" s="69"/>
      <c r="H23" s="70">
        <f t="shared" si="1"/>
        <v>138.26589595375722</v>
      </c>
    </row>
    <row r="24" spans="1:8" x14ac:dyDescent="0.3">
      <c r="A24" s="67"/>
      <c r="B24" s="75">
        <f>SUM(B18:B23)</f>
        <v>10318.900000000001</v>
      </c>
      <c r="C24" s="53"/>
      <c r="D24" s="75">
        <f>SUM(D18:D23)</f>
        <v>7764.4</v>
      </c>
      <c r="E24" s="53"/>
      <c r="F24" s="76">
        <f t="shared" si="0"/>
        <v>2554.5000000000018</v>
      </c>
      <c r="G24" s="73"/>
      <c r="H24" s="77">
        <f>F24/D24*100</f>
        <v>32.90015970326106</v>
      </c>
    </row>
    <row r="25" spans="1:8" x14ac:dyDescent="0.3">
      <c r="A25" s="67"/>
      <c r="B25" s="68"/>
      <c r="C25" s="68"/>
      <c r="D25" s="68"/>
      <c r="E25" s="68"/>
      <c r="F25" s="69"/>
      <c r="G25" s="69"/>
      <c r="H25" s="70"/>
    </row>
    <row r="26" spans="1:8" ht="27" x14ac:dyDescent="0.3">
      <c r="A26" s="78" t="s">
        <v>51</v>
      </c>
      <c r="B26" s="68">
        <v>0</v>
      </c>
      <c r="C26" s="65"/>
      <c r="D26" s="68">
        <v>217.9</v>
      </c>
      <c r="E26" s="65"/>
      <c r="F26" s="69">
        <f>B26-D26</f>
        <v>-217.9</v>
      </c>
      <c r="G26" s="65"/>
      <c r="H26" s="70">
        <f t="shared" ref="H26" si="2">IFERROR(F26/D26*100,0)</f>
        <v>-100</v>
      </c>
    </row>
    <row r="27" spans="1:8" x14ac:dyDescent="0.3">
      <c r="A27" s="51"/>
      <c r="B27" s="71">
        <f>SUM(B24:B26)</f>
        <v>10318.900000000001</v>
      </c>
      <c r="C27" s="53"/>
      <c r="D27" s="71">
        <f>SUM(D24:D26)</f>
        <v>7982.2999999999993</v>
      </c>
      <c r="E27" s="53"/>
      <c r="F27" s="72">
        <f>B27-D27</f>
        <v>2336.6000000000022</v>
      </c>
      <c r="G27" s="73"/>
      <c r="H27" s="74">
        <f>F27/D27*100</f>
        <v>29.272264886060441</v>
      </c>
    </row>
    <row r="28" spans="1:8" x14ac:dyDescent="0.3">
      <c r="A28" s="51"/>
      <c r="B28" s="65"/>
      <c r="C28" s="65"/>
      <c r="D28" s="65"/>
      <c r="E28" s="65"/>
      <c r="F28" s="65"/>
      <c r="G28" s="65"/>
      <c r="H28" s="66"/>
    </row>
    <row r="29" spans="1:8" x14ac:dyDescent="0.3">
      <c r="A29" s="79" t="s">
        <v>52</v>
      </c>
      <c r="B29" s="80">
        <f>+B14-B27</f>
        <v>23598.1</v>
      </c>
      <c r="C29" s="80"/>
      <c r="D29" s="80">
        <f>+D14-D27</f>
        <v>22602.400000000005</v>
      </c>
      <c r="E29" s="80"/>
      <c r="F29" s="73">
        <f>B29-D29</f>
        <v>995.69999999999345</v>
      </c>
      <c r="G29" s="73"/>
      <c r="H29" s="81">
        <f>F29/D29*100</f>
        <v>4.4052843945775368</v>
      </c>
    </row>
    <row r="30" spans="1:8" x14ac:dyDescent="0.3">
      <c r="A30" s="82"/>
      <c r="B30" s="83"/>
      <c r="C30" s="83"/>
      <c r="D30" s="83"/>
      <c r="E30" s="83"/>
      <c r="F30" s="65"/>
      <c r="G30" s="65"/>
      <c r="H30" s="66"/>
    </row>
    <row r="31" spans="1:8" x14ac:dyDescent="0.3">
      <c r="A31" s="84" t="s">
        <v>53</v>
      </c>
      <c r="B31" s="68">
        <v>16166.4</v>
      </c>
      <c r="C31" s="69"/>
      <c r="D31" s="68">
        <v>13875.4</v>
      </c>
      <c r="E31" s="69"/>
      <c r="F31" s="69">
        <f>B31-D31</f>
        <v>2291</v>
      </c>
      <c r="G31" s="69"/>
      <c r="H31" s="70">
        <f>F31/D31*100</f>
        <v>16.511235712123614</v>
      </c>
    </row>
    <row r="32" spans="1:8" x14ac:dyDescent="0.3">
      <c r="A32" s="85"/>
      <c r="B32" s="69"/>
      <c r="C32" s="69"/>
      <c r="D32" s="69"/>
      <c r="E32" s="69"/>
      <c r="F32" s="65"/>
      <c r="G32" s="65"/>
      <c r="H32" s="66"/>
    </row>
    <row r="33" spans="1:8" x14ac:dyDescent="0.3">
      <c r="A33" s="84" t="s">
        <v>54</v>
      </c>
      <c r="B33" s="68">
        <v>7792.5</v>
      </c>
      <c r="C33" s="69"/>
      <c r="D33" s="68">
        <v>7381.6</v>
      </c>
      <c r="E33" s="69"/>
      <c r="F33" s="69">
        <f>B33-D33</f>
        <v>410.89999999999964</v>
      </c>
      <c r="G33" s="69"/>
      <c r="H33" s="70">
        <f>F33/D33*100</f>
        <v>5.5665438387341446</v>
      </c>
    </row>
    <row r="34" spans="1:8" x14ac:dyDescent="0.3">
      <c r="A34" s="84"/>
      <c r="B34" s="68"/>
      <c r="C34" s="69"/>
      <c r="D34" s="68"/>
      <c r="E34" s="69"/>
      <c r="F34" s="69"/>
      <c r="G34" s="69"/>
      <c r="H34" s="70"/>
    </row>
    <row r="35" spans="1:8" x14ac:dyDescent="0.3">
      <c r="A35" s="86" t="s">
        <v>55</v>
      </c>
      <c r="B35" s="87">
        <f>SUM(B31-B33)</f>
        <v>8373.9</v>
      </c>
      <c r="C35" s="73"/>
      <c r="D35" s="87">
        <f>SUM(D31-D33)</f>
        <v>6493.7999999999993</v>
      </c>
      <c r="E35" s="73"/>
      <c r="F35" s="87">
        <f>SUM(F31-F33)</f>
        <v>1880.1000000000004</v>
      </c>
      <c r="G35" s="73"/>
      <c r="H35" s="88">
        <f>F35/D35*100</f>
        <v>28.952231359142576</v>
      </c>
    </row>
    <row r="36" spans="1:8" x14ac:dyDescent="0.3">
      <c r="A36" s="89"/>
      <c r="B36" s="87"/>
      <c r="C36" s="73"/>
      <c r="D36" s="87"/>
      <c r="E36" s="73"/>
      <c r="F36" s="87"/>
      <c r="G36" s="73"/>
      <c r="H36" s="73"/>
    </row>
    <row r="37" spans="1:8" x14ac:dyDescent="0.3">
      <c r="A37" s="90" t="s">
        <v>56</v>
      </c>
      <c r="B37" s="68">
        <v>428.7</v>
      </c>
      <c r="C37" s="69"/>
      <c r="D37" s="68">
        <v>1071.3</v>
      </c>
      <c r="E37" s="69"/>
      <c r="F37" s="69">
        <f>B37-D37</f>
        <v>-642.59999999999991</v>
      </c>
      <c r="G37" s="69"/>
      <c r="H37" s="70">
        <f>F37/D37*100</f>
        <v>-59.983197983758039</v>
      </c>
    </row>
    <row r="38" spans="1:8" x14ac:dyDescent="0.3">
      <c r="A38" s="85"/>
      <c r="B38" s="69"/>
      <c r="C38" s="69"/>
      <c r="D38" s="69"/>
      <c r="E38" s="69"/>
      <c r="F38" s="65"/>
      <c r="G38" s="65"/>
      <c r="H38" s="66"/>
    </row>
    <row r="39" spans="1:8" x14ac:dyDescent="0.3">
      <c r="A39" s="91" t="s">
        <v>57</v>
      </c>
      <c r="B39" s="60">
        <f>SUM(B40:B42)</f>
        <v>7712.9000000000005</v>
      </c>
      <c r="C39" s="53"/>
      <c r="D39" s="60">
        <f>SUM(D40:D42)</f>
        <v>7867.7000000000007</v>
      </c>
      <c r="E39" s="53"/>
      <c r="F39" s="92">
        <f>B39-D39</f>
        <v>-154.80000000000018</v>
      </c>
      <c r="G39" s="73"/>
      <c r="H39" s="93">
        <f>F39/D39*100</f>
        <v>-1.9675381623600312</v>
      </c>
    </row>
    <row r="40" spans="1:8" x14ac:dyDescent="0.3">
      <c r="A40" s="67" t="s">
        <v>58</v>
      </c>
      <c r="B40" s="68">
        <v>7238.6</v>
      </c>
      <c r="C40" s="68"/>
      <c r="D40" s="68">
        <v>7256</v>
      </c>
      <c r="E40" s="68"/>
      <c r="F40" s="69">
        <f>B40-D40</f>
        <v>-17.399999999999636</v>
      </c>
      <c r="G40" s="65"/>
      <c r="H40" s="70">
        <f>F40/D40*100</f>
        <v>-0.2398015435501604</v>
      </c>
    </row>
    <row r="41" spans="1:8" x14ac:dyDescent="0.3">
      <c r="A41" s="67" t="s">
        <v>59</v>
      </c>
      <c r="B41" s="68">
        <v>332.3</v>
      </c>
      <c r="C41" s="68"/>
      <c r="D41" s="68">
        <v>395.6</v>
      </c>
      <c r="E41" s="68"/>
      <c r="F41" s="69">
        <f>B41-D41</f>
        <v>-63.300000000000011</v>
      </c>
      <c r="G41" s="65"/>
      <c r="H41" s="70">
        <f>F41/D41*100</f>
        <v>-16.001011122345808</v>
      </c>
    </row>
    <row r="42" spans="1:8" x14ac:dyDescent="0.3">
      <c r="A42" s="94" t="s">
        <v>60</v>
      </c>
      <c r="B42" s="68">
        <v>142</v>
      </c>
      <c r="C42" s="69"/>
      <c r="D42" s="68">
        <v>216.1</v>
      </c>
      <c r="E42" s="69"/>
      <c r="F42" s="69">
        <f>B42-D42</f>
        <v>-74.099999999999994</v>
      </c>
      <c r="G42" s="69"/>
      <c r="H42" s="111">
        <f>F42/D42*100</f>
        <v>-34.28968070337806</v>
      </c>
    </row>
    <row r="43" spans="1:8" x14ac:dyDescent="0.3">
      <c r="A43" s="95"/>
      <c r="B43" s="96"/>
      <c r="C43" s="80"/>
      <c r="D43" s="96"/>
      <c r="E43" s="80"/>
      <c r="F43" s="76"/>
      <c r="G43" s="73"/>
      <c r="H43" s="77"/>
    </row>
    <row r="44" spans="1:8" x14ac:dyDescent="0.3">
      <c r="A44" s="51"/>
      <c r="B44" s="68"/>
      <c r="C44" s="68"/>
      <c r="D44" s="68"/>
      <c r="E44" s="68"/>
      <c r="F44" s="65"/>
      <c r="G44" s="65"/>
      <c r="H44" s="66"/>
    </row>
    <row r="45" spans="1:8" x14ac:dyDescent="0.3">
      <c r="A45" s="79" t="s">
        <v>61</v>
      </c>
      <c r="B45" s="80">
        <f>+B29+B35+B37-B39</f>
        <v>24687.8</v>
      </c>
      <c r="C45" s="80"/>
      <c r="D45" s="80">
        <f>+D29+D35+D37-D39</f>
        <v>22299.800000000003</v>
      </c>
      <c r="E45" s="80"/>
      <c r="F45" s="73">
        <f>B45-D45</f>
        <v>2387.9999999999964</v>
      </c>
      <c r="G45" s="73"/>
      <c r="H45" s="81">
        <f>F45/D45*100</f>
        <v>10.708616220773262</v>
      </c>
    </row>
    <row r="46" spans="1:8" x14ac:dyDescent="0.3">
      <c r="A46" s="85" t="s">
        <v>62</v>
      </c>
      <c r="B46" s="68">
        <v>3867.6</v>
      </c>
      <c r="C46" s="69"/>
      <c r="D46" s="68">
        <v>2550.6999999999998</v>
      </c>
      <c r="E46" s="69"/>
      <c r="F46" s="69">
        <f>B46-D46</f>
        <v>1316.9</v>
      </c>
      <c r="G46" s="69"/>
      <c r="H46" s="70">
        <f>F46/D46*100</f>
        <v>51.628964597953505</v>
      </c>
    </row>
    <row r="47" spans="1:8" x14ac:dyDescent="0.3">
      <c r="A47" s="85"/>
      <c r="B47" s="68"/>
      <c r="C47" s="69"/>
      <c r="D47" s="68"/>
      <c r="E47" s="69"/>
      <c r="F47" s="69"/>
      <c r="G47" s="69"/>
      <c r="H47" s="70"/>
    </row>
    <row r="48" spans="1:8" ht="15" thickBot="1" x14ac:dyDescent="0.35">
      <c r="A48" s="97" t="s">
        <v>63</v>
      </c>
      <c r="B48" s="98">
        <f>SUM(B45-B46-B47)</f>
        <v>20820.2</v>
      </c>
      <c r="C48" s="73"/>
      <c r="D48" s="98">
        <f>SUM(D45-D46-D47)</f>
        <v>19749.100000000002</v>
      </c>
      <c r="E48" s="73"/>
      <c r="F48" s="98">
        <f>SUM(F45-F46)</f>
        <v>1071.0999999999963</v>
      </c>
      <c r="G48" s="73"/>
      <c r="H48" s="99">
        <f>F48/D48*100</f>
        <v>5.4235382878206915</v>
      </c>
    </row>
    <row r="49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F1FD3496-B526-4467-9721-7EB75E1DFA5E}"/>
    <hyperlink ref="A33" location="'COSTOS DE OT.OPERAC.'!D1" display="COSTOS DE OTRAS OPERACIONES" xr:uid="{269EB8A5-A972-49ED-B486-A3A06032D76B}"/>
    <hyperlink ref="A37" location="'INGRESOS NO OPERAC.'!D1" display="INGRESOS" xr:uid="{70F17C9C-7D2E-4D92-B6B6-D1354083227A}"/>
    <hyperlink ref="A42" location="'GASTOS NO OPERAC.'!D1" display="GASTOS" xr:uid="{F7685129-30B4-46D4-B658-4BCBC12C55D5}"/>
  </hyperlinks>
  <pageMargins left="0.7" right="0.7" top="0.75" bottom="0.75" header="0.3" footer="0.3"/>
  <pageSetup scale="81" orientation="portrait" r:id="rId1"/>
  <ignoredErrors>
    <ignoredError sqref="B7:H8 B43:H43 C42 B44:H44 B16:H17 B13:H15 C9 C10 C11 C12 C22 C18 C19 C20 C21 B25:H25 C23 B27:H30 C26 B32:H32 C31 B34:H36 C33 B38:H38 C37 C41 C40 E40:H40 E41:H41 B47:H48 C46 E9:H9 E10:H10 E12:H12 E18:H18 E19:H19 E20:H20 E21:H21 E23:H23 E26:G26 E31:H31 E33:H33 E37:H37 E46:H46 E42:G42 C24:H24 C39:H39 E22:H22 E11:H11 B45:C45 E45:H4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DC1F-BD9B-4134-9ED7-8E79E1732D3C}">
  <sheetPr>
    <pageSetUpPr fitToPage="1"/>
  </sheetPr>
  <dimension ref="A1:I51"/>
  <sheetViews>
    <sheetView topLeftCell="A24" zoomScale="60" zoomScaleNormal="60" workbookViewId="0">
      <selection activeCell="E46" sqref="E46"/>
    </sheetView>
  </sheetViews>
  <sheetFormatPr baseColWidth="10" defaultRowHeight="14.4" x14ac:dyDescent="0.3"/>
  <cols>
    <col min="1" max="1" width="63" customWidth="1"/>
    <col min="2" max="2" width="1.109375" customWidth="1"/>
    <col min="3" max="3" width="19.88671875" bestFit="1" customWidth="1"/>
    <col min="4" max="4" width="1" customWidth="1"/>
    <col min="5" max="5" width="19.88671875" bestFit="1" customWidth="1"/>
    <col min="6" max="6" width="1" customWidth="1"/>
    <col min="7" max="7" width="25.88671875" bestFit="1" customWidth="1"/>
    <col min="8" max="8" width="0.6640625" customWidth="1"/>
    <col min="9" max="9" width="26.6640625" bestFit="1" customWidth="1"/>
  </cols>
  <sheetData>
    <row r="1" spans="1:9" ht="21" thickTop="1" x14ac:dyDescent="0.35">
      <c r="A1" s="112" t="s">
        <v>0</v>
      </c>
      <c r="B1" s="113"/>
      <c r="C1" s="113"/>
      <c r="D1" s="113"/>
      <c r="E1" s="113"/>
      <c r="F1" s="113"/>
      <c r="G1" s="113"/>
      <c r="H1" s="113"/>
      <c r="I1" s="114"/>
    </row>
    <row r="2" spans="1:9" ht="20.399999999999999" x14ac:dyDescent="0.35">
      <c r="A2" s="115" t="s">
        <v>69</v>
      </c>
      <c r="B2" s="116"/>
      <c r="C2" s="116"/>
      <c r="D2" s="116"/>
      <c r="E2" s="116"/>
      <c r="F2" s="116"/>
      <c r="G2" s="116"/>
      <c r="H2" s="116"/>
      <c r="I2" s="117"/>
    </row>
    <row r="3" spans="1:9" ht="21" thickBot="1" x14ac:dyDescent="0.4">
      <c r="A3" s="118" t="s">
        <v>1</v>
      </c>
      <c r="B3" s="119"/>
      <c r="C3" s="119"/>
      <c r="D3" s="119"/>
      <c r="E3" s="119"/>
      <c r="F3" s="119"/>
      <c r="G3" s="119"/>
      <c r="H3" s="119"/>
      <c r="I3" s="120"/>
    </row>
    <row r="4" spans="1:9" ht="21" thickTop="1" x14ac:dyDescent="0.35">
      <c r="A4" s="121"/>
      <c r="B4" s="122"/>
      <c r="C4" s="122"/>
      <c r="D4" s="122"/>
      <c r="E4" s="122"/>
      <c r="F4" s="122"/>
      <c r="G4" s="122"/>
      <c r="H4" s="122"/>
      <c r="I4" s="123"/>
    </row>
    <row r="5" spans="1:9" ht="20.399999999999999" x14ac:dyDescent="0.35">
      <c r="A5" s="5"/>
      <c r="B5" s="6"/>
      <c r="C5" s="7" t="s">
        <v>2</v>
      </c>
      <c r="D5" s="7"/>
      <c r="E5" s="7" t="s">
        <v>2</v>
      </c>
      <c r="F5" s="8"/>
      <c r="G5" s="9" t="s">
        <v>3</v>
      </c>
      <c r="H5" s="8"/>
      <c r="I5" s="10"/>
    </row>
    <row r="6" spans="1:9" ht="20.399999999999999" x14ac:dyDescent="0.35">
      <c r="A6" s="11" t="s">
        <v>4</v>
      </c>
      <c r="B6" s="12"/>
      <c r="C6" s="13" t="s">
        <v>68</v>
      </c>
      <c r="D6" s="14"/>
      <c r="E6" s="13" t="s">
        <v>66</v>
      </c>
      <c r="F6" s="14"/>
      <c r="G6" s="15" t="s">
        <v>5</v>
      </c>
      <c r="H6" s="16"/>
      <c r="I6" s="17" t="s">
        <v>6</v>
      </c>
    </row>
    <row r="7" spans="1:9" ht="20.399999999999999" x14ac:dyDescent="0.35">
      <c r="A7" s="11"/>
      <c r="B7" s="12"/>
      <c r="C7" s="18"/>
      <c r="D7" s="18"/>
      <c r="E7" s="18"/>
      <c r="F7" s="18"/>
      <c r="G7" s="12"/>
      <c r="H7" s="12"/>
      <c r="I7" s="19"/>
    </row>
    <row r="8" spans="1:9" ht="20.399999999999999" x14ac:dyDescent="0.35">
      <c r="A8" s="20" t="s">
        <v>7</v>
      </c>
      <c r="B8" s="21"/>
      <c r="C8" s="22">
        <f>C9+C10+C11+C12+C13+C17</f>
        <v>765056.50000000012</v>
      </c>
      <c r="D8" s="23"/>
      <c r="E8" s="22">
        <f>E9+E10+E11+E12+E13+E17</f>
        <v>750544.4</v>
      </c>
      <c r="F8" s="23"/>
      <c r="G8" s="22">
        <f t="shared" ref="G8:G14" si="0">C8-E8</f>
        <v>14512.100000000093</v>
      </c>
      <c r="H8" s="23"/>
      <c r="I8" s="24">
        <f t="shared" ref="I8:I14" si="1">G8/E8*100</f>
        <v>1.9335431721294694</v>
      </c>
    </row>
    <row r="9" spans="1:9" ht="20.399999999999999" x14ac:dyDescent="0.35">
      <c r="A9" s="25" t="s">
        <v>8</v>
      </c>
      <c r="B9" s="26"/>
      <c r="C9" s="27">
        <v>224460.6</v>
      </c>
      <c r="D9" s="27"/>
      <c r="E9" s="27">
        <v>207485.7</v>
      </c>
      <c r="F9" s="27"/>
      <c r="G9" s="27">
        <f t="shared" si="0"/>
        <v>16974.899999999994</v>
      </c>
      <c r="H9" s="27"/>
      <c r="I9" s="28">
        <f t="shared" si="1"/>
        <v>8.1812385142686903</v>
      </c>
    </row>
    <row r="10" spans="1:9" ht="20.399999999999999" x14ac:dyDescent="0.35">
      <c r="A10" s="25" t="s">
        <v>67</v>
      </c>
      <c r="B10" s="26"/>
      <c r="C10" s="27">
        <v>5000</v>
      </c>
      <c r="D10" s="27"/>
      <c r="E10" s="27">
        <v>6800</v>
      </c>
      <c r="F10" s="27"/>
      <c r="G10" s="27">
        <f t="shared" ref="G10" si="2">C10-E10</f>
        <v>-1800</v>
      </c>
      <c r="H10" s="27"/>
      <c r="I10" s="28">
        <f t="shared" ref="I10" si="3">G10/E10*100</f>
        <v>-26.47058823529412</v>
      </c>
    </row>
    <row r="11" spans="1:9" ht="20.399999999999999" x14ac:dyDescent="0.35">
      <c r="A11" s="25" t="s">
        <v>10</v>
      </c>
      <c r="B11" s="26"/>
      <c r="C11" s="27">
        <v>199715.20000000001</v>
      </c>
      <c r="D11" s="27"/>
      <c r="E11" s="27">
        <v>189389.4</v>
      </c>
      <c r="F11" s="27"/>
      <c r="G11" s="27">
        <f t="shared" si="0"/>
        <v>10325.800000000017</v>
      </c>
      <c r="H11" s="27"/>
      <c r="I11" s="28">
        <f t="shared" si="1"/>
        <v>5.4521530772049642</v>
      </c>
    </row>
    <row r="12" spans="1:9" ht="20.399999999999999" x14ac:dyDescent="0.35">
      <c r="A12" s="25" t="s">
        <v>9</v>
      </c>
      <c r="B12" s="26"/>
      <c r="C12" s="27">
        <v>0</v>
      </c>
      <c r="D12" s="27"/>
      <c r="E12" s="27">
        <v>0</v>
      </c>
      <c r="F12" s="27"/>
      <c r="G12" s="27">
        <f t="shared" ref="G12" si="4">C12-E12</f>
        <v>0</v>
      </c>
      <c r="H12" s="27"/>
      <c r="I12" s="28" t="e">
        <f t="shared" ref="I12" si="5">G12/E12*100</f>
        <v>#DIV/0!</v>
      </c>
    </row>
    <row r="13" spans="1:9" ht="20.399999999999999" x14ac:dyDescent="0.35">
      <c r="A13" s="11" t="s">
        <v>11</v>
      </c>
      <c r="B13" s="12"/>
      <c r="C13" s="29">
        <f>C14+C15</f>
        <v>340130.60000000003</v>
      </c>
      <c r="D13" s="30"/>
      <c r="E13" s="29">
        <f>E14+E15</f>
        <v>351119.7</v>
      </c>
      <c r="F13" s="30"/>
      <c r="G13" s="29">
        <f t="shared" si="0"/>
        <v>-10989.099999999977</v>
      </c>
      <c r="H13" s="30"/>
      <c r="I13" s="31">
        <f t="shared" si="1"/>
        <v>-3.1297304024809707</v>
      </c>
    </row>
    <row r="14" spans="1:9" ht="20.399999999999999" x14ac:dyDescent="0.35">
      <c r="A14" s="25" t="s">
        <v>12</v>
      </c>
      <c r="B14" s="26"/>
      <c r="C14" s="27">
        <v>339027.20000000001</v>
      </c>
      <c r="D14" s="27"/>
      <c r="E14" s="27">
        <v>349995.8</v>
      </c>
      <c r="F14" s="27"/>
      <c r="G14" s="27">
        <f t="shared" si="0"/>
        <v>-10968.599999999977</v>
      </c>
      <c r="H14" s="27"/>
      <c r="I14" s="28">
        <f t="shared" si="1"/>
        <v>-3.1339233213655642</v>
      </c>
    </row>
    <row r="15" spans="1:9" ht="20.399999999999999" x14ac:dyDescent="0.35">
      <c r="A15" s="25" t="s">
        <v>13</v>
      </c>
      <c r="B15" s="26"/>
      <c r="C15" s="27">
        <v>1103.4000000000001</v>
      </c>
      <c r="D15" s="27"/>
      <c r="E15" s="27">
        <v>1123.9000000000001</v>
      </c>
      <c r="F15" s="27"/>
      <c r="G15" s="27">
        <f>C15-E15</f>
        <v>-20.5</v>
      </c>
      <c r="H15" s="27"/>
      <c r="I15" s="28">
        <f>G15/E15*100</f>
        <v>-1.8240056944568022</v>
      </c>
    </row>
    <row r="16" spans="1:9" ht="20.399999999999999" x14ac:dyDescent="0.35">
      <c r="A16" s="25"/>
      <c r="B16" s="26"/>
      <c r="C16" s="27"/>
      <c r="D16" s="27"/>
      <c r="E16" s="27"/>
      <c r="F16" s="27"/>
      <c r="G16" s="27"/>
      <c r="H16" s="27"/>
      <c r="I16" s="28"/>
    </row>
    <row r="17" spans="1:9" ht="20.399999999999999" x14ac:dyDescent="0.35">
      <c r="A17" s="32" t="s">
        <v>14</v>
      </c>
      <c r="B17" s="26"/>
      <c r="C17" s="33">
        <v>-4249.8999999999996</v>
      </c>
      <c r="D17" s="33"/>
      <c r="E17" s="33">
        <v>-4250.3999999999996</v>
      </c>
      <c r="F17" s="33"/>
      <c r="G17" s="33">
        <f>C17-E17</f>
        <v>0.5</v>
      </c>
      <c r="H17" s="33"/>
      <c r="I17" s="34">
        <f>G17/E17*100</f>
        <v>-1.176359872012046E-2</v>
      </c>
    </row>
    <row r="18" spans="1:9" ht="20.399999999999999" x14ac:dyDescent="0.35">
      <c r="A18" s="25"/>
      <c r="B18" s="26"/>
      <c r="C18" s="6" t="s">
        <v>2</v>
      </c>
      <c r="D18" s="6"/>
      <c r="E18" s="6" t="s">
        <v>2</v>
      </c>
      <c r="F18" s="6"/>
      <c r="G18" s="6"/>
      <c r="H18" s="6"/>
      <c r="I18" s="35"/>
    </row>
    <row r="19" spans="1:9" ht="20.399999999999999" x14ac:dyDescent="0.35">
      <c r="A19" s="25" t="s">
        <v>15</v>
      </c>
      <c r="B19" s="26"/>
      <c r="C19" s="104">
        <v>23726</v>
      </c>
      <c r="D19" s="27"/>
      <c r="E19" s="104">
        <v>23302.5</v>
      </c>
      <c r="F19" s="27"/>
      <c r="G19" s="27">
        <f>C19-E19</f>
        <v>423.5</v>
      </c>
      <c r="H19" s="27"/>
      <c r="I19" s="28">
        <f>G19/E19*100</f>
        <v>1.8174015663555414</v>
      </c>
    </row>
    <row r="20" spans="1:9" ht="20.399999999999999" x14ac:dyDescent="0.35">
      <c r="A20" s="25" t="s">
        <v>16</v>
      </c>
      <c r="B20" s="26"/>
      <c r="C20" s="27">
        <v>5870.5</v>
      </c>
      <c r="D20" s="27"/>
      <c r="E20" s="27">
        <v>5870.5</v>
      </c>
      <c r="F20" s="27"/>
      <c r="G20" s="27">
        <f>C20-E20</f>
        <v>0</v>
      </c>
      <c r="H20" s="27"/>
      <c r="I20" s="28">
        <f>G20/E20*100</f>
        <v>0</v>
      </c>
    </row>
    <row r="21" spans="1:9" ht="20.399999999999999" x14ac:dyDescent="0.35">
      <c r="A21" s="25" t="s">
        <v>17</v>
      </c>
      <c r="B21" s="26"/>
      <c r="C21" s="27">
        <v>18108.8</v>
      </c>
      <c r="D21" s="27"/>
      <c r="E21" s="27">
        <v>18080.3</v>
      </c>
      <c r="F21" s="27"/>
      <c r="G21" s="27">
        <f>C21-E21</f>
        <v>28.5</v>
      </c>
      <c r="H21" s="27"/>
      <c r="I21" s="28">
        <f>G21/E21*100</f>
        <v>0.15763012781867558</v>
      </c>
    </row>
    <row r="22" spans="1:9" ht="20.399999999999999" x14ac:dyDescent="0.35">
      <c r="A22" s="25" t="s">
        <v>2</v>
      </c>
      <c r="B22" s="26"/>
      <c r="C22" s="29"/>
      <c r="D22" s="27"/>
      <c r="E22" s="29"/>
      <c r="F22" s="27"/>
      <c r="G22" s="29"/>
      <c r="H22" s="27"/>
      <c r="I22" s="31"/>
    </row>
    <row r="23" spans="1:9" ht="21" thickBot="1" x14ac:dyDescent="0.4">
      <c r="A23" s="36" t="s">
        <v>18</v>
      </c>
      <c r="B23" s="26"/>
      <c r="C23" s="37">
        <f>C8+C19+C20+C21</f>
        <v>812761.80000000016</v>
      </c>
      <c r="D23" s="33"/>
      <c r="E23" s="37">
        <f>E8+E19+E20+E21</f>
        <v>797797.70000000007</v>
      </c>
      <c r="F23" s="33"/>
      <c r="G23" s="37">
        <f>G8+G19+G20+G21</f>
        <v>14964.100000000093</v>
      </c>
      <c r="H23" s="33"/>
      <c r="I23" s="38">
        <f>G23/E23*100</f>
        <v>1.8756760015728413</v>
      </c>
    </row>
    <row r="24" spans="1:9" ht="21" thickTop="1" x14ac:dyDescent="0.35">
      <c r="A24" s="25"/>
      <c r="B24" s="26"/>
      <c r="C24" s="39"/>
      <c r="D24" s="39"/>
      <c r="E24" s="39"/>
      <c r="F24" s="39"/>
      <c r="G24" s="39"/>
      <c r="H24" s="39"/>
      <c r="I24" s="40"/>
    </row>
    <row r="25" spans="1:9" ht="20.399999999999999" x14ac:dyDescent="0.35">
      <c r="A25" s="11" t="s">
        <v>19</v>
      </c>
      <c r="B25" s="12"/>
      <c r="C25" s="6"/>
      <c r="D25" s="6"/>
      <c r="E25" s="6"/>
      <c r="F25" s="6"/>
      <c r="G25" s="6"/>
      <c r="H25" s="6"/>
      <c r="I25" s="41" t="s">
        <v>2</v>
      </c>
    </row>
    <row r="26" spans="1:9" ht="20.399999999999999" x14ac:dyDescent="0.35">
      <c r="A26" s="11"/>
      <c r="B26" s="12"/>
      <c r="C26" s="6"/>
      <c r="D26" s="6"/>
      <c r="E26" s="6"/>
      <c r="F26" s="6"/>
      <c r="G26" s="6"/>
      <c r="H26" s="6"/>
      <c r="I26" s="41"/>
    </row>
    <row r="27" spans="1:9" ht="20.399999999999999" x14ac:dyDescent="0.35">
      <c r="A27" s="42" t="s">
        <v>20</v>
      </c>
      <c r="B27" s="12"/>
      <c r="C27" s="29">
        <f>SUM(C28,C29,C30,C31)</f>
        <v>232249.1</v>
      </c>
      <c r="D27" s="30"/>
      <c r="E27" s="29">
        <f>SUM(E28,E29,E30,E31)</f>
        <v>258090.4</v>
      </c>
      <c r="F27" s="30"/>
      <c r="G27" s="29">
        <f t="shared" ref="G27:G32" si="6">C27-E27</f>
        <v>-25841.299999999988</v>
      </c>
      <c r="H27" s="30"/>
      <c r="I27" s="31">
        <f>G27/E27*100</f>
        <v>-10.012499496300517</v>
      </c>
    </row>
    <row r="28" spans="1:9" ht="20.399999999999999" x14ac:dyDescent="0.35">
      <c r="A28" s="25" t="s">
        <v>21</v>
      </c>
      <c r="B28" s="12"/>
      <c r="C28" s="27">
        <v>55087.3</v>
      </c>
      <c r="D28" s="27" t="e">
        <f>SUM(#REF!)</f>
        <v>#REF!</v>
      </c>
      <c r="E28" s="27">
        <v>77750.100000000006</v>
      </c>
      <c r="F28" s="30"/>
      <c r="G28" s="27">
        <f t="shared" si="6"/>
        <v>-22662.800000000003</v>
      </c>
      <c r="H28" s="27"/>
      <c r="I28" s="28">
        <f>G28/E28*100</f>
        <v>-29.148258330214365</v>
      </c>
    </row>
    <row r="29" spans="1:9" ht="20.399999999999999" x14ac:dyDescent="0.35">
      <c r="A29" s="25" t="s">
        <v>11</v>
      </c>
      <c r="B29" s="26"/>
      <c r="C29" s="27">
        <v>168927.6</v>
      </c>
      <c r="D29" s="27"/>
      <c r="E29" s="27">
        <v>172195.1</v>
      </c>
      <c r="F29" s="27"/>
      <c r="G29" s="27">
        <f t="shared" si="6"/>
        <v>-3267.5</v>
      </c>
      <c r="H29" s="27"/>
      <c r="I29" s="28">
        <f>G29/E29*100</f>
        <v>-1.8975568991219844</v>
      </c>
    </row>
    <row r="30" spans="1:9" ht="20.399999999999999" x14ac:dyDescent="0.35">
      <c r="A30" s="25" t="s">
        <v>22</v>
      </c>
      <c r="B30" s="26"/>
      <c r="C30" s="27">
        <v>8017.3</v>
      </c>
      <c r="D30" s="27"/>
      <c r="E30" s="27">
        <v>8017.3</v>
      </c>
      <c r="F30" s="27"/>
      <c r="G30" s="27">
        <f>C30-E30</f>
        <v>0</v>
      </c>
      <c r="H30" s="27"/>
      <c r="I30" s="28">
        <f>IFERROR(G30/E30*100,0)</f>
        <v>0</v>
      </c>
    </row>
    <row r="31" spans="1:9" ht="20.399999999999999" x14ac:dyDescent="0.35">
      <c r="A31" s="25" t="s">
        <v>23</v>
      </c>
      <c r="B31" s="26"/>
      <c r="C31" s="27">
        <v>216.9</v>
      </c>
      <c r="D31" s="27"/>
      <c r="E31" s="27">
        <v>127.9</v>
      </c>
      <c r="F31" s="27"/>
      <c r="G31" s="27">
        <f t="shared" si="6"/>
        <v>89</v>
      </c>
      <c r="H31" s="27"/>
      <c r="I31" s="28">
        <f>G31/E31*100</f>
        <v>69.58561376075059</v>
      </c>
    </row>
    <row r="32" spans="1:9" ht="20.399999999999999" x14ac:dyDescent="0.35">
      <c r="A32" s="25" t="s">
        <v>24</v>
      </c>
      <c r="B32" s="26"/>
      <c r="C32" s="27">
        <v>368447.9</v>
      </c>
      <c r="D32" s="27"/>
      <c r="E32" s="27">
        <v>330415.5</v>
      </c>
      <c r="F32" s="27"/>
      <c r="G32" s="27">
        <f t="shared" si="6"/>
        <v>38032.400000000023</v>
      </c>
      <c r="H32" s="27"/>
      <c r="I32" s="28">
        <f t="shared" ref="I32" si="7">IFERROR(G32/E32*100,0)</f>
        <v>11.51047696006998</v>
      </c>
    </row>
    <row r="33" spans="1:9" ht="20.399999999999999" x14ac:dyDescent="0.35">
      <c r="A33" s="25"/>
      <c r="B33" s="26"/>
      <c r="C33" s="27"/>
      <c r="D33" s="27"/>
      <c r="E33" s="27"/>
      <c r="F33" s="27"/>
      <c r="G33" s="27"/>
      <c r="H33" s="27"/>
      <c r="I33" s="28"/>
    </row>
    <row r="34" spans="1:9" ht="21" thickBot="1" x14ac:dyDescent="0.4">
      <c r="A34" s="36" t="s">
        <v>25</v>
      </c>
      <c r="B34" s="26"/>
      <c r="C34" s="37">
        <f>SUM(C27,C32)</f>
        <v>600697</v>
      </c>
      <c r="D34" s="33"/>
      <c r="E34" s="37">
        <f>SUM(E27,E32)</f>
        <v>588505.9</v>
      </c>
      <c r="F34" s="33"/>
      <c r="G34" s="37">
        <f t="shared" ref="G34" si="8">C34-E34</f>
        <v>12191.099999999977</v>
      </c>
      <c r="H34" s="33"/>
      <c r="I34" s="38">
        <f>G34/E34*100</f>
        <v>2.0715340321991635</v>
      </c>
    </row>
    <row r="35" spans="1:9" ht="21" thickTop="1" x14ac:dyDescent="0.35">
      <c r="A35" s="25" t="s">
        <v>2</v>
      </c>
      <c r="B35" s="26"/>
      <c r="C35" s="39"/>
      <c r="D35" s="39"/>
      <c r="E35" s="39"/>
      <c r="F35" s="39"/>
      <c r="G35" s="39"/>
      <c r="H35" s="39"/>
      <c r="I35" s="40"/>
    </row>
    <row r="36" spans="1:9" ht="22.2" x14ac:dyDescent="0.5">
      <c r="A36" s="11" t="s">
        <v>26</v>
      </c>
      <c r="B36" s="12"/>
      <c r="C36" s="43"/>
      <c r="D36" s="43"/>
      <c r="E36" s="43"/>
      <c r="F36" s="6"/>
      <c r="G36" s="6"/>
      <c r="H36" s="6"/>
      <c r="I36" s="35"/>
    </row>
    <row r="37" spans="1:9" ht="20.399999999999999" x14ac:dyDescent="0.35">
      <c r="A37" s="25" t="s">
        <v>2</v>
      </c>
      <c r="B37" s="26"/>
      <c r="C37" s="44" t="s">
        <v>2</v>
      </c>
      <c r="D37" s="44"/>
      <c r="E37" s="44" t="s">
        <v>2</v>
      </c>
      <c r="F37" s="44"/>
      <c r="G37" s="26" t="s">
        <v>2</v>
      </c>
      <c r="H37" s="26"/>
      <c r="I37" s="41" t="s">
        <v>2</v>
      </c>
    </row>
    <row r="38" spans="1:9" ht="20.399999999999999" x14ac:dyDescent="0.35">
      <c r="A38" s="42" t="s">
        <v>27</v>
      </c>
      <c r="B38" s="12"/>
      <c r="C38" s="22">
        <f>SUM(C39:C40)</f>
        <v>131963.5</v>
      </c>
      <c r="D38" s="23"/>
      <c r="E38" s="22">
        <f>SUM(E39:E40)</f>
        <v>131796</v>
      </c>
      <c r="F38" s="23"/>
      <c r="G38" s="22">
        <f>C38-E38</f>
        <v>167.5</v>
      </c>
      <c r="H38" s="23"/>
      <c r="I38" s="24">
        <f t="shared" ref="I38" si="9">G38/E38*100</f>
        <v>0.12709035175574374</v>
      </c>
    </row>
    <row r="39" spans="1:9" ht="20.399999999999999" x14ac:dyDescent="0.35">
      <c r="A39" s="25" t="s">
        <v>28</v>
      </c>
      <c r="B39" s="26"/>
      <c r="C39" s="27">
        <v>132603.79999999999</v>
      </c>
      <c r="D39" s="27"/>
      <c r="E39" s="27">
        <v>132557.6</v>
      </c>
      <c r="F39" s="27"/>
      <c r="G39" s="27">
        <f>C39-E39</f>
        <v>46.199999999982538</v>
      </c>
      <c r="H39" s="27"/>
      <c r="I39" s="28">
        <f t="shared" ref="I39:I40" si="10">IFERROR(G39/E39*100,0)</f>
        <v>3.48527734358366E-2</v>
      </c>
    </row>
    <row r="40" spans="1:9" ht="20.399999999999999" x14ac:dyDescent="0.35">
      <c r="A40" s="25" t="s">
        <v>29</v>
      </c>
      <c r="B40" s="26"/>
      <c r="C40" s="27">
        <v>-640.29999999999995</v>
      </c>
      <c r="D40" s="27"/>
      <c r="E40" s="27">
        <v>-761.6</v>
      </c>
      <c r="F40" s="27"/>
      <c r="G40" s="27">
        <f>C40-E40</f>
        <v>121.30000000000007</v>
      </c>
      <c r="H40" s="27"/>
      <c r="I40" s="28">
        <f t="shared" si="10"/>
        <v>-15.926995798319336</v>
      </c>
    </row>
    <row r="41" spans="1:9" ht="20.399999999999999" x14ac:dyDescent="0.35">
      <c r="A41" s="25" t="s">
        <v>30</v>
      </c>
      <c r="B41" s="26"/>
      <c r="C41" s="27">
        <v>46444.6</v>
      </c>
      <c r="D41" s="27"/>
      <c r="E41" s="27">
        <v>46444.6</v>
      </c>
      <c r="F41" s="27"/>
      <c r="G41" s="27">
        <f t="shared" ref="G41:G44" si="11">C41-E41</f>
        <v>0</v>
      </c>
      <c r="H41" s="27"/>
      <c r="I41" s="28">
        <f>G41/E41*100</f>
        <v>0</v>
      </c>
    </row>
    <row r="42" spans="1:9" ht="20.399999999999999" x14ac:dyDescent="0.35">
      <c r="A42" s="45" t="s">
        <v>31</v>
      </c>
      <c r="B42" s="26"/>
      <c r="C42" s="27">
        <v>8007.7</v>
      </c>
      <c r="D42" s="27"/>
      <c r="E42" s="27">
        <v>8007.7</v>
      </c>
      <c r="F42" s="27"/>
      <c r="G42" s="27">
        <f t="shared" si="11"/>
        <v>0</v>
      </c>
      <c r="H42" s="27"/>
      <c r="I42" s="28">
        <f>G42/E42*100</f>
        <v>0</v>
      </c>
    </row>
    <row r="43" spans="1:9" ht="20.399999999999999" x14ac:dyDescent="0.35">
      <c r="A43" s="25" t="s">
        <v>32</v>
      </c>
      <c r="B43" s="26"/>
      <c r="C43" s="27">
        <v>4827.8999999999996</v>
      </c>
      <c r="D43" s="27"/>
      <c r="E43" s="27">
        <v>4827.8999999999996</v>
      </c>
      <c r="F43" s="27"/>
      <c r="G43" s="27">
        <f t="shared" si="11"/>
        <v>0</v>
      </c>
      <c r="H43" s="27"/>
      <c r="I43" s="28">
        <f>G43/E43*100</f>
        <v>0</v>
      </c>
    </row>
    <row r="44" spans="1:9" ht="20.399999999999999" x14ac:dyDescent="0.35">
      <c r="A44" s="25" t="s">
        <v>33</v>
      </c>
      <c r="B44" s="26"/>
      <c r="C44" s="27">
        <v>0.9</v>
      </c>
      <c r="D44" s="27"/>
      <c r="E44" s="27">
        <v>0.9</v>
      </c>
      <c r="F44" s="27"/>
      <c r="G44" s="27">
        <f t="shared" si="11"/>
        <v>0</v>
      </c>
      <c r="H44" s="27"/>
      <c r="I44" s="28">
        <v>0</v>
      </c>
    </row>
    <row r="45" spans="1:9" ht="20.399999999999999" x14ac:dyDescent="0.35">
      <c r="A45" s="25"/>
      <c r="B45" s="26"/>
      <c r="C45" s="27"/>
      <c r="D45" s="27"/>
      <c r="E45" s="27"/>
      <c r="F45" s="27"/>
      <c r="G45" s="27"/>
      <c r="H45" s="27"/>
      <c r="I45" s="28"/>
    </row>
    <row r="46" spans="1:9" ht="20.399999999999999" x14ac:dyDescent="0.35">
      <c r="A46" s="5" t="s">
        <v>34</v>
      </c>
      <c r="B46" s="6"/>
      <c r="C46" s="27">
        <v>20820.2</v>
      </c>
      <c r="D46" s="46"/>
      <c r="E46" s="27">
        <v>18214.7</v>
      </c>
      <c r="F46" s="33"/>
      <c r="G46" s="27">
        <f>C46-E46</f>
        <v>2605.5</v>
      </c>
      <c r="H46" s="27"/>
      <c r="I46" s="28">
        <f>G46/E46*100</f>
        <v>14.304380527815445</v>
      </c>
    </row>
    <row r="47" spans="1:9" ht="21" thickBot="1" x14ac:dyDescent="0.4">
      <c r="A47" s="36" t="s">
        <v>35</v>
      </c>
      <c r="B47" s="26"/>
      <c r="C47" s="37">
        <f>C38+C41+C42+C43+C44+C45+C46</f>
        <v>212064.80000000002</v>
      </c>
      <c r="D47" s="33"/>
      <c r="E47" s="37">
        <f>E38+E41+E42+E43+E44+E45+E46</f>
        <v>209291.80000000002</v>
      </c>
      <c r="F47" s="33"/>
      <c r="G47" s="37">
        <f>G38+G41+G42+G43+G44+G45+G46</f>
        <v>2773</v>
      </c>
      <c r="H47" s="33"/>
      <c r="I47" s="38">
        <f>G47/E47*100</f>
        <v>1.3249444077598835</v>
      </c>
    </row>
    <row r="48" spans="1:9" ht="21" thickTop="1" x14ac:dyDescent="0.35">
      <c r="A48" s="25"/>
      <c r="B48" s="26"/>
      <c r="C48" s="47"/>
      <c r="D48" s="47"/>
      <c r="E48" s="47"/>
      <c r="F48" s="47"/>
      <c r="G48" s="47"/>
      <c r="H48" s="47"/>
      <c r="I48" s="48"/>
    </row>
    <row r="49" spans="1:9" ht="21" thickBot="1" x14ac:dyDescent="0.4">
      <c r="A49" s="25" t="s">
        <v>36</v>
      </c>
      <c r="B49" s="26"/>
      <c r="C49" s="49">
        <f>C34+C47</f>
        <v>812761.8</v>
      </c>
      <c r="D49" s="33"/>
      <c r="E49" s="49">
        <f>E34+E47</f>
        <v>797797.70000000007</v>
      </c>
      <c r="F49" s="33"/>
      <c r="G49" s="49">
        <f>C49-E49</f>
        <v>14964.099999999977</v>
      </c>
      <c r="H49" s="33"/>
      <c r="I49" s="50">
        <f>G49/E49*100</f>
        <v>1.8756760015728267</v>
      </c>
    </row>
    <row r="50" spans="1:9" ht="21.6" thickTop="1" thickBot="1" x14ac:dyDescent="0.4">
      <c r="A50" s="107" t="s">
        <v>2</v>
      </c>
      <c r="B50" s="108"/>
      <c r="C50" s="109"/>
      <c r="D50" s="109"/>
      <c r="E50" s="109"/>
      <c r="F50" s="109"/>
      <c r="G50" s="109"/>
      <c r="H50" s="109"/>
      <c r="I50" s="110"/>
    </row>
    <row r="51" spans="1:9" ht="15" thickTop="1" x14ac:dyDescent="0.3"/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6" fitToHeight="0" orientation="portrait" r:id="rId1"/>
  <ignoredErrors>
    <ignoredError sqref="I30:I31" formula="1"/>
    <ignoredError sqref="D28" evalError="1"/>
    <ignoredError sqref="C3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1AD2D-B46F-4B33-947F-334BB39FF4B8}">
  <dimension ref="A1:H49"/>
  <sheetViews>
    <sheetView topLeftCell="A26" workbookViewId="0">
      <selection activeCell="F47" sqref="F47"/>
    </sheetView>
  </sheetViews>
  <sheetFormatPr baseColWidth="10" defaultRowHeight="14.4" x14ac:dyDescent="0.3"/>
  <cols>
    <col min="1" max="1" width="53.109375" customWidth="1"/>
    <col min="2" max="2" width="14.5546875" customWidth="1"/>
    <col min="3" max="3" width="1.5546875" customWidth="1"/>
    <col min="4" max="4" width="14.33203125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24" t="s">
        <v>37</v>
      </c>
      <c r="B1" s="125"/>
      <c r="C1" s="125"/>
      <c r="D1" s="125"/>
      <c r="E1" s="125"/>
      <c r="F1" s="125"/>
      <c r="G1" s="125"/>
      <c r="H1" s="126"/>
    </row>
    <row r="2" spans="1:8" x14ac:dyDescent="0.3">
      <c r="A2" s="127" t="s">
        <v>38</v>
      </c>
      <c r="B2" s="128"/>
      <c r="C2" s="128"/>
      <c r="D2" s="128"/>
      <c r="E2" s="128"/>
      <c r="F2" s="128"/>
      <c r="G2" s="128"/>
      <c r="H2" s="129"/>
    </row>
    <row r="3" spans="1:8" x14ac:dyDescent="0.3">
      <c r="A3" s="127" t="s">
        <v>70</v>
      </c>
      <c r="B3" s="128"/>
      <c r="C3" s="128"/>
      <c r="D3" s="128"/>
      <c r="E3" s="128"/>
      <c r="F3" s="128"/>
      <c r="G3" s="128"/>
      <c r="H3" s="129"/>
    </row>
    <row r="4" spans="1:8" ht="15" thickBot="1" x14ac:dyDescent="0.35">
      <c r="A4" s="130" t="s">
        <v>1</v>
      </c>
      <c r="B4" s="131"/>
      <c r="C4" s="131"/>
      <c r="D4" s="131"/>
      <c r="E4" s="131"/>
      <c r="F4" s="131"/>
      <c r="G4" s="131"/>
      <c r="H4" s="132"/>
    </row>
    <row r="5" spans="1:8" ht="15" thickTop="1" x14ac:dyDescent="0.3">
      <c r="A5" s="133"/>
      <c r="B5" s="134"/>
      <c r="C5" s="134"/>
      <c r="D5" s="134"/>
      <c r="E5" s="134"/>
      <c r="F5" s="134"/>
      <c r="G5" s="134"/>
      <c r="H5" s="135"/>
    </row>
    <row r="6" spans="1:8" x14ac:dyDescent="0.3">
      <c r="A6" s="51"/>
      <c r="B6" s="52"/>
      <c r="C6" s="52"/>
      <c r="D6" s="52"/>
      <c r="E6" s="53" t="s">
        <v>39</v>
      </c>
      <c r="F6" s="54"/>
      <c r="G6" s="55"/>
      <c r="H6" s="56"/>
    </row>
    <row r="7" spans="1:8" x14ac:dyDescent="0.3">
      <c r="A7" s="57" t="s">
        <v>40</v>
      </c>
      <c r="B7" s="58" t="s">
        <v>68</v>
      </c>
      <c r="C7" s="59"/>
      <c r="D7" s="58" t="s">
        <v>66</v>
      </c>
      <c r="E7" s="59"/>
      <c r="F7" s="60" t="s">
        <v>5</v>
      </c>
      <c r="G7" s="61"/>
      <c r="H7" s="62" t="s">
        <v>43</v>
      </c>
    </row>
    <row r="8" spans="1:8" x14ac:dyDescent="0.3">
      <c r="A8" s="63"/>
      <c r="B8" s="64"/>
      <c r="C8" s="64"/>
      <c r="D8" s="64"/>
      <c r="E8" s="64"/>
      <c r="F8" s="65"/>
      <c r="G8" s="65"/>
      <c r="H8" s="66"/>
    </row>
    <row r="9" spans="1:8" x14ac:dyDescent="0.3">
      <c r="A9" s="67" t="s">
        <v>44</v>
      </c>
      <c r="B9" s="105">
        <f>'EST RES AGO 2025-2024'!B9</f>
        <v>21839.1</v>
      </c>
      <c r="C9" s="105"/>
      <c r="D9" s="105">
        <v>19301.400000000001</v>
      </c>
      <c r="E9" s="68"/>
      <c r="F9" s="69">
        <f>B9-D9</f>
        <v>2537.6999999999971</v>
      </c>
      <c r="G9" s="69"/>
      <c r="H9" s="70">
        <f>F9/D9*100</f>
        <v>13.147750940346281</v>
      </c>
    </row>
    <row r="10" spans="1:8" x14ac:dyDescent="0.3">
      <c r="A10" s="67" t="s">
        <v>10</v>
      </c>
      <c r="B10" s="105">
        <f>'EST RES AGO 2025-2024'!B10</f>
        <v>8047.5</v>
      </c>
      <c r="C10" s="68"/>
      <c r="D10" s="105">
        <v>6967.5</v>
      </c>
      <c r="E10" s="68"/>
      <c r="F10" s="69">
        <f>B10-D10</f>
        <v>1080</v>
      </c>
      <c r="G10" s="69"/>
      <c r="H10" s="70">
        <f>F10/D10*100</f>
        <v>15.500538213132401</v>
      </c>
    </row>
    <row r="11" spans="1:8" x14ac:dyDescent="0.3">
      <c r="A11" s="67" t="s">
        <v>9</v>
      </c>
      <c r="B11" s="105">
        <f>'EST RES AGO 2025-2024'!B11</f>
        <v>94.1</v>
      </c>
      <c r="C11" s="68"/>
      <c r="D11" s="105">
        <v>78.5</v>
      </c>
      <c r="E11" s="68"/>
      <c r="F11" s="69">
        <f>B11-D11</f>
        <v>15.599999999999994</v>
      </c>
      <c r="G11" s="69"/>
      <c r="H11" s="70">
        <f>F11/D11*100</f>
        <v>19.872611464968145</v>
      </c>
    </row>
    <row r="12" spans="1:8" x14ac:dyDescent="0.3">
      <c r="A12" s="67" t="s">
        <v>45</v>
      </c>
      <c r="B12" s="105">
        <f>'EST RES AGO 2025-2024'!B12</f>
        <v>3936.3</v>
      </c>
      <c r="C12" s="68"/>
      <c r="D12" s="105">
        <v>3240.9</v>
      </c>
      <c r="E12" s="68"/>
      <c r="F12" s="69">
        <f>B12-D12</f>
        <v>695.40000000000009</v>
      </c>
      <c r="G12" s="69"/>
      <c r="H12" s="70">
        <f>F12/D12*100</f>
        <v>21.457002684439512</v>
      </c>
    </row>
    <row r="13" spans="1:8" x14ac:dyDescent="0.3">
      <c r="A13" s="51"/>
      <c r="B13" s="65"/>
      <c r="C13" s="65"/>
      <c r="D13" s="65"/>
      <c r="E13" s="65"/>
      <c r="F13" s="65"/>
      <c r="G13" s="65"/>
      <c r="H13" s="66"/>
    </row>
    <row r="14" spans="1:8" x14ac:dyDescent="0.3">
      <c r="A14" s="51"/>
      <c r="B14" s="71">
        <f>SUM(B9:B12)</f>
        <v>33917</v>
      </c>
      <c r="C14" s="53"/>
      <c r="D14" s="71">
        <f>SUM(D9:D12)</f>
        <v>29588.300000000003</v>
      </c>
      <c r="E14" s="53"/>
      <c r="F14" s="72">
        <f>B14-D14</f>
        <v>4328.6999999999971</v>
      </c>
      <c r="G14" s="73"/>
      <c r="H14" s="74">
        <f>F14/D14*100</f>
        <v>14.629769199311879</v>
      </c>
    </row>
    <row r="15" spans="1:8" x14ac:dyDescent="0.3">
      <c r="A15" s="51"/>
      <c r="B15" s="65"/>
      <c r="C15" s="65"/>
      <c r="D15" s="65"/>
      <c r="E15" s="65"/>
      <c r="F15" s="65"/>
      <c r="G15" s="65"/>
      <c r="H15" s="66"/>
    </row>
    <row r="16" spans="1:8" x14ac:dyDescent="0.3">
      <c r="A16" s="57" t="s">
        <v>46</v>
      </c>
      <c r="B16" s="64"/>
      <c r="C16" s="64"/>
      <c r="D16" s="64"/>
      <c r="E16" s="64"/>
      <c r="F16" s="65"/>
      <c r="G16" s="65"/>
      <c r="H16" s="66"/>
    </row>
    <row r="17" spans="1:8" x14ac:dyDescent="0.3">
      <c r="A17" s="51"/>
      <c r="B17" s="65"/>
      <c r="C17" s="65"/>
      <c r="D17" s="65"/>
      <c r="E17" s="65"/>
      <c r="F17" s="65"/>
      <c r="G17" s="65"/>
      <c r="H17" s="66"/>
    </row>
    <row r="18" spans="1:8" x14ac:dyDescent="0.3">
      <c r="A18" s="51" t="s">
        <v>21</v>
      </c>
      <c r="B18" s="105">
        <f>'EST RES AGO 2025-2024'!B18</f>
        <v>281.2</v>
      </c>
      <c r="C18" s="65"/>
      <c r="D18" s="105">
        <v>254.7</v>
      </c>
      <c r="E18" s="65"/>
      <c r="F18" s="69">
        <f t="shared" ref="F18:F24" si="0">B18-D18</f>
        <v>26.5</v>
      </c>
      <c r="G18" s="65"/>
      <c r="H18" s="70">
        <f>F18/D18*100</f>
        <v>10.404397330192383</v>
      </c>
    </row>
    <row r="19" spans="1:8" x14ac:dyDescent="0.3">
      <c r="A19" s="67" t="s">
        <v>47</v>
      </c>
      <c r="B19" s="105">
        <f>'EST RES AGO 2025-2024'!B19</f>
        <v>8758.9</v>
      </c>
      <c r="C19" s="68"/>
      <c r="D19" s="105">
        <v>7581.6</v>
      </c>
      <c r="E19" s="68"/>
      <c r="F19" s="69">
        <f t="shared" si="0"/>
        <v>1177.2999999999993</v>
      </c>
      <c r="G19" s="69"/>
      <c r="H19" s="70">
        <f>F19/D19*100</f>
        <v>15.528384509865981</v>
      </c>
    </row>
    <row r="20" spans="1:8" x14ac:dyDescent="0.3">
      <c r="A20" s="67" t="s">
        <v>48</v>
      </c>
      <c r="B20" s="105">
        <f>'EST RES AGO 2025-2024'!B20</f>
        <v>857.2</v>
      </c>
      <c r="C20" s="68"/>
      <c r="D20" s="105">
        <v>783.1</v>
      </c>
      <c r="E20" s="68"/>
      <c r="F20" s="69">
        <f t="shared" si="0"/>
        <v>74.100000000000023</v>
      </c>
      <c r="G20" s="69"/>
      <c r="H20" s="70">
        <f>IFERROR(F20/D20*100,0)</f>
        <v>9.4623930532499063</v>
      </c>
    </row>
    <row r="21" spans="1:8" x14ac:dyDescent="0.3">
      <c r="A21" s="67" t="s">
        <v>22</v>
      </c>
      <c r="B21" s="105">
        <f>'EST RES AGO 2025-2024'!B21</f>
        <v>56.9</v>
      </c>
      <c r="C21" s="68"/>
      <c r="D21" s="105">
        <v>56.9</v>
      </c>
      <c r="E21" s="68"/>
      <c r="F21" s="69">
        <f t="shared" si="0"/>
        <v>0</v>
      </c>
      <c r="G21" s="69"/>
      <c r="H21" s="70">
        <f t="shared" ref="H21:H23" si="1">IFERROR(F21/D21*100,0)</f>
        <v>0</v>
      </c>
    </row>
    <row r="22" spans="1:8" x14ac:dyDescent="0.3">
      <c r="A22" s="67" t="s">
        <v>49</v>
      </c>
      <c r="B22" s="105">
        <f>'EST RES AGO 2025-2024'!B22</f>
        <v>158.6</v>
      </c>
      <c r="C22" s="68"/>
      <c r="D22" s="105">
        <v>158.6</v>
      </c>
      <c r="E22" s="68"/>
      <c r="F22" s="69">
        <f t="shared" si="0"/>
        <v>0</v>
      </c>
      <c r="G22" s="69"/>
      <c r="H22" s="70">
        <f t="shared" si="1"/>
        <v>0</v>
      </c>
    </row>
    <row r="23" spans="1:8" x14ac:dyDescent="0.3">
      <c r="A23" s="67" t="s">
        <v>50</v>
      </c>
      <c r="B23" s="105">
        <f>'EST RES AGO 2025-2024'!B23</f>
        <v>206.1</v>
      </c>
      <c r="C23" s="68"/>
      <c r="D23" s="105">
        <v>144.69999999999999</v>
      </c>
      <c r="E23" s="68"/>
      <c r="F23" s="69">
        <f t="shared" si="0"/>
        <v>61.400000000000006</v>
      </c>
      <c r="G23" s="69"/>
      <c r="H23" s="70">
        <f t="shared" si="1"/>
        <v>42.432619212163104</v>
      </c>
    </row>
    <row r="24" spans="1:8" x14ac:dyDescent="0.3">
      <c r="A24" s="67"/>
      <c r="B24" s="75">
        <f>SUM(B18:B23)</f>
        <v>10318.900000000001</v>
      </c>
      <c r="C24" s="53"/>
      <c r="D24" s="75">
        <f>SUM(D18:D23)</f>
        <v>8979.6</v>
      </c>
      <c r="E24" s="53"/>
      <c r="F24" s="76">
        <f t="shared" si="0"/>
        <v>1339.3000000000011</v>
      </c>
      <c r="G24" s="73"/>
      <c r="H24" s="77">
        <f>F24/D24*100</f>
        <v>14.91491825916523</v>
      </c>
    </row>
    <row r="25" spans="1:8" x14ac:dyDescent="0.3">
      <c r="A25" s="67"/>
      <c r="B25" s="68"/>
      <c r="C25" s="68"/>
      <c r="D25" s="68"/>
      <c r="E25" s="68"/>
      <c r="F25" s="69"/>
      <c r="G25" s="69"/>
      <c r="H25" s="70"/>
    </row>
    <row r="26" spans="1:8" ht="27" x14ac:dyDescent="0.3">
      <c r="A26" s="78" t="s">
        <v>51</v>
      </c>
      <c r="B26" s="105">
        <f>'EST RES AGO 2025-2024'!B26</f>
        <v>0</v>
      </c>
      <c r="C26" s="65"/>
      <c r="D26" s="105">
        <v>0</v>
      </c>
      <c r="E26" s="65"/>
      <c r="F26" s="69">
        <f>B26-D26</f>
        <v>0</v>
      </c>
      <c r="G26" s="65"/>
      <c r="H26" s="70">
        <f t="shared" ref="H26" si="2">IFERROR(F26/D26*100,0)</f>
        <v>0</v>
      </c>
    </row>
    <row r="27" spans="1:8" x14ac:dyDescent="0.3">
      <c r="A27" s="51"/>
      <c r="B27" s="71">
        <f>SUM(B24:B26)</f>
        <v>10318.900000000001</v>
      </c>
      <c r="C27" s="53"/>
      <c r="D27" s="71">
        <f>SUM(D24:D26)</f>
        <v>8979.6</v>
      </c>
      <c r="E27" s="53"/>
      <c r="F27" s="72">
        <f>B27-D27</f>
        <v>1339.3000000000011</v>
      </c>
      <c r="G27" s="73"/>
      <c r="H27" s="74">
        <f>F27/D27*100</f>
        <v>14.91491825916523</v>
      </c>
    </row>
    <row r="28" spans="1:8" x14ac:dyDescent="0.3">
      <c r="A28" s="51"/>
      <c r="B28" s="65"/>
      <c r="C28" s="65"/>
      <c r="D28" s="65"/>
      <c r="E28" s="65"/>
      <c r="F28" s="65"/>
      <c r="G28" s="65"/>
      <c r="H28" s="66"/>
    </row>
    <row r="29" spans="1:8" x14ac:dyDescent="0.3">
      <c r="A29" s="79" t="s">
        <v>52</v>
      </c>
      <c r="B29" s="80">
        <f>+B14-B27</f>
        <v>23598.1</v>
      </c>
      <c r="C29" s="80"/>
      <c r="D29" s="80">
        <f>+D14-D27</f>
        <v>20608.700000000004</v>
      </c>
      <c r="E29" s="80"/>
      <c r="F29" s="73">
        <f>B29-D29</f>
        <v>2989.3999999999942</v>
      </c>
      <c r="G29" s="73"/>
      <c r="H29" s="81">
        <f>F29/D29*100</f>
        <v>14.505524365923097</v>
      </c>
    </row>
    <row r="30" spans="1:8" x14ac:dyDescent="0.3">
      <c r="A30" s="82"/>
      <c r="B30" s="83"/>
      <c r="C30" s="83"/>
      <c r="D30" s="83"/>
      <c r="E30" s="83"/>
      <c r="F30" s="65"/>
      <c r="G30" s="65"/>
      <c r="H30" s="66"/>
    </row>
    <row r="31" spans="1:8" x14ac:dyDescent="0.3">
      <c r="A31" s="84" t="s">
        <v>53</v>
      </c>
      <c r="B31" s="105">
        <f>'EST RES AGO 2025-2024'!B31</f>
        <v>16166.4</v>
      </c>
      <c r="C31" s="69"/>
      <c r="D31" s="105">
        <v>14188.1</v>
      </c>
      <c r="E31" s="69"/>
      <c r="F31" s="69">
        <f>B31-D31</f>
        <v>1978.2999999999993</v>
      </c>
      <c r="G31" s="69"/>
      <c r="H31" s="70">
        <f>F31/D31*100</f>
        <v>13.943375081934855</v>
      </c>
    </row>
    <row r="32" spans="1:8" x14ac:dyDescent="0.3">
      <c r="A32" s="85"/>
      <c r="B32" s="69"/>
      <c r="C32" s="69"/>
      <c r="D32" s="69"/>
      <c r="E32" s="69"/>
      <c r="F32" s="65"/>
      <c r="G32" s="65"/>
      <c r="H32" s="66"/>
    </row>
    <row r="33" spans="1:8" x14ac:dyDescent="0.3">
      <c r="A33" s="84" t="s">
        <v>64</v>
      </c>
      <c r="B33" s="105">
        <f>'EST RES AGO 2025-2024'!B33</f>
        <v>7792.5</v>
      </c>
      <c r="C33" s="69"/>
      <c r="D33" s="105">
        <v>6798.8</v>
      </c>
      <c r="E33" s="69"/>
      <c r="F33" s="69">
        <f>B33-D33</f>
        <v>993.69999999999982</v>
      </c>
      <c r="G33" s="69"/>
      <c r="H33" s="70">
        <f>F33/D33*100</f>
        <v>14.615814555509793</v>
      </c>
    </row>
    <row r="34" spans="1:8" x14ac:dyDescent="0.3">
      <c r="A34" s="84"/>
      <c r="B34" s="105"/>
      <c r="C34" s="69"/>
      <c r="D34" s="105"/>
      <c r="E34" s="69"/>
      <c r="F34" s="69"/>
      <c r="G34" s="69"/>
      <c r="H34" s="70"/>
    </row>
    <row r="35" spans="1:8" x14ac:dyDescent="0.3">
      <c r="A35" s="86" t="s">
        <v>55</v>
      </c>
      <c r="B35" s="87">
        <f>SUM(B31-B33)</f>
        <v>8373.9</v>
      </c>
      <c r="C35" s="73"/>
      <c r="D35" s="87">
        <f>SUM(D31-D33)</f>
        <v>7389.3</v>
      </c>
      <c r="E35" s="73"/>
      <c r="F35" s="87">
        <f>SUM(F31-F33)</f>
        <v>984.59999999999945</v>
      </c>
      <c r="G35" s="73"/>
      <c r="H35" s="88">
        <f>F35/D35*100</f>
        <v>13.324672161097794</v>
      </c>
    </row>
    <row r="36" spans="1:8" x14ac:dyDescent="0.3">
      <c r="A36" s="89"/>
      <c r="B36" s="87"/>
      <c r="C36" s="73"/>
      <c r="D36" s="87"/>
      <c r="E36" s="73"/>
      <c r="F36" s="87"/>
      <c r="G36" s="73"/>
      <c r="H36" s="70"/>
    </row>
    <row r="37" spans="1:8" x14ac:dyDescent="0.3">
      <c r="A37" s="90" t="s">
        <v>56</v>
      </c>
      <c r="B37" s="105">
        <f>'EST RES AGO 2025-2024'!B37</f>
        <v>428.7</v>
      </c>
      <c r="C37" s="69"/>
      <c r="D37" s="105">
        <v>419.8</v>
      </c>
      <c r="E37" s="69"/>
      <c r="F37" s="69">
        <f>B37-D37</f>
        <v>8.8999999999999773</v>
      </c>
      <c r="G37" s="69"/>
      <c r="H37" s="70">
        <f>F37/D37*100</f>
        <v>2.1200571700809858</v>
      </c>
    </row>
    <row r="38" spans="1:8" x14ac:dyDescent="0.3">
      <c r="A38" s="85"/>
      <c r="B38" s="69"/>
      <c r="C38" s="69"/>
      <c r="D38" s="69"/>
      <c r="E38" s="69"/>
      <c r="F38" s="65"/>
      <c r="G38" s="65"/>
      <c r="H38" s="66"/>
    </row>
    <row r="39" spans="1:8" x14ac:dyDescent="0.3">
      <c r="A39" s="91" t="s">
        <v>57</v>
      </c>
      <c r="B39" s="106">
        <f>SUM(B40:B42)</f>
        <v>7712.9000000000005</v>
      </c>
      <c r="C39" s="53"/>
      <c r="D39" s="106">
        <f>SUM(D40:D42)</f>
        <v>6787.2</v>
      </c>
      <c r="E39" s="53"/>
      <c r="F39" s="92">
        <f>B39-D39</f>
        <v>925.70000000000073</v>
      </c>
      <c r="G39" s="73"/>
      <c r="H39" s="93">
        <f>F39/D39*100</f>
        <v>13.638908533710525</v>
      </c>
    </row>
    <row r="40" spans="1:8" x14ac:dyDescent="0.3">
      <c r="A40" s="67" t="s">
        <v>58</v>
      </c>
      <c r="B40" s="68">
        <f>'EST RES AGO 2025-2024'!B40</f>
        <v>7238.6</v>
      </c>
      <c r="C40" s="68"/>
      <c r="D40" s="68">
        <v>6341.7</v>
      </c>
      <c r="E40" s="68"/>
      <c r="F40" s="69">
        <f>B40-D40</f>
        <v>896.90000000000055</v>
      </c>
      <c r="G40" s="65"/>
      <c r="H40" s="70">
        <f>F40/D40*100</f>
        <v>14.142895438131738</v>
      </c>
    </row>
    <row r="41" spans="1:8" x14ac:dyDescent="0.3">
      <c r="A41" s="67" t="s">
        <v>59</v>
      </c>
      <c r="B41" s="68">
        <f>'EST RES AGO 2025-2024'!B41</f>
        <v>332.3</v>
      </c>
      <c r="C41" s="68"/>
      <c r="D41" s="68">
        <v>307.5</v>
      </c>
      <c r="E41" s="68"/>
      <c r="F41" s="69">
        <f>B41-D41</f>
        <v>24.800000000000011</v>
      </c>
      <c r="G41" s="65"/>
      <c r="H41" s="70">
        <f>F41/D41*100</f>
        <v>8.0650406504065071</v>
      </c>
    </row>
    <row r="42" spans="1:8" x14ac:dyDescent="0.3">
      <c r="A42" s="67" t="s">
        <v>60</v>
      </c>
      <c r="B42" s="105">
        <f>'EST RES AGO 2025-2024'!B42</f>
        <v>142</v>
      </c>
      <c r="C42" s="69"/>
      <c r="D42" s="105">
        <v>138</v>
      </c>
      <c r="E42" s="69"/>
      <c r="F42" s="69">
        <f>B42-D42</f>
        <v>4</v>
      </c>
      <c r="G42" s="69"/>
      <c r="H42" s="70">
        <f>F42/D42*100</f>
        <v>2.8985507246376812</v>
      </c>
    </row>
    <row r="43" spans="1:8" x14ac:dyDescent="0.3">
      <c r="A43" s="95"/>
      <c r="B43" s="96"/>
      <c r="C43" s="80"/>
      <c r="D43" s="96"/>
      <c r="E43" s="80"/>
      <c r="F43" s="76"/>
      <c r="G43" s="73"/>
      <c r="H43" s="77"/>
    </row>
    <row r="44" spans="1:8" x14ac:dyDescent="0.3">
      <c r="A44" s="79" t="s">
        <v>61</v>
      </c>
      <c r="B44" s="80">
        <f>+B29+B35+B37-B39</f>
        <v>24687.8</v>
      </c>
      <c r="C44" s="80"/>
      <c r="D44" s="80">
        <f>+D29+D35+D37-D39</f>
        <v>21630.600000000002</v>
      </c>
      <c r="E44" s="80"/>
      <c r="F44" s="73">
        <f>B44-D44</f>
        <v>3057.1999999999971</v>
      </c>
      <c r="G44" s="73"/>
      <c r="H44" s="81">
        <f>F44/D44*100</f>
        <v>14.133680988969315</v>
      </c>
    </row>
    <row r="45" spans="1:8" x14ac:dyDescent="0.3">
      <c r="A45" s="85" t="s">
        <v>62</v>
      </c>
      <c r="B45" s="105">
        <f>'EST RES AGO 2025-2024'!B46</f>
        <v>3867.6</v>
      </c>
      <c r="C45" s="69"/>
      <c r="D45" s="105">
        <v>3415.9</v>
      </c>
      <c r="E45" s="69"/>
      <c r="F45" s="69">
        <f>B45-D45</f>
        <v>451.69999999999982</v>
      </c>
      <c r="G45" s="69"/>
      <c r="H45" s="70">
        <f>F45/D45*100</f>
        <v>13.223455019175029</v>
      </c>
    </row>
    <row r="46" spans="1:8" x14ac:dyDescent="0.3">
      <c r="A46" s="85"/>
      <c r="B46" s="105"/>
      <c r="C46" s="69"/>
      <c r="D46" s="105"/>
      <c r="E46" s="69"/>
      <c r="F46" s="69"/>
      <c r="G46" s="69"/>
      <c r="H46" s="70"/>
    </row>
    <row r="47" spans="1:8" ht="15" thickBot="1" x14ac:dyDescent="0.35">
      <c r="A47" s="97" t="s">
        <v>63</v>
      </c>
      <c r="B47" s="98">
        <f>SUM(B44-B45-B46)</f>
        <v>20820.2</v>
      </c>
      <c r="C47" s="73"/>
      <c r="D47" s="98">
        <f>SUM(D44-D45-D46)</f>
        <v>18214.7</v>
      </c>
      <c r="E47" s="73"/>
      <c r="F47" s="98">
        <f>SUM(F44-F45)</f>
        <v>2605.4999999999973</v>
      </c>
      <c r="G47" s="73"/>
      <c r="H47" s="99">
        <f>F47/D47*100</f>
        <v>14.304380527815431</v>
      </c>
    </row>
    <row r="48" spans="1:8" ht="15.6" thickTop="1" thickBot="1" x14ac:dyDescent="0.35">
      <c r="A48" s="100"/>
      <c r="B48" s="101"/>
      <c r="C48" s="101"/>
      <c r="D48" s="101"/>
      <c r="E48" s="101"/>
      <c r="F48" s="102"/>
      <c r="G48" s="102"/>
      <c r="H48" s="103"/>
    </row>
    <row r="49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554A4731-8340-40E3-AD70-0561B5F45360}"/>
    <hyperlink ref="A33" location="'COSTOS DE OT.OPERAC.'!D1" display="COSTOS DE OTRAS OPERACIONES" xr:uid="{898BB094-2D30-4CFB-A01D-E07F8FCCB5BC}"/>
    <hyperlink ref="A37" location="'INGRESOS NO OPERAC.'!D1" display="INGRESOS" xr:uid="{5B52D1A2-405C-43C2-9C83-12960A061DA9}"/>
    <hyperlink ref="A42" location="'GASTOS NO OPERAC.'!D1" display="GASTOS" xr:uid="{1E20F78C-48E5-4646-8BEA-5526D9EC81B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 AGO 2025 - 2024</vt:lpstr>
      <vt:lpstr>EST RES AGO 2025-2024</vt:lpstr>
      <vt:lpstr>BAL AGO Y JUL 2025</vt:lpstr>
      <vt:lpstr>EST RES AGO Y JUL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2025-09-09T21:52:26Z</cp:lastPrinted>
  <dcterms:created xsi:type="dcterms:W3CDTF">2025-03-11T20:11:09Z</dcterms:created>
  <dcterms:modified xsi:type="dcterms:W3CDTF">2025-09-09T21:52:32Z</dcterms:modified>
</cp:coreProperties>
</file>