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Marzo\"/>
    </mc:Choice>
  </mc:AlternateContent>
  <xr:revisionPtr revIDLastSave="0" documentId="13_ncr:1_{A940EC2D-68A6-4126-B7AF-8889F0D3C385}" xr6:coauthVersionLast="47" xr6:coauthVersionMax="47" xr10:uidLastSave="{00000000-0000-0000-0000-000000000000}"/>
  <bookViews>
    <workbookView xWindow="-19310" yWindow="-670" windowWidth="19420" windowHeight="11500" xr2:uid="{00000000-000D-0000-FFFF-FFFF00000000}"/>
  </bookViews>
  <sheets>
    <sheet name="Balanza" sheetId="1" r:id="rId1"/>
    <sheet name="BG1" sheetId="5" state="hidden" r:id="rId2"/>
    <sheet name="BG" sheetId="10" r:id="rId3"/>
    <sheet name="BGv3" sheetId="8" state="hidden" r:id="rId4"/>
    <sheet name="BGvM" sheetId="13" state="hidden" r:id="rId5"/>
    <sheet name="BGvM2" sheetId="11" state="hidden" r:id="rId6"/>
    <sheet name="ER1" sheetId="6" state="hidden" r:id="rId7"/>
    <sheet name="ER" sheetId="9" r:id="rId8"/>
    <sheet name="BG GF" sheetId="15" state="hidden" r:id="rId9"/>
    <sheet name="ER GF" sheetId="16" state="hidden" r:id="rId10"/>
    <sheet name="ERv3" sheetId="7" state="hidden" r:id="rId11"/>
    <sheet name="ERvM" sheetId="14" state="hidden" r:id="rId12"/>
    <sheet name="ERvM2" sheetId="12" state="hidden" r:id="rId13"/>
  </sheets>
  <definedNames>
    <definedName name="_xlnm._FilterDatabase" localSheetId="0" hidden="1">Balanza!$A$4:$AB$1031</definedName>
    <definedName name="_xlnm.Print_Area" localSheetId="0">Balanza!#REF!</definedName>
    <definedName name="_xlnm.Print_Area" localSheetId="2">BG!$A$1:$E$61</definedName>
    <definedName name="_xlnm.Print_Area" localSheetId="8">'BG GF'!$A$1:$E$63</definedName>
    <definedName name="_xlnm.Print_Area" localSheetId="1">'BG1'!$A$1:$G$48</definedName>
    <definedName name="_xlnm.Print_Area" localSheetId="3">'BGv3'!$A$1:$D$70</definedName>
    <definedName name="_xlnm.Print_Area" localSheetId="4">BGvM!$A$1:$E$60</definedName>
    <definedName name="_xlnm.Print_Area" localSheetId="5">BGvM2!$A$1:$E$69</definedName>
    <definedName name="_xlnm.Print_Area" localSheetId="7">ER!$A$1:$E$50</definedName>
    <definedName name="_xlnm.Print_Area" localSheetId="9">'ER GF'!$A$1:$D$50</definedName>
    <definedName name="_xlnm.Print_Area" localSheetId="11">ERvM!$A$1:$D$51</definedName>
    <definedName name="_xlnm.Print_Area" localSheetId="12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6" i="1" l="1"/>
  <c r="F947" i="1"/>
  <c r="H947" i="1" s="1"/>
  <c r="F948" i="1"/>
  <c r="F949" i="1"/>
  <c r="H949" i="1" s="1"/>
  <c r="F950" i="1"/>
  <c r="H950" i="1" s="1"/>
  <c r="F951" i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F958" i="1"/>
  <c r="F959" i="1"/>
  <c r="F960" i="1"/>
  <c r="F961" i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F970" i="1"/>
  <c r="F971" i="1"/>
  <c r="F972" i="1"/>
  <c r="F973" i="1"/>
  <c r="F974" i="1"/>
  <c r="H974" i="1" s="1"/>
  <c r="F975" i="1"/>
  <c r="H975" i="1" s="1"/>
  <c r="F976" i="1"/>
  <c r="H976" i="1" s="1"/>
  <c r="F945" i="1"/>
  <c r="H945" i="1" s="1"/>
  <c r="H946" i="1"/>
  <c r="H948" i="1"/>
  <c r="H960" i="1"/>
  <c r="H961" i="1"/>
  <c r="H972" i="1"/>
  <c r="H973" i="1"/>
  <c r="G949" i="1"/>
  <c r="G950" i="1"/>
  <c r="G951" i="1"/>
  <c r="G952" i="1"/>
  <c r="G953" i="1"/>
  <c r="G954" i="1"/>
  <c r="G955" i="1"/>
  <c r="G956" i="1"/>
  <c r="G957" i="1"/>
  <c r="G958" i="1"/>
  <c r="H958" i="1" s="1"/>
  <c r="G959" i="1"/>
  <c r="H959" i="1" s="1"/>
  <c r="G960" i="1"/>
  <c r="G961" i="1"/>
  <c r="G962" i="1"/>
  <c r="G963" i="1"/>
  <c r="G964" i="1"/>
  <c r="G965" i="1"/>
  <c r="G966" i="1"/>
  <c r="G967" i="1"/>
  <c r="G968" i="1"/>
  <c r="G969" i="1"/>
  <c r="G970" i="1"/>
  <c r="H970" i="1" s="1"/>
  <c r="G971" i="1"/>
  <c r="H971" i="1" s="1"/>
  <c r="G972" i="1"/>
  <c r="G973" i="1"/>
  <c r="G974" i="1"/>
  <c r="G975" i="1"/>
  <c r="G976" i="1"/>
  <c r="G946" i="1"/>
  <c r="G947" i="1"/>
  <c r="G948" i="1"/>
  <c r="G945" i="1"/>
  <c r="H982" i="1"/>
  <c r="G982" i="1"/>
  <c r="G977" i="1"/>
  <c r="H977" i="1" s="1"/>
  <c r="G916" i="1"/>
  <c r="H916" i="1" s="1"/>
  <c r="G894" i="1"/>
  <c r="H894" i="1" s="1"/>
  <c r="G850" i="1"/>
  <c r="H850" i="1" s="1"/>
  <c r="G796" i="1"/>
  <c r="H796" i="1" s="1"/>
  <c r="G795" i="1"/>
  <c r="H795" i="1" s="1"/>
  <c r="H951" i="1" l="1"/>
  <c r="H969" i="1"/>
  <c r="H957" i="1"/>
  <c r="G1580" i="1" l="1"/>
  <c r="G1581" i="1"/>
  <c r="C39" i="10" l="1"/>
  <c r="G329" i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<sst xmlns="http://schemas.openxmlformats.org/spreadsheetml/2006/main" count="1559" uniqueCount="607">
  <si>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</si>
  <si>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</si>
  <si>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</si>
  <si>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</si>
  <si>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</si>
  <si>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</si>
  <si>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</si>
  <si>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</si>
  <si>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</si>
  <si>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</si>
  <si>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</si>
  <si>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</si>
  <si>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</si>
  <si>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</si>
  <si>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</si>
  <si>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</si>
  <si>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</si>
  <si>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</si>
  <si>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</si>
  <si>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</si>
  <si>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</si>
  <si>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</si>
  <si>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</si>
  <si>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</si>
  <si>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</si>
  <si>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</si>
  <si>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</si>
  <si>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</si>
  <si>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</si>
  <si>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</si>
  <si>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</si>
  <si>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</si>
  <si>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</si>
  <si>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</si>
  <si>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</si>
  <si>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</si>
  <si>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</si>
  <si>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</si>
  <si>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</si>
  <si>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</si>
  <si>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</si>
  <si>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</si>
  <si>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</si>
  <si>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</si>
  <si>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</si>
  <si>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</si>
  <si>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</si>
  <si>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</si>
  <si>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</si>
  <si>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</si>
  <si>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</si>
  <si>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</si>
  <si>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</si>
  <si>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</si>
  <si>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</si>
  <si>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</si>
  <si>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</si>
  <si>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</si>
  <si>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</si>
  <si>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</si>
  <si>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</si>
  <si>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</si>
  <si>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</si>
  <si>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</si>
  <si>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</si>
  <si>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</si>
  <si>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</si>
  <si>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</si>
  <si>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</si>
  <si>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</si>
  <si>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</si>
  <si>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</si>
  <si>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</si>
  <si>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</si>
  <si>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</si>
  <si>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</si>
  <si>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</si>
  <si>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</si>
  <si>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</si>
  <si>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</si>
  <si>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</si>
  <si>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</si>
  <si>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</si>
  <si>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</si>
  <si>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</si>
  <si>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</si>
  <si>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</si>
  <si>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</si>
  <si>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</si>
  <si>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</si>
  <si>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</si>
  <si>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</si>
  <si>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</si>
  <si>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</si>
  <si>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</si>
  <si>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</si>
  <si>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</si>
  <si>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</si>
  <si>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</si>
  <si>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</si>
  <si>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</si>
  <si>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</si>
  <si>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</si>
  <si>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</si>
  <si>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</si>
  <si>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</si>
  <si>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</si>
  <si>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</si>
  <si>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</si>
  <si>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</si>
  <si>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</si>
  <si>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</si>
  <si>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</si>
  <si>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</si>
  <si>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</si>
  <si>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</si>
  <si>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</si>
  <si>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</si>
  <si>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</si>
  <si>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</si>
  <si>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</si>
  <si>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</si>
  <si>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</si>
  <si>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</si>
  <si>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</si>
  <si>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</si>
  <si>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</si>
  <si>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</si>
  <si>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</si>
  <si>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</si>
  <si>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</si>
  <si>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</si>
  <si>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</si>
  <si>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</si>
  <si>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</si>
  <si>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</si>
  <si>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</si>
  <si>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</si>
  <si>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</si>
  <si>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</si>
  <si>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</si>
  <si>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</si>
  <si>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</si>
  <si>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</si>
  <si>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</si>
  <si>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</si>
  <si>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</si>
  <si>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</si>
  <si>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</si>
  <si>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</si>
  <si>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</si>
  <si>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</si>
  <si>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</si>
  <si>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</si>
  <si>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</si>
  <si>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</si>
  <si>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</si>
  <si>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</si>
  <si>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</si>
  <si>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</si>
  <si>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</si>
  <si>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</si>
  <si>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</si>
  <si>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</si>
  <si>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</si>
  <si>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</si>
  <si>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</si>
  <si>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</si>
  <si>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</si>
  <si>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</si>
  <si>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</si>
  <si>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</si>
  <si>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</si>
  <si>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</si>
  <si>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</si>
  <si>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</si>
  <si>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</si>
  <si>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</si>
  <si>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</si>
  <si>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</si>
  <si>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</si>
  <si>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</si>
  <si>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</si>
  <si>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</si>
  <si>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</si>
  <si>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</si>
  <si>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</si>
  <si>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</si>
  <si>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</si>
  <si>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</si>
  <si>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</si>
  <si>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</si>
  <si>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</si>
  <si>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</si>
  <si>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</si>
  <si>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</si>
  <si>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</si>
  <si>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</si>
  <si>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</si>
  <si>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</si>
  <si>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</si>
  <si>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</si>
  <si>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</si>
  <si>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</si>
  <si>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</si>
  <si>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</si>
  <si>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</si>
  <si>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</si>
  <si>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</si>
  <si>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</si>
  <si>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</si>
  <si>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</si>
  <si>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</si>
  <si>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</si>
  <si>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</si>
  <si>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</si>
  <si>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</si>
  <si>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</si>
  <si>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</si>
  <si>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</si>
  <si>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</si>
  <si>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</si>
  <si>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</si>
  <si>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</si>
  <si>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</si>
  <si>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</si>
  <si>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</si>
  <si>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</si>
  <si>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</si>
  <si>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</si>
  <si>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Balance General al 31 de Marzo 2025</t>
  </si>
  <si>
    <t>Estado de Resultados del 1 de Enero al 31 de Marzo 2025</t>
  </si>
  <si>
    <t>VALORES EXPRESADOS EN DÓLARES DE LOS ESTADOS UNIDOS DE AMÉRICA</t>
  </si>
  <si>
    <t>BALANCE DE COMPROBACIÓN CORRESPONDIENTE AL MES DE MARZO 2025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</si>
  <si>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</si>
  <si>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</si>
  <si>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</si>
  <si>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</si>
  <si>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</si>
  <si>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</si>
  <si>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</si>
  <si>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</si>
  <si>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</si>
  <si>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</si>
  <si>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</si>
  <si>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</si>
  <si>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</si>
  <si>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</si>
  <si>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</si>
  <si>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</si>
  <si>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</si>
  <si>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</si>
  <si>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</si>
  <si>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</si>
  <si>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</si>
  <si>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</si>
  <si>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</si>
  <si>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</si>
  <si>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</si>
  <si>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</si>
  <si>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</si>
  <si>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</si>
  <si>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</si>
  <si>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</si>
  <si>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</si>
  <si>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</si>
  <si>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</si>
  <si>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</si>
  <si>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</si>
  <si>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</si>
  <si>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</si>
  <si>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</si>
  <si>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</si>
  <si>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</si>
  <si>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</si>
  <si>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</si>
  <si>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</si>
  <si>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</si>
  <si>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</si>
  <si>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</si>
  <si>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</si>
  <si>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</si>
  <si>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</si>
  <si>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</si>
  <si>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</si>
  <si>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</si>
  <si>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</si>
  <si>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</si>
  <si>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</si>
  <si>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</si>
  <si>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</si>
  <si>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</si>
  <si>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</si>
  <si>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</si>
  <si>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</si>
  <si>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</si>
  <si>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</si>
  <si>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</si>
  <si>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</si>
  <si>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</si>
  <si>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</si>
  <si>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</si>
  <si>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</si>
  <si>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</si>
  <si>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</si>
  <si>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</si>
  <si>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</si>
  <si>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</si>
  <si>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</si>
  <si>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</si>
  <si>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</si>
  <si>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</si>
  <si>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</si>
  <si>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</si>
  <si>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</si>
  <si>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</si>
  <si>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</si>
  <si>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</si>
  <si>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</si>
  <si>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</si>
  <si>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</si>
  <si>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</si>
  <si>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</si>
  <si>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</si>
  <si>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</si>
  <si>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</si>
  <si>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</si>
  <si>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</si>
  <si>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</si>
  <si>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</si>
  <si>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</si>
  <si>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</si>
  <si>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</si>
  <si>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</si>
  <si>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</si>
  <si>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</si>
  <si>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</si>
  <si>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</si>
  <si>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</si>
  <si>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</si>
  <si>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</si>
  <si>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</si>
  <si>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</si>
  <si>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</si>
  <si>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</si>
  <si>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</si>
  <si>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</si>
  <si>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</si>
  <si>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</si>
  <si>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</si>
  <si>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</si>
  <si>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GASTOS MEDICOS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</si>
  <si>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</si>
  <si>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</si>
  <si>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</si>
  <si>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</si>
  <si>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</si>
  <si>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</si>
  <si>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</si>
  <si>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</si>
  <si>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</si>
  <si>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</si>
  <si>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</si>
  <si>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</si>
  <si>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</si>
  <si>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</si>
  <si>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</si>
  <si>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</si>
  <si>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</si>
  <si>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</si>
  <si>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</si>
  <si>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</si>
  <si>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</si>
  <si>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</si>
  <si>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</si>
  <si>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</si>
  <si>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</si>
  <si>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</si>
  <si>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</si>
  <si>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</si>
  <si>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</si>
  <si>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</si>
  <si>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</si>
  <si>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</si>
  <si>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</si>
  <si>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</si>
  <si>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</si>
  <si>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</si>
  <si>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</si>
  <si>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</si>
  <si>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</si>
  <si>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</si>
  <si>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</si>
  <si>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</si>
  <si>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</si>
  <si>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</si>
  <si>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</si>
  <si>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</si>
  <si>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</si>
  <si>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</si>
  <si>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</si>
  <si>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</si>
  <si>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</si>
  <si>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</si>
  <si>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</si>
  <si>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</si>
  <si>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</si>
  <si>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</si>
  <si>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</si>
  <si>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</si>
  <si>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</si>
  <si>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</si>
  <si>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</si>
  <si>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</si>
  <si>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</si>
  <si>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</si>
  <si>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</si>
  <si>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</si>
  <si>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</si>
  <si>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</si>
  <si>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</si>
  <si>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</si>
  <si>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</si>
  <si>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</si>
  <si>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</si>
  <si>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</si>
  <si>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</si>
  <si>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</si>
  <si>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</si>
  <si>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</si>
  <si>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</si>
  <si>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</si>
  <si>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</si>
  <si>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</si>
  <si>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</si>
  <si>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</si>
  <si>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</si>
  <si>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</si>
  <si>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</si>
  <si>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</si>
  <si>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</si>
  <si>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</si>
  <si>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</si>
  <si>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</si>
  <si>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</si>
  <si>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</si>
  <si>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</si>
  <si>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</si>
  <si>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</si>
  <si>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</si>
  <si>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</si>
  <si>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</si>
  <si>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</si>
  <si>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</si>
  <si>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</si>
  <si>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</si>
  <si>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</si>
  <si>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</si>
  <si>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</si>
  <si>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</si>
  <si>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</si>
  <si>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</si>
  <si>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</si>
  <si>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</si>
  <si>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</si>
  <si>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</si>
  <si>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</si>
  <si>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</si>
  <si>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</si>
  <si>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</si>
  <si>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</si>
  <si>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</si>
  <si>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</si>
  <si>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</si>
  <si>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</si>
  <si>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</si>
  <si>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</si>
  <si>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</si>
  <si>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</si>
  <si>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</si>
  <si>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</si>
  <si>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</si>
  <si>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</si>
  <si>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</si>
  <si>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</si>
  <si>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</si>
  <si>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</si>
  <si>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</si>
  <si>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</si>
  <si>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</si>
  <si>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</si>
  <si>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</si>
  <si>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</si>
  <si>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</si>
  <si>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</si>
  <si>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</si>
  <si>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</si>
  <si>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</si>
  <si>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</si>
  <si>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</si>
  <si>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COLECTIVO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</si>
  <si>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</si>
  <si>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</si>
  <si>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</si>
  <si>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</si>
  <si>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</si>
  <si>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</si>
  <si>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</si>
  <si>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</si>
  <si>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</si>
  <si>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</si>
  <si>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</si>
  <si>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</si>
  <si>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</si>
  <si>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</si>
  <si>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</si>
  <si>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</si>
  <si>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</si>
  <si>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</si>
  <si>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</si>
  <si>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</si>
  <si>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</si>
  <si>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</si>
  <si>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</si>
  <si>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</si>
  <si>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</si>
  <si>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</si>
  <si>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</si>
  <si>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</si>
  <si>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</si>
  <si>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</si>
  <si>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</si>
  <si>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</si>
  <si>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</si>
  <si>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</si>
  <si>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</si>
  <si>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</si>
  <si>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</si>
  <si>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</si>
  <si>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</si>
  <si>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</si>
  <si>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</si>
  <si>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</si>
  <si>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</si>
  <si>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</si>
  <si>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</si>
  <si>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</si>
  <si>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</si>
  <si>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</si>
  <si>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</si>
  <si>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</si>
  <si>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</si>
  <si>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</si>
  <si>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</si>
  <si>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</si>
  <si>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</si>
  <si>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</si>
  <si>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VIDA INDIVIDUAL INICIALES</t>
  </si>
  <si>
    <t>VIDA INDIVIDUAL RENOVACIONES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</si>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</sst>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31" fillId="0" borderId="0" xfId="0" applyFont="1"/>
    <xf numFmtId="44" fontId="30" fillId="0" borderId="0" xfId="1" applyNumberFormat="1" applyFont="1" applyAlignment="1">
      <alignment horizontal="center"/>
    </xf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44" fontId="30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4" fontId="2" fillId="0" borderId="0" xfId="0" applyNumberFormat="1" applyFont="1"/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7" fillId="0" borderId="0" xfId="2" applyNumberFormat="1" applyFont="1" applyAlignment="1">
      <alignment horizontal="center" vertical="center"/>
    </xf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8" fontId="2" fillId="0" borderId="0" xfId="0" applyNumberFormat="1" applyFont="1"/>
    <xf numFmtId="44" fontId="31" fillId="3" borderId="0" xfId="0" applyNumberFormat="1" applyFont="1" applyFill="1"/>
    <xf numFmtId="0" fontId="0" fillId="4" borderId="0" xfId="0" applyFill="1" applyAlignment="1">
      <alignment horizontal="left"/>
    </xf>
    <xf numFmtId="0" fontId="31" fillId="4" borderId="0" xfId="0" applyFont="1" applyFill="1"/>
    <xf numFmtId="44" fontId="31" fillId="4" borderId="0" xfId="0" applyNumberFormat="1" applyFont="1" applyFill="1"/>
    <xf numFmtId="0" fontId="2" fillId="4" borderId="0" xfId="0" applyFont="1" applyFill="1"/>
    <xf numFmtId="44" fontId="2" fillId="4" borderId="0" xfId="0" applyNumberFormat="1" applyFont="1" applyFill="1"/>
    <xf numFmtId="0" fontId="0" fillId="5" borderId="0" xfId="0" applyFill="1" applyAlignment="1">
      <alignment horizontal="left"/>
    </xf>
    <xf numFmtId="0" fontId="31" fillId="5" borderId="0" xfId="0" applyFont="1" applyFill="1"/>
    <xf numFmtId="44" fontId="31" fillId="5" borderId="0" xfId="0" applyNumberFormat="1" applyFont="1" applyFill="1"/>
    <xf numFmtId="44" fontId="2" fillId="5" borderId="0" xfId="0" applyNumberFormat="1" applyFont="1" applyFill="1"/>
    <xf numFmtId="0" fontId="2" fillId="5" borderId="0" xfId="0" applyFont="1" applyFill="1"/>
    <xf numFmtId="8" fontId="2" fillId="5" borderId="0" xfId="0" applyNumberFormat="1" applyFont="1" applyFill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0" fontId="31" fillId="6" borderId="0" xfId="0" applyFont="1" applyFill="1"/>
    <xf numFmtId="44" fontId="31" fillId="6" borderId="0" xfId="0" applyNumberFormat="1" applyFont="1" applyFill="1"/>
  </cellXfs>
  <cellStyles count="29"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581"/>
  <sheetViews>
    <sheetView showGridLines="0" tabSelected="1" zoomScale="90" zoomScaleNormal="90" zoomScaleSheetLayoutView="100" workbookViewId="0">
      <pane xSplit="1" ySplit="4" topLeftCell="B17" activePane="bottomRight" state="frozen"/>
      <selection pane="topRight" activeCell="C1" sqref="C1"/>
      <selection pane="bottomLeft" activeCell="A2" sqref="A2"/>
      <selection pane="bottomRight" activeCell="I29" sqref="I29"/>
    </sheetView>
  </sheetViews>
  <sheetFormatPr baseColWidth="10" defaultColWidth="9.140625" defaultRowHeight="15" customHeight="1" x14ac:dyDescent="0.25"/>
  <cols>
    <col min="1" max="1" width="19.140625" style="86" customWidth="1"/>
    <col min="2" max="2" width="49.85546875" style="87" customWidth="1"/>
    <col min="3" max="5" width="18" style="87" bestFit="1" customWidth="1"/>
    <col min="6" max="6" width="18" style="135" bestFit="1" customWidth="1"/>
    <col min="7" max="28" width="15.7109375" style="1" customWidth="1"/>
    <col min="29" max="16384" width="9.140625" style="1"/>
  </cols>
  <sheetData>
    <row r="1" spans="1:6" ht="15" customHeight="1" x14ac:dyDescent="0.2">
      <c r="A1" s="139" t="s">
        <v>240</v>
      </c>
      <c r="B1" s="138"/>
      <c r="C1" s="138"/>
      <c r="D1" s="138"/>
      <c r="E1" s="138"/>
      <c r="F1" s="138"/>
    </row>
    <row r="2" spans="1:6" ht="15" customHeight="1" x14ac:dyDescent="0.2">
      <c r="A2" s="139" t="s">
        <v>233</v>
      </c>
      <c r="B2" s="139"/>
      <c r="C2" s="139"/>
      <c r="D2" s="139"/>
      <c r="E2" s="139"/>
      <c r="F2" s="139"/>
    </row>
    <row r="3" spans="1:6" ht="15" customHeight="1" thickBot="1" x14ac:dyDescent="0.25">
      <c r="A3" s="140" t="s">
        <v>232</v>
      </c>
      <c r="B3" s="140"/>
      <c r="C3" s="140"/>
      <c r="D3" s="140"/>
      <c r="E3" s="140"/>
      <c r="F3" s="140"/>
    </row>
    <row r="4" spans="1:6" s="131" customFormat="1" ht="15.95" customHeight="1" thickTop="1" x14ac:dyDescent="0.25">
      <c r="A4" s="130" t="s">
        <v>234</v>
      </c>
      <c r="B4" s="130" t="s">
        <v>235</v>
      </c>
      <c r="C4" s="137" t="s">
        <v>236</v>
      </c>
      <c r="D4" s="137" t="s">
        <v>237</v>
      </c>
      <c r="E4" s="137" t="s">
        <v>238</v>
      </c>
      <c r="F4" s="133" t="s">
        <v>239</v>
      </c>
    </row>
    <row r="5" spans="1:6" s="2" customFormat="1" ht="15" customHeight="1" x14ac:dyDescent="0.25">
      <c r="A5" s="86">
        <v>1</v>
      </c>
      <c r="B5" s="132" t="s">
        <v>0</v>
      </c>
      <c r="C5" s="134">
        <v>23079383.940000001</v>
      </c>
      <c r="D5" s="134">
        <v>46984122.299999997</v>
      </c>
      <c r="E5" s="134">
        <v>48111334.299999997</v>
      </c>
      <c r="F5" s="134">
        <v>21952171.940000001</v>
      </c>
    </row>
    <row r="6" spans="1:6" s="2" customFormat="1" ht="15" customHeight="1" x14ac:dyDescent="0.25">
      <c r="A6" s="86">
        <v>11</v>
      </c>
      <c r="B6" s="132" t="s">
        <v>1</v>
      </c>
      <c r="C6" s="134">
        <v>1547168.98</v>
      </c>
      <c r="D6" s="134">
        <v>8797753.0899999999</v>
      </c>
      <c r="E6" s="134">
        <v>9845574.2100000009</v>
      </c>
      <c r="F6" s="134">
        <v>499347.86</v>
      </c>
    </row>
    <row r="7" spans="1:6" s="2" customFormat="1" ht="15" customHeight="1" x14ac:dyDescent="0.25">
      <c r="A7" s="86">
        <v>1101</v>
      </c>
      <c r="B7" s="132" t="s">
        <v>185</v>
      </c>
      <c r="C7" s="134">
        <v>500</v>
      </c>
      <c r="D7" s="134">
        <v>405.54</v>
      </c>
      <c r="E7" s="134">
        <v>405.54</v>
      </c>
      <c r="F7" s="134">
        <v>500</v>
      </c>
    </row>
    <row r="8" spans="1:6" s="2" customFormat="1" ht="15" customHeight="1" x14ac:dyDescent="0.25">
      <c r="A8" s="86">
        <v>110101</v>
      </c>
      <c r="B8" s="132" t="s">
        <v>241</v>
      </c>
      <c r="C8" s="134">
        <v>0</v>
      </c>
      <c r="D8" s="134">
        <v>405.54</v>
      </c>
      <c r="E8" s="134">
        <v>405.54</v>
      </c>
      <c r="F8" s="134">
        <v>0</v>
      </c>
    </row>
    <row r="9" spans="1:6" s="2" customFormat="1" ht="15" customHeight="1" x14ac:dyDescent="0.25">
      <c r="A9" s="86">
        <v>1101011</v>
      </c>
      <c r="B9" s="132" t="s">
        <v>242</v>
      </c>
      <c r="C9" s="134">
        <v>0</v>
      </c>
      <c r="D9" s="134">
        <v>405.54</v>
      </c>
      <c r="E9" s="134">
        <v>405.54</v>
      </c>
      <c r="F9" s="134">
        <v>0</v>
      </c>
    </row>
    <row r="10" spans="1:6" s="2" customFormat="1" ht="15" customHeight="1" x14ac:dyDescent="0.25">
      <c r="A10" s="86">
        <v>110104</v>
      </c>
      <c r="B10" s="132" t="s">
        <v>243</v>
      </c>
      <c r="C10" s="134">
        <v>500</v>
      </c>
      <c r="D10" s="134">
        <v>0</v>
      </c>
      <c r="E10" s="134">
        <v>0</v>
      </c>
      <c r="F10" s="134">
        <v>500</v>
      </c>
    </row>
    <row r="11" spans="1:6" s="2" customFormat="1" ht="15" customHeight="1" x14ac:dyDescent="0.25">
      <c r="A11" s="86">
        <v>1101041</v>
      </c>
      <c r="B11" s="132" t="s">
        <v>244</v>
      </c>
      <c r="C11" s="134">
        <v>500</v>
      </c>
      <c r="D11" s="134">
        <v>0</v>
      </c>
      <c r="E11" s="134">
        <v>0</v>
      </c>
      <c r="F11" s="134">
        <v>500</v>
      </c>
    </row>
    <row r="12" spans="1:6" s="2" customFormat="1" ht="15" customHeight="1" x14ac:dyDescent="0.25">
      <c r="A12" s="86">
        <v>1102</v>
      </c>
      <c r="B12" s="132" t="s">
        <v>186</v>
      </c>
      <c r="C12" s="134">
        <v>0</v>
      </c>
      <c r="D12" s="134">
        <v>230013.65</v>
      </c>
      <c r="E12" s="134">
        <v>10555.46</v>
      </c>
      <c r="F12" s="134">
        <v>219458.19</v>
      </c>
    </row>
    <row r="13" spans="1:6" s="2" customFormat="1" ht="15" customHeight="1" x14ac:dyDescent="0.25">
      <c r="A13" s="86">
        <v>110201</v>
      </c>
      <c r="B13" s="132" t="s">
        <v>245</v>
      </c>
      <c r="C13" s="134">
        <v>0</v>
      </c>
      <c r="D13" s="134">
        <v>230013.65</v>
      </c>
      <c r="E13" s="134">
        <v>10555.46</v>
      </c>
      <c r="F13" s="134">
        <v>219458.19</v>
      </c>
    </row>
    <row r="14" spans="1:6" s="2" customFormat="1" ht="15" customHeight="1" x14ac:dyDescent="0.25">
      <c r="A14" s="86">
        <v>1102011</v>
      </c>
      <c r="B14" s="132" t="s">
        <v>246</v>
      </c>
      <c r="C14" s="134">
        <v>0</v>
      </c>
      <c r="D14" s="134">
        <v>230013.65</v>
      </c>
      <c r="E14" s="134">
        <v>10555.46</v>
      </c>
      <c r="F14" s="134">
        <v>219458.19</v>
      </c>
    </row>
    <row r="15" spans="1:6" s="2" customFormat="1" ht="15" customHeight="1" x14ac:dyDescent="0.25">
      <c r="A15" s="86">
        <v>1103</v>
      </c>
      <c r="B15" s="132" t="s">
        <v>2</v>
      </c>
      <c r="C15" s="134">
        <v>1546668.98</v>
      </c>
      <c r="D15" s="134">
        <v>8567333.9000000004</v>
      </c>
      <c r="E15" s="134">
        <v>9834613.2100000009</v>
      </c>
      <c r="F15" s="134">
        <v>279389.67</v>
      </c>
    </row>
    <row r="16" spans="1:6" s="2" customFormat="1" ht="15" customHeight="1" x14ac:dyDescent="0.25">
      <c r="A16" s="86">
        <v>110301</v>
      </c>
      <c r="B16" s="132" t="s">
        <v>247</v>
      </c>
      <c r="C16" s="134">
        <v>1546668.98</v>
      </c>
      <c r="D16" s="134">
        <v>8543118.1600000001</v>
      </c>
      <c r="E16" s="134">
        <v>9834324.8200000003</v>
      </c>
      <c r="F16" s="134">
        <v>255462.32</v>
      </c>
    </row>
    <row r="17" spans="1:6" s="2" customFormat="1" ht="15" customHeight="1" x14ac:dyDescent="0.25">
      <c r="A17" s="86">
        <v>1103011</v>
      </c>
      <c r="B17" s="132" t="s">
        <v>248</v>
      </c>
      <c r="C17" s="134">
        <v>1546668.98</v>
      </c>
      <c r="D17" s="134">
        <v>8543118.1600000001</v>
      </c>
      <c r="E17" s="134">
        <v>9834324.8200000003</v>
      </c>
      <c r="F17" s="134">
        <v>255462.32</v>
      </c>
    </row>
    <row r="18" spans="1:6" s="2" customFormat="1" ht="15" customHeight="1" x14ac:dyDescent="0.25">
      <c r="A18" s="86">
        <v>110301101</v>
      </c>
      <c r="B18" s="132" t="s">
        <v>249</v>
      </c>
      <c r="C18" s="134">
        <v>0</v>
      </c>
      <c r="D18" s="134">
        <v>51359.1</v>
      </c>
      <c r="E18" s="134">
        <v>48994.6</v>
      </c>
      <c r="F18" s="134">
        <v>2364.5</v>
      </c>
    </row>
    <row r="19" spans="1:6" s="2" customFormat="1" ht="15" customHeight="1" x14ac:dyDescent="0.25">
      <c r="A19" s="86">
        <v>110301102</v>
      </c>
      <c r="B19" s="132" t="s">
        <v>250</v>
      </c>
      <c r="C19" s="134">
        <v>1226072.8</v>
      </c>
      <c r="D19" s="134">
        <v>6312315.8600000003</v>
      </c>
      <c r="E19" s="134">
        <v>8019990.3200000003</v>
      </c>
      <c r="F19" s="134">
        <v>-481601.66</v>
      </c>
    </row>
    <row r="20" spans="1:6" s="2" customFormat="1" ht="15" customHeight="1" x14ac:dyDescent="0.25">
      <c r="A20" s="86">
        <v>110301103</v>
      </c>
      <c r="B20" s="132" t="s">
        <v>251</v>
      </c>
      <c r="C20" s="134">
        <v>96847.48</v>
      </c>
      <c r="D20" s="134">
        <v>302479.23</v>
      </c>
      <c r="E20" s="134">
        <v>243768.27</v>
      </c>
      <c r="F20" s="134">
        <v>155558.44</v>
      </c>
    </row>
    <row r="21" spans="1:6" s="2" customFormat="1" ht="15" customHeight="1" x14ac:dyDescent="0.25">
      <c r="A21" s="86">
        <v>110301104</v>
      </c>
      <c r="B21" s="132" t="s">
        <v>252</v>
      </c>
      <c r="C21" s="134">
        <v>4493.97</v>
      </c>
      <c r="D21" s="134">
        <v>127449.24</v>
      </c>
      <c r="E21" s="134">
        <v>86044.75</v>
      </c>
      <c r="F21" s="134">
        <v>45898.46</v>
      </c>
    </row>
    <row r="22" spans="1:6" s="2" customFormat="1" ht="15" customHeight="1" x14ac:dyDescent="0.25">
      <c r="A22" s="86">
        <v>110301105</v>
      </c>
      <c r="B22" s="132" t="s">
        <v>253</v>
      </c>
      <c r="C22" s="134">
        <v>105401.68</v>
      </c>
      <c r="D22" s="134">
        <v>55029.49</v>
      </c>
      <c r="E22" s="134">
        <v>0</v>
      </c>
      <c r="F22" s="134">
        <v>160431.17000000001</v>
      </c>
    </row>
    <row r="23" spans="1:6" s="2" customFormat="1" ht="15" customHeight="1" x14ac:dyDescent="0.25">
      <c r="A23" s="86">
        <v>110301106</v>
      </c>
      <c r="B23" s="132" t="s">
        <v>254</v>
      </c>
      <c r="C23" s="134">
        <v>6346.82</v>
      </c>
      <c r="D23" s="134">
        <v>2668.93</v>
      </c>
      <c r="E23" s="134">
        <v>266.89</v>
      </c>
      <c r="F23" s="134">
        <v>8748.86</v>
      </c>
    </row>
    <row r="24" spans="1:6" s="2" customFormat="1" ht="15" customHeight="1" x14ac:dyDescent="0.25">
      <c r="A24" s="86">
        <v>110301107</v>
      </c>
      <c r="B24" s="132" t="s">
        <v>255</v>
      </c>
      <c r="C24" s="134">
        <v>107506.23</v>
      </c>
      <c r="D24" s="134">
        <v>1661615.96</v>
      </c>
      <c r="E24" s="134">
        <v>1435259.99</v>
      </c>
      <c r="F24" s="134">
        <v>333862.2</v>
      </c>
    </row>
    <row r="25" spans="1:6" s="2" customFormat="1" ht="15" customHeight="1" x14ac:dyDescent="0.25">
      <c r="A25" s="86">
        <v>110301110</v>
      </c>
      <c r="B25" s="132" t="s">
        <v>226</v>
      </c>
      <c r="C25" s="134">
        <v>0</v>
      </c>
      <c r="D25" s="134">
        <v>30200.35</v>
      </c>
      <c r="E25" s="134">
        <v>0</v>
      </c>
      <c r="F25" s="134">
        <v>30200.35</v>
      </c>
    </row>
    <row r="26" spans="1:6" s="2" customFormat="1" ht="15" customHeight="1" x14ac:dyDescent="0.25">
      <c r="A26" s="179">
        <v>110302</v>
      </c>
      <c r="B26" s="180" t="s">
        <v>256</v>
      </c>
      <c r="C26" s="181">
        <v>0</v>
      </c>
      <c r="D26" s="181">
        <v>24215.74</v>
      </c>
      <c r="E26" s="181">
        <v>288.39</v>
      </c>
      <c r="F26" s="181">
        <v>23927.35</v>
      </c>
    </row>
    <row r="27" spans="1:6" s="2" customFormat="1" ht="15" customHeight="1" x14ac:dyDescent="0.25">
      <c r="A27" s="179">
        <v>1103021</v>
      </c>
      <c r="B27" s="180" t="s">
        <v>257</v>
      </c>
      <c r="C27" s="181">
        <v>0</v>
      </c>
      <c r="D27" s="181">
        <v>24215.74</v>
      </c>
      <c r="E27" s="181">
        <v>288.39</v>
      </c>
      <c r="F27" s="181">
        <v>23927.35</v>
      </c>
    </row>
    <row r="28" spans="1:6" s="2" customFormat="1" ht="15" customHeight="1" x14ac:dyDescent="0.25">
      <c r="A28" s="179">
        <v>110302101</v>
      </c>
      <c r="B28" s="180" t="s">
        <v>258</v>
      </c>
      <c r="C28" s="181">
        <v>0</v>
      </c>
      <c r="D28" s="181">
        <v>1269.9000000000001</v>
      </c>
      <c r="E28" s="181">
        <v>0</v>
      </c>
      <c r="F28" s="181">
        <v>1269.9000000000001</v>
      </c>
    </row>
    <row r="29" spans="1:6" s="2" customFormat="1" ht="15" customHeight="1" x14ac:dyDescent="0.25">
      <c r="A29" s="179">
        <v>110302102</v>
      </c>
      <c r="B29" s="180" t="s">
        <v>259</v>
      </c>
      <c r="C29" s="181">
        <v>0</v>
      </c>
      <c r="D29" s="181">
        <v>20076.59</v>
      </c>
      <c r="E29" s="181">
        <v>288.39</v>
      </c>
      <c r="F29" s="181">
        <v>19788.2</v>
      </c>
    </row>
    <row r="30" spans="1:6" s="2" customFormat="1" ht="15" customHeight="1" x14ac:dyDescent="0.25">
      <c r="A30" s="179">
        <v>110302103</v>
      </c>
      <c r="B30" s="180" t="s">
        <v>227</v>
      </c>
      <c r="C30" s="181">
        <v>0</v>
      </c>
      <c r="D30" s="181">
        <v>2637.67</v>
      </c>
      <c r="E30" s="181">
        <v>0</v>
      </c>
      <c r="F30" s="181">
        <v>2637.67</v>
      </c>
    </row>
    <row r="31" spans="1:6" s="2" customFormat="1" ht="15" customHeight="1" x14ac:dyDescent="0.25">
      <c r="A31" s="179">
        <v>110302106</v>
      </c>
      <c r="B31" s="180" t="s">
        <v>228</v>
      </c>
      <c r="C31" s="181">
        <v>0</v>
      </c>
      <c r="D31" s="181">
        <v>231.58</v>
      </c>
      <c r="E31" s="181">
        <v>0</v>
      </c>
      <c r="F31" s="181">
        <v>231.58</v>
      </c>
    </row>
    <row r="32" spans="1:6" s="2" customFormat="1" ht="15" customHeight="1" x14ac:dyDescent="0.25">
      <c r="A32" s="86">
        <v>12</v>
      </c>
      <c r="B32" s="132" t="s">
        <v>3</v>
      </c>
      <c r="C32" s="134">
        <v>15347850.619999999</v>
      </c>
      <c r="D32" s="134">
        <v>3462595.8</v>
      </c>
      <c r="E32" s="134">
        <v>4100367.99</v>
      </c>
      <c r="F32" s="134">
        <v>14710078.43</v>
      </c>
    </row>
    <row r="33" spans="1:6" s="2" customFormat="1" ht="15" customHeight="1" x14ac:dyDescent="0.25">
      <c r="A33" s="86">
        <v>1201</v>
      </c>
      <c r="B33" s="132" t="s">
        <v>4</v>
      </c>
      <c r="C33" s="134">
        <v>1811070.56</v>
      </c>
      <c r="D33" s="134">
        <v>991003.88</v>
      </c>
      <c r="E33" s="134">
        <v>800000</v>
      </c>
      <c r="F33" s="134">
        <v>2002074.44</v>
      </c>
    </row>
    <row r="34" spans="1:6" s="2" customFormat="1" ht="15" customHeight="1" x14ac:dyDescent="0.25">
      <c r="A34" s="86">
        <v>120101</v>
      </c>
      <c r="B34" s="132" t="s">
        <v>260</v>
      </c>
      <c r="C34" s="134">
        <v>1011070.56</v>
      </c>
      <c r="D34" s="134">
        <v>991003.88</v>
      </c>
      <c r="E34" s="134">
        <v>0</v>
      </c>
      <c r="F34" s="134">
        <v>2002074.44</v>
      </c>
    </row>
    <row r="35" spans="1:6" s="2" customFormat="1" ht="15" customHeight="1" x14ac:dyDescent="0.25">
      <c r="A35" s="86">
        <v>1201011</v>
      </c>
      <c r="B35" s="132" t="s">
        <v>261</v>
      </c>
      <c r="C35" s="134">
        <v>1011070.56</v>
      </c>
      <c r="D35" s="134">
        <v>991003.88</v>
      </c>
      <c r="E35" s="134">
        <v>0</v>
      </c>
      <c r="F35" s="134">
        <v>2002074.44</v>
      </c>
    </row>
    <row r="36" spans="1:6" s="2" customFormat="1" ht="15" customHeight="1" x14ac:dyDescent="0.25">
      <c r="A36" s="86">
        <v>120101101</v>
      </c>
      <c r="B36" s="132" t="s">
        <v>262</v>
      </c>
      <c r="C36" s="134">
        <v>0</v>
      </c>
      <c r="D36" s="134">
        <v>480403.54</v>
      </c>
      <c r="E36" s="134">
        <v>0</v>
      </c>
      <c r="F36" s="134">
        <v>480403.54</v>
      </c>
    </row>
    <row r="37" spans="1:6" s="2" customFormat="1" ht="15" customHeight="1" x14ac:dyDescent="0.25">
      <c r="A37" s="86">
        <v>120101103</v>
      </c>
      <c r="B37" s="132" t="s">
        <v>263</v>
      </c>
      <c r="C37" s="134">
        <v>511070.56</v>
      </c>
      <c r="D37" s="134">
        <v>10600.34</v>
      </c>
      <c r="E37" s="134">
        <v>0</v>
      </c>
      <c r="F37" s="134">
        <v>521670.9</v>
      </c>
    </row>
    <row r="38" spans="1:6" s="2" customFormat="1" ht="15" customHeight="1" x14ac:dyDescent="0.25">
      <c r="A38" s="86">
        <v>120101105</v>
      </c>
      <c r="B38" s="132" t="s">
        <v>264</v>
      </c>
      <c r="C38" s="134">
        <v>500000</v>
      </c>
      <c r="D38" s="134">
        <v>500000</v>
      </c>
      <c r="E38" s="134">
        <v>0</v>
      </c>
      <c r="F38" s="134">
        <v>1000000</v>
      </c>
    </row>
    <row r="39" spans="1:6" s="2" customFormat="1" ht="15" customHeight="1" x14ac:dyDescent="0.25">
      <c r="A39" s="86">
        <v>120105</v>
      </c>
      <c r="B39" s="132" t="s">
        <v>265</v>
      </c>
      <c r="C39" s="134">
        <v>800000</v>
      </c>
      <c r="D39" s="134">
        <v>0</v>
      </c>
      <c r="E39" s="134">
        <v>800000</v>
      </c>
      <c r="F39" s="134">
        <v>0</v>
      </c>
    </row>
    <row r="40" spans="1:6" s="2" customFormat="1" ht="15" customHeight="1" x14ac:dyDescent="0.25">
      <c r="A40" s="86">
        <v>1201051</v>
      </c>
      <c r="B40" s="132" t="s">
        <v>266</v>
      </c>
      <c r="C40" s="134">
        <v>800000</v>
      </c>
      <c r="D40" s="134">
        <v>0</v>
      </c>
      <c r="E40" s="134">
        <v>800000</v>
      </c>
      <c r="F40" s="134">
        <v>0</v>
      </c>
    </row>
    <row r="41" spans="1:6" ht="15" customHeight="1" x14ac:dyDescent="0.25">
      <c r="A41" s="86">
        <v>120105102</v>
      </c>
      <c r="B41" s="132" t="s">
        <v>267</v>
      </c>
      <c r="C41" s="134">
        <v>800000</v>
      </c>
      <c r="D41" s="134">
        <v>0</v>
      </c>
      <c r="E41" s="134">
        <v>800000</v>
      </c>
      <c r="F41" s="134">
        <v>0</v>
      </c>
    </row>
    <row r="42" spans="1:6" ht="15" customHeight="1" x14ac:dyDescent="0.25">
      <c r="A42" s="86">
        <v>12010510201</v>
      </c>
      <c r="B42" s="132" t="s">
        <v>268</v>
      </c>
      <c r="C42" s="134">
        <v>800000</v>
      </c>
      <c r="D42" s="134">
        <v>0</v>
      </c>
      <c r="E42" s="134">
        <v>800000</v>
      </c>
      <c r="F42" s="134">
        <v>0</v>
      </c>
    </row>
    <row r="43" spans="1:6" ht="15" customHeight="1" x14ac:dyDescent="0.25">
      <c r="A43" s="86">
        <v>1202</v>
      </c>
      <c r="B43" s="132" t="s">
        <v>269</v>
      </c>
      <c r="C43" s="134">
        <v>0</v>
      </c>
      <c r="D43" s="134">
        <v>100000</v>
      </c>
      <c r="E43" s="134">
        <v>0</v>
      </c>
      <c r="F43" s="134">
        <v>100000</v>
      </c>
    </row>
    <row r="44" spans="1:6" ht="15" customHeight="1" x14ac:dyDescent="0.25">
      <c r="A44" s="86">
        <v>120203</v>
      </c>
      <c r="B44" s="132" t="s">
        <v>270</v>
      </c>
      <c r="C44" s="134">
        <v>0</v>
      </c>
      <c r="D44" s="134">
        <v>100000</v>
      </c>
      <c r="E44" s="134">
        <v>0</v>
      </c>
      <c r="F44" s="134">
        <v>100000</v>
      </c>
    </row>
    <row r="45" spans="1:6" ht="15" customHeight="1" x14ac:dyDescent="0.25">
      <c r="A45" s="86">
        <v>1202031</v>
      </c>
      <c r="B45" s="132" t="s">
        <v>271</v>
      </c>
      <c r="C45" s="134">
        <v>0</v>
      </c>
      <c r="D45" s="134">
        <v>100000</v>
      </c>
      <c r="E45" s="134">
        <v>0</v>
      </c>
      <c r="F45" s="134">
        <v>100000</v>
      </c>
    </row>
    <row r="46" spans="1:6" ht="15" customHeight="1" x14ac:dyDescent="0.25">
      <c r="A46" s="86">
        <v>120203100</v>
      </c>
      <c r="B46" s="132" t="s">
        <v>271</v>
      </c>
      <c r="C46" s="134">
        <v>0</v>
      </c>
      <c r="D46" s="134">
        <v>100000</v>
      </c>
      <c r="E46" s="134">
        <v>0</v>
      </c>
      <c r="F46" s="134">
        <v>100000</v>
      </c>
    </row>
    <row r="47" spans="1:6" ht="15" customHeight="1" x14ac:dyDescent="0.25">
      <c r="A47" s="86">
        <v>12020310010</v>
      </c>
      <c r="B47" s="132" t="s">
        <v>272</v>
      </c>
      <c r="C47" s="134">
        <v>0</v>
      </c>
      <c r="D47" s="134">
        <v>100000</v>
      </c>
      <c r="E47" s="134">
        <v>0</v>
      </c>
      <c r="F47" s="134">
        <v>100000</v>
      </c>
    </row>
    <row r="48" spans="1:6" ht="15" customHeight="1" x14ac:dyDescent="0.25">
      <c r="A48" s="86">
        <v>1203</v>
      </c>
      <c r="B48" s="132" t="s">
        <v>273</v>
      </c>
      <c r="C48" s="134">
        <v>12575034.800000001</v>
      </c>
      <c r="D48" s="134">
        <v>2075994.3</v>
      </c>
      <c r="E48" s="134">
        <v>2248376.69</v>
      </c>
      <c r="F48" s="134">
        <v>12402652.41</v>
      </c>
    </row>
    <row r="49" spans="1:6" ht="15" customHeight="1" x14ac:dyDescent="0.25">
      <c r="A49" s="86">
        <v>120301</v>
      </c>
      <c r="B49" s="132" t="s">
        <v>274</v>
      </c>
      <c r="C49" s="134">
        <v>1250000</v>
      </c>
      <c r="D49" s="134">
        <v>600000</v>
      </c>
      <c r="E49" s="134">
        <v>0</v>
      </c>
      <c r="F49" s="134">
        <v>1850000</v>
      </c>
    </row>
    <row r="50" spans="1:6" ht="15" customHeight="1" x14ac:dyDescent="0.25">
      <c r="A50" s="86">
        <v>1203011</v>
      </c>
      <c r="B50" s="132" t="s">
        <v>275</v>
      </c>
      <c r="C50" s="134">
        <v>1250000</v>
      </c>
      <c r="D50" s="134">
        <v>600000</v>
      </c>
      <c r="E50" s="134">
        <v>0</v>
      </c>
      <c r="F50" s="134">
        <v>1850000</v>
      </c>
    </row>
    <row r="51" spans="1:6" ht="15" customHeight="1" x14ac:dyDescent="0.25">
      <c r="A51" s="86">
        <v>120301101</v>
      </c>
      <c r="B51" s="132" t="s">
        <v>276</v>
      </c>
      <c r="C51" s="134">
        <v>200000</v>
      </c>
      <c r="D51" s="134">
        <v>0</v>
      </c>
      <c r="E51" s="134">
        <v>0</v>
      </c>
      <c r="F51" s="134">
        <v>200000</v>
      </c>
    </row>
    <row r="52" spans="1:6" ht="15" customHeight="1" x14ac:dyDescent="0.25">
      <c r="A52" s="86">
        <v>12030110102</v>
      </c>
      <c r="B52" s="132" t="s">
        <v>277</v>
      </c>
      <c r="C52" s="134">
        <v>200000</v>
      </c>
      <c r="D52" s="134">
        <v>0</v>
      </c>
      <c r="E52" s="134">
        <v>0</v>
      </c>
      <c r="F52" s="134">
        <v>200000</v>
      </c>
    </row>
    <row r="53" spans="1:6" ht="15" customHeight="1" x14ac:dyDescent="0.25">
      <c r="A53" s="86">
        <v>120301102</v>
      </c>
      <c r="B53" s="132" t="s">
        <v>278</v>
      </c>
      <c r="C53" s="134">
        <v>365000</v>
      </c>
      <c r="D53" s="134">
        <v>0</v>
      </c>
      <c r="E53" s="134">
        <v>0</v>
      </c>
      <c r="F53" s="134">
        <v>365000</v>
      </c>
    </row>
    <row r="54" spans="1:6" ht="15" customHeight="1" x14ac:dyDescent="0.25">
      <c r="A54" s="86">
        <v>120301104</v>
      </c>
      <c r="B54" s="132" t="s">
        <v>279</v>
      </c>
      <c r="C54" s="134">
        <v>500000</v>
      </c>
      <c r="D54" s="134">
        <v>600000</v>
      </c>
      <c r="E54" s="134">
        <v>0</v>
      </c>
      <c r="F54" s="134">
        <v>1100000</v>
      </c>
    </row>
    <row r="55" spans="1:6" ht="15" customHeight="1" x14ac:dyDescent="0.25">
      <c r="A55" s="86">
        <v>120301105</v>
      </c>
      <c r="B55" s="132" t="s">
        <v>280</v>
      </c>
      <c r="C55" s="134">
        <v>185000</v>
      </c>
      <c r="D55" s="134">
        <v>0</v>
      </c>
      <c r="E55" s="134">
        <v>0</v>
      </c>
      <c r="F55" s="134">
        <v>185000</v>
      </c>
    </row>
    <row r="56" spans="1:6" ht="15" customHeight="1" x14ac:dyDescent="0.25">
      <c r="A56" s="86">
        <v>120303</v>
      </c>
      <c r="B56" s="132" t="s">
        <v>281</v>
      </c>
      <c r="C56" s="134">
        <v>4425034.8</v>
      </c>
      <c r="D56" s="134">
        <v>775994.3</v>
      </c>
      <c r="E56" s="134">
        <v>1248376.69</v>
      </c>
      <c r="F56" s="134">
        <v>3952652.41</v>
      </c>
    </row>
    <row r="57" spans="1:6" ht="15" customHeight="1" x14ac:dyDescent="0.25">
      <c r="A57" s="86">
        <v>1203031</v>
      </c>
      <c r="B57" s="132" t="s">
        <v>282</v>
      </c>
      <c r="C57" s="134">
        <v>4425034.8</v>
      </c>
      <c r="D57" s="134">
        <v>775994.3</v>
      </c>
      <c r="E57" s="134">
        <v>1248376.69</v>
      </c>
      <c r="F57" s="134">
        <v>3952652.41</v>
      </c>
    </row>
    <row r="58" spans="1:6" ht="15" customHeight="1" x14ac:dyDescent="0.25">
      <c r="A58" s="86">
        <v>120303101</v>
      </c>
      <c r="B58" s="132" t="s">
        <v>283</v>
      </c>
      <c r="C58" s="134">
        <v>3995508.84</v>
      </c>
      <c r="D58" s="134">
        <v>215.47</v>
      </c>
      <c r="E58" s="134">
        <v>475646.66</v>
      </c>
      <c r="F58" s="134">
        <v>3520077.65</v>
      </c>
    </row>
    <row r="59" spans="1:6" ht="15" customHeight="1" x14ac:dyDescent="0.25">
      <c r="A59" s="86">
        <v>12030310101</v>
      </c>
      <c r="B59" s="132" t="s">
        <v>284</v>
      </c>
      <c r="C59" s="134">
        <v>12446.89</v>
      </c>
      <c r="D59" s="134">
        <v>125.86</v>
      </c>
      <c r="E59" s="134">
        <v>0</v>
      </c>
      <c r="F59" s="134">
        <v>12572.75</v>
      </c>
    </row>
    <row r="60" spans="1:6" ht="15" customHeight="1" x14ac:dyDescent="0.25">
      <c r="A60" s="86">
        <v>12030310102</v>
      </c>
      <c r="B60" s="132" t="s">
        <v>285</v>
      </c>
      <c r="C60" s="134">
        <v>478354.1</v>
      </c>
      <c r="D60" s="134">
        <v>89.61</v>
      </c>
      <c r="E60" s="134">
        <v>475646.66</v>
      </c>
      <c r="F60" s="134">
        <v>2797.05</v>
      </c>
    </row>
    <row r="61" spans="1:6" ht="15" customHeight="1" x14ac:dyDescent="0.25">
      <c r="A61" s="86">
        <v>12030310103</v>
      </c>
      <c r="B61" s="132" t="s">
        <v>286</v>
      </c>
      <c r="C61" s="134">
        <v>1485013.19</v>
      </c>
      <c r="D61" s="134">
        <v>0</v>
      </c>
      <c r="E61" s="134">
        <v>0</v>
      </c>
      <c r="F61" s="134">
        <v>1485013.19</v>
      </c>
    </row>
    <row r="62" spans="1:6" ht="15" customHeight="1" x14ac:dyDescent="0.25">
      <c r="A62" s="86">
        <v>12030310104</v>
      </c>
      <c r="B62" s="132" t="s">
        <v>287</v>
      </c>
      <c r="C62" s="134">
        <v>886615.54</v>
      </c>
      <c r="D62" s="134">
        <v>0</v>
      </c>
      <c r="E62" s="134">
        <v>0</v>
      </c>
      <c r="F62" s="134">
        <v>886615.54</v>
      </c>
    </row>
    <row r="63" spans="1:6" ht="15" customHeight="1" x14ac:dyDescent="0.25">
      <c r="A63" s="86">
        <v>12030310105</v>
      </c>
      <c r="B63" s="132" t="s">
        <v>288</v>
      </c>
      <c r="C63" s="134">
        <v>1133079.1200000001</v>
      </c>
      <c r="D63" s="134">
        <v>0</v>
      </c>
      <c r="E63" s="134">
        <v>0</v>
      </c>
      <c r="F63" s="134">
        <v>1133079.1200000001</v>
      </c>
    </row>
    <row r="64" spans="1:6" ht="15" customHeight="1" x14ac:dyDescent="0.25">
      <c r="A64" s="86">
        <v>120303102</v>
      </c>
      <c r="B64" s="132" t="s">
        <v>289</v>
      </c>
      <c r="C64" s="134">
        <v>267701.76000000001</v>
      </c>
      <c r="D64" s="134">
        <v>775648.3</v>
      </c>
      <c r="E64" s="134">
        <v>772730.03</v>
      </c>
      <c r="F64" s="134">
        <v>270620.03000000003</v>
      </c>
    </row>
    <row r="65" spans="1:6" ht="15" customHeight="1" x14ac:dyDescent="0.25">
      <c r="A65" s="86">
        <v>12030310201</v>
      </c>
      <c r="B65" s="132" t="s">
        <v>290</v>
      </c>
      <c r="C65" s="134">
        <v>11807.05</v>
      </c>
      <c r="D65" s="134">
        <v>523578.73</v>
      </c>
      <c r="E65" s="134">
        <v>514924.98</v>
      </c>
      <c r="F65" s="134">
        <v>20460.8</v>
      </c>
    </row>
    <row r="66" spans="1:6" ht="15" customHeight="1" x14ac:dyDescent="0.25">
      <c r="A66" s="86">
        <v>12030310202</v>
      </c>
      <c r="B66" s="132" t="s">
        <v>291</v>
      </c>
      <c r="C66" s="134">
        <v>255894.71</v>
      </c>
      <c r="D66" s="134">
        <v>252069.57</v>
      </c>
      <c r="E66" s="134">
        <v>257805.05</v>
      </c>
      <c r="F66" s="134">
        <v>250159.23</v>
      </c>
    </row>
    <row r="67" spans="1:6" ht="15" customHeight="1" x14ac:dyDescent="0.25">
      <c r="A67" s="86">
        <v>120303103</v>
      </c>
      <c r="B67" s="132" t="s">
        <v>292</v>
      </c>
      <c r="C67" s="134">
        <v>11824.2</v>
      </c>
      <c r="D67" s="134">
        <v>130.53</v>
      </c>
      <c r="E67" s="134">
        <v>0</v>
      </c>
      <c r="F67" s="134">
        <v>11954.73</v>
      </c>
    </row>
    <row r="68" spans="1:6" ht="15" customHeight="1" x14ac:dyDescent="0.25">
      <c r="A68" s="86">
        <v>12030310301</v>
      </c>
      <c r="B68" s="132" t="s">
        <v>293</v>
      </c>
      <c r="C68" s="134">
        <v>11824.2</v>
      </c>
      <c r="D68" s="134">
        <v>130.53</v>
      </c>
      <c r="E68" s="134">
        <v>0</v>
      </c>
      <c r="F68" s="134">
        <v>11954.73</v>
      </c>
    </row>
    <row r="69" spans="1:6" ht="15" customHeight="1" x14ac:dyDescent="0.25">
      <c r="A69" s="86">
        <v>120303104</v>
      </c>
      <c r="B69" s="132" t="s">
        <v>294</v>
      </c>
      <c r="C69" s="134">
        <v>150000</v>
      </c>
      <c r="D69" s="134">
        <v>0</v>
      </c>
      <c r="E69" s="134">
        <v>0</v>
      </c>
      <c r="F69" s="134">
        <v>150000</v>
      </c>
    </row>
    <row r="70" spans="1:6" ht="15" customHeight="1" x14ac:dyDescent="0.25">
      <c r="A70" s="86">
        <v>12030310401</v>
      </c>
      <c r="B70" s="132" t="s">
        <v>295</v>
      </c>
      <c r="C70" s="134">
        <v>150000</v>
      </c>
      <c r="D70" s="134">
        <v>0</v>
      </c>
      <c r="E70" s="134">
        <v>0</v>
      </c>
      <c r="F70" s="134">
        <v>150000</v>
      </c>
    </row>
    <row r="71" spans="1:6" ht="15" customHeight="1" x14ac:dyDescent="0.25">
      <c r="A71" s="86">
        <v>120304</v>
      </c>
      <c r="B71" s="132" t="s">
        <v>296</v>
      </c>
      <c r="C71" s="134">
        <v>6900000</v>
      </c>
      <c r="D71" s="134">
        <v>700000</v>
      </c>
      <c r="E71" s="134">
        <v>1000000</v>
      </c>
      <c r="F71" s="134">
        <v>6600000</v>
      </c>
    </row>
    <row r="72" spans="1:6" ht="15" customHeight="1" x14ac:dyDescent="0.25">
      <c r="A72" s="86">
        <v>1203041</v>
      </c>
      <c r="B72" s="132" t="s">
        <v>297</v>
      </c>
      <c r="C72" s="134">
        <v>6900000</v>
      </c>
      <c r="D72" s="134">
        <v>700000</v>
      </c>
      <c r="E72" s="134">
        <v>1000000</v>
      </c>
      <c r="F72" s="134">
        <v>6600000</v>
      </c>
    </row>
    <row r="73" spans="1:6" ht="15" customHeight="1" x14ac:dyDescent="0.25">
      <c r="A73" s="86">
        <v>120304102</v>
      </c>
      <c r="B73" s="132" t="s">
        <v>298</v>
      </c>
      <c r="C73" s="134">
        <v>1000000</v>
      </c>
      <c r="D73" s="134">
        <v>0</v>
      </c>
      <c r="E73" s="134">
        <v>0</v>
      </c>
      <c r="F73" s="134">
        <v>1000000</v>
      </c>
    </row>
    <row r="74" spans="1:6" ht="15" customHeight="1" x14ac:dyDescent="0.25">
      <c r="A74" s="86">
        <v>12030410201</v>
      </c>
      <c r="B74" s="132" t="s">
        <v>299</v>
      </c>
      <c r="C74" s="134">
        <v>1000000</v>
      </c>
      <c r="D74" s="134">
        <v>0</v>
      </c>
      <c r="E74" s="134">
        <v>0</v>
      </c>
      <c r="F74" s="134">
        <v>1000000</v>
      </c>
    </row>
    <row r="75" spans="1:6" ht="15" customHeight="1" x14ac:dyDescent="0.25">
      <c r="A75" s="86">
        <v>120304103</v>
      </c>
      <c r="B75" s="132" t="s">
        <v>227</v>
      </c>
      <c r="C75" s="134">
        <v>2150000</v>
      </c>
      <c r="D75" s="134">
        <v>700000</v>
      </c>
      <c r="E75" s="134">
        <v>700000</v>
      </c>
      <c r="F75" s="134">
        <v>2150000</v>
      </c>
    </row>
    <row r="76" spans="1:6" ht="15" customHeight="1" x14ac:dyDescent="0.25">
      <c r="A76" s="86">
        <v>12030410301</v>
      </c>
      <c r="B76" s="132" t="s">
        <v>300</v>
      </c>
      <c r="C76" s="134">
        <v>850000</v>
      </c>
      <c r="D76" s="134">
        <v>350000</v>
      </c>
      <c r="E76" s="134">
        <v>350000</v>
      </c>
      <c r="F76" s="134">
        <v>850000</v>
      </c>
    </row>
    <row r="77" spans="1:6" ht="15" customHeight="1" x14ac:dyDescent="0.25">
      <c r="A77" s="86">
        <v>12030410302</v>
      </c>
      <c r="B77" s="132" t="s">
        <v>301</v>
      </c>
      <c r="C77" s="134">
        <v>1300000</v>
      </c>
      <c r="D77" s="134">
        <v>0</v>
      </c>
      <c r="E77" s="134">
        <v>0</v>
      </c>
      <c r="F77" s="134">
        <v>1300000</v>
      </c>
    </row>
    <row r="78" spans="1:6" ht="15" customHeight="1" x14ac:dyDescent="0.25">
      <c r="A78" s="86">
        <v>120304106</v>
      </c>
      <c r="B78" s="132" t="s">
        <v>302</v>
      </c>
      <c r="C78" s="134">
        <v>500000</v>
      </c>
      <c r="D78" s="134">
        <v>0</v>
      </c>
      <c r="E78" s="134">
        <v>0</v>
      </c>
      <c r="F78" s="134">
        <v>500000</v>
      </c>
    </row>
    <row r="79" spans="1:6" ht="15" customHeight="1" x14ac:dyDescent="0.25">
      <c r="A79" s="86">
        <v>12030410601</v>
      </c>
      <c r="B79" s="132" t="s">
        <v>299</v>
      </c>
      <c r="C79" s="134">
        <v>500000</v>
      </c>
      <c r="D79" s="134">
        <v>0</v>
      </c>
      <c r="E79" s="134">
        <v>0</v>
      </c>
      <c r="F79" s="134">
        <v>500000</v>
      </c>
    </row>
    <row r="80" spans="1:6" ht="15" customHeight="1" x14ac:dyDescent="0.25">
      <c r="A80" s="86">
        <v>120304107</v>
      </c>
      <c r="B80" s="132" t="s">
        <v>303</v>
      </c>
      <c r="C80" s="134">
        <v>500000</v>
      </c>
      <c r="D80" s="134">
        <v>0</v>
      </c>
      <c r="E80" s="134">
        <v>0</v>
      </c>
      <c r="F80" s="134">
        <v>500000</v>
      </c>
    </row>
    <row r="81" spans="1:8" ht="15" customHeight="1" x14ac:dyDescent="0.25">
      <c r="A81" s="86">
        <v>12030410701</v>
      </c>
      <c r="B81" s="132" t="s">
        <v>300</v>
      </c>
      <c r="C81" s="134">
        <v>300000</v>
      </c>
      <c r="D81" s="134">
        <v>0</v>
      </c>
      <c r="E81" s="134">
        <v>0</v>
      </c>
      <c r="F81" s="134">
        <v>300000</v>
      </c>
    </row>
    <row r="82" spans="1:8" ht="15" customHeight="1" x14ac:dyDescent="0.25">
      <c r="A82" s="86">
        <v>12030410703</v>
      </c>
      <c r="B82" s="132" t="s">
        <v>277</v>
      </c>
      <c r="C82" s="134">
        <v>200000</v>
      </c>
      <c r="D82" s="134">
        <v>0</v>
      </c>
      <c r="E82" s="134">
        <v>0</v>
      </c>
      <c r="F82" s="134">
        <v>200000</v>
      </c>
    </row>
    <row r="83" spans="1:8" ht="15" customHeight="1" x14ac:dyDescent="0.25">
      <c r="A83" s="86">
        <v>120304111</v>
      </c>
      <c r="B83" s="132" t="s">
        <v>304</v>
      </c>
      <c r="C83" s="134">
        <v>2000000</v>
      </c>
      <c r="D83" s="134">
        <v>0</v>
      </c>
      <c r="E83" s="134">
        <v>0</v>
      </c>
      <c r="F83" s="134">
        <v>2000000</v>
      </c>
    </row>
    <row r="84" spans="1:8" ht="15" customHeight="1" x14ac:dyDescent="0.25">
      <c r="A84" s="86">
        <v>12030411101</v>
      </c>
      <c r="B84" s="132" t="s">
        <v>300</v>
      </c>
      <c r="C84" s="134">
        <v>1000000</v>
      </c>
      <c r="D84" s="134">
        <v>0</v>
      </c>
      <c r="E84" s="134">
        <v>0</v>
      </c>
      <c r="F84" s="134">
        <v>1000000</v>
      </c>
    </row>
    <row r="85" spans="1:8" ht="15" customHeight="1" x14ac:dyDescent="0.25">
      <c r="A85" s="86">
        <v>12030411103</v>
      </c>
      <c r="B85" s="132" t="s">
        <v>277</v>
      </c>
      <c r="C85" s="134">
        <v>1000000</v>
      </c>
      <c r="D85" s="134">
        <v>0</v>
      </c>
      <c r="E85" s="134">
        <v>0</v>
      </c>
      <c r="F85" s="134">
        <v>1000000</v>
      </c>
    </row>
    <row r="86" spans="1:8" ht="15" customHeight="1" x14ac:dyDescent="0.25">
      <c r="A86" s="86">
        <v>120304112</v>
      </c>
      <c r="B86" s="132" t="s">
        <v>305</v>
      </c>
      <c r="C86" s="134">
        <v>450000</v>
      </c>
      <c r="D86" s="134">
        <v>0</v>
      </c>
      <c r="E86" s="134">
        <v>0</v>
      </c>
      <c r="F86" s="134">
        <v>450000</v>
      </c>
    </row>
    <row r="87" spans="1:8" ht="15" customHeight="1" x14ac:dyDescent="0.25">
      <c r="A87" s="86">
        <v>12030411201</v>
      </c>
      <c r="B87" s="132" t="s">
        <v>300</v>
      </c>
      <c r="C87" s="134">
        <v>450000</v>
      </c>
      <c r="D87" s="134">
        <v>0</v>
      </c>
      <c r="E87" s="134">
        <v>0</v>
      </c>
      <c r="F87" s="134">
        <v>450000</v>
      </c>
    </row>
    <row r="88" spans="1:8" ht="15" customHeight="1" x14ac:dyDescent="0.25">
      <c r="A88" s="86">
        <v>120304113</v>
      </c>
      <c r="B88" s="132" t="s">
        <v>306</v>
      </c>
      <c r="C88" s="134">
        <v>300000</v>
      </c>
      <c r="D88" s="134">
        <v>0</v>
      </c>
      <c r="E88" s="134">
        <v>300000</v>
      </c>
      <c r="F88" s="134">
        <v>0</v>
      </c>
    </row>
    <row r="89" spans="1:8" ht="15" customHeight="1" x14ac:dyDescent="0.25">
      <c r="A89" s="86">
        <v>12030411301</v>
      </c>
      <c r="B89" s="132" t="s">
        <v>300</v>
      </c>
      <c r="C89" s="134">
        <v>300000</v>
      </c>
      <c r="D89" s="134">
        <v>0</v>
      </c>
      <c r="E89" s="134">
        <v>300000</v>
      </c>
      <c r="F89" s="134">
        <v>0</v>
      </c>
    </row>
    <row r="90" spans="1:8" ht="15" customHeight="1" x14ac:dyDescent="0.25">
      <c r="A90" s="86">
        <v>1205</v>
      </c>
      <c r="B90" s="132" t="s">
        <v>187</v>
      </c>
      <c r="C90" s="134">
        <v>795309.93</v>
      </c>
      <c r="D90" s="134">
        <v>0</v>
      </c>
      <c r="E90" s="134">
        <v>795309.93</v>
      </c>
      <c r="F90" s="134">
        <v>0</v>
      </c>
    </row>
    <row r="91" spans="1:8" ht="15" customHeight="1" x14ac:dyDescent="0.25">
      <c r="A91" s="86">
        <v>120501</v>
      </c>
      <c r="B91" s="132" t="s">
        <v>4</v>
      </c>
      <c r="C91" s="134">
        <v>795309.93</v>
      </c>
      <c r="D91" s="134">
        <v>0</v>
      </c>
      <c r="E91" s="134">
        <v>795309.93</v>
      </c>
      <c r="F91" s="134">
        <v>0</v>
      </c>
    </row>
    <row r="92" spans="1:8" ht="15" customHeight="1" x14ac:dyDescent="0.25">
      <c r="A92" s="86">
        <v>1205011</v>
      </c>
      <c r="B92" s="132" t="s">
        <v>307</v>
      </c>
      <c r="C92" s="134">
        <v>795309.93</v>
      </c>
      <c r="D92" s="134">
        <v>0</v>
      </c>
      <c r="E92" s="134">
        <v>795309.93</v>
      </c>
      <c r="F92" s="134">
        <v>0</v>
      </c>
    </row>
    <row r="93" spans="1:8" ht="15" customHeight="1" x14ac:dyDescent="0.25">
      <c r="A93" s="86">
        <v>120501101</v>
      </c>
      <c r="B93" s="132" t="s">
        <v>308</v>
      </c>
      <c r="C93" s="134">
        <v>795309.93</v>
      </c>
      <c r="D93" s="134">
        <v>0</v>
      </c>
      <c r="E93" s="134">
        <v>795309.93</v>
      </c>
      <c r="F93" s="134">
        <v>0</v>
      </c>
    </row>
    <row r="94" spans="1:8" ht="15" customHeight="1" x14ac:dyDescent="0.25">
      <c r="A94" s="86">
        <v>1298</v>
      </c>
      <c r="B94" s="132" t="s">
        <v>6</v>
      </c>
      <c r="C94" s="134">
        <v>166435.32999999999</v>
      </c>
      <c r="D94" s="134">
        <v>295597.62</v>
      </c>
      <c r="E94" s="134">
        <v>256681.37</v>
      </c>
      <c r="F94" s="134">
        <v>205351.58</v>
      </c>
      <c r="G94" s="2"/>
      <c r="H94" s="2"/>
    </row>
    <row r="95" spans="1:8" ht="15" customHeight="1" x14ac:dyDescent="0.25">
      <c r="A95" s="86">
        <v>129801</v>
      </c>
      <c r="B95" s="132" t="s">
        <v>4</v>
      </c>
      <c r="C95" s="134">
        <v>28131.4</v>
      </c>
      <c r="D95" s="134">
        <v>44635.09</v>
      </c>
      <c r="E95" s="134">
        <v>50503.18</v>
      </c>
      <c r="F95" s="134">
        <v>22263.31</v>
      </c>
    </row>
    <row r="96" spans="1:8" ht="15" customHeight="1" x14ac:dyDescent="0.25">
      <c r="A96" s="86">
        <v>1298011</v>
      </c>
      <c r="B96" s="132" t="s">
        <v>307</v>
      </c>
      <c r="C96" s="134">
        <v>28131.4</v>
      </c>
      <c r="D96" s="134">
        <v>44635.09</v>
      </c>
      <c r="E96" s="134">
        <v>50503.18</v>
      </c>
      <c r="F96" s="134">
        <v>22263.31</v>
      </c>
    </row>
    <row r="97" spans="1:6" ht="15" customHeight="1" x14ac:dyDescent="0.25">
      <c r="A97" s="86">
        <v>129801102</v>
      </c>
      <c r="B97" s="132" t="s">
        <v>261</v>
      </c>
      <c r="C97" s="134">
        <v>20328.14</v>
      </c>
      <c r="D97" s="134">
        <v>35007.69</v>
      </c>
      <c r="E97" s="134">
        <v>33072.92</v>
      </c>
      <c r="F97" s="134">
        <v>22262.91</v>
      </c>
    </row>
    <row r="98" spans="1:6" ht="15" customHeight="1" x14ac:dyDescent="0.25">
      <c r="A98" s="86">
        <v>12980110203</v>
      </c>
      <c r="B98" s="132" t="s">
        <v>263</v>
      </c>
      <c r="C98" s="134">
        <v>12421.89</v>
      </c>
      <c r="D98" s="134">
        <v>11041.68</v>
      </c>
      <c r="E98" s="134">
        <v>19322.919999999998</v>
      </c>
      <c r="F98" s="134">
        <v>4140.6499999999996</v>
      </c>
    </row>
    <row r="99" spans="1:6" ht="15" customHeight="1" x14ac:dyDescent="0.25">
      <c r="A99" s="86">
        <v>12980110205</v>
      </c>
      <c r="B99" s="132" t="s">
        <v>264</v>
      </c>
      <c r="C99" s="134">
        <v>7906.25</v>
      </c>
      <c r="D99" s="134">
        <v>23966.01</v>
      </c>
      <c r="E99" s="134">
        <v>13750</v>
      </c>
      <c r="F99" s="134">
        <v>18122.259999999998</v>
      </c>
    </row>
    <row r="100" spans="1:6" ht="15" customHeight="1" x14ac:dyDescent="0.25">
      <c r="A100" s="86">
        <v>129801105</v>
      </c>
      <c r="B100" s="132" t="s">
        <v>266</v>
      </c>
      <c r="C100" s="134">
        <v>7803.26</v>
      </c>
      <c r="D100" s="134">
        <v>9627.4</v>
      </c>
      <c r="E100" s="134">
        <v>17430.259999999998</v>
      </c>
      <c r="F100" s="134">
        <v>0.4</v>
      </c>
    </row>
    <row r="101" spans="1:6" ht="15" customHeight="1" x14ac:dyDescent="0.25">
      <c r="A101" s="86">
        <v>12980110502</v>
      </c>
      <c r="B101" s="132" t="s">
        <v>268</v>
      </c>
      <c r="C101" s="134">
        <v>7803.26</v>
      </c>
      <c r="D101" s="134">
        <v>9627.4</v>
      </c>
      <c r="E101" s="134">
        <v>17430.259999999998</v>
      </c>
      <c r="F101" s="134">
        <v>0.4</v>
      </c>
    </row>
    <row r="102" spans="1:6" ht="15" customHeight="1" x14ac:dyDescent="0.25">
      <c r="A102" s="86">
        <v>129802</v>
      </c>
      <c r="B102" s="132" t="s">
        <v>269</v>
      </c>
      <c r="C102" s="134">
        <v>0</v>
      </c>
      <c r="D102" s="134">
        <v>1076.3900000000001</v>
      </c>
      <c r="E102" s="134">
        <v>1076.3900000000001</v>
      </c>
      <c r="F102" s="134">
        <v>0</v>
      </c>
    </row>
    <row r="103" spans="1:6" ht="15" customHeight="1" x14ac:dyDescent="0.25">
      <c r="A103" s="86">
        <v>1298021</v>
      </c>
      <c r="B103" s="132" t="s">
        <v>309</v>
      </c>
      <c r="C103" s="134">
        <v>0</v>
      </c>
      <c r="D103" s="134">
        <v>1076.3900000000001</v>
      </c>
      <c r="E103" s="134">
        <v>1076.3900000000001</v>
      </c>
      <c r="F103" s="134">
        <v>0</v>
      </c>
    </row>
    <row r="104" spans="1:6" ht="15" customHeight="1" x14ac:dyDescent="0.25">
      <c r="A104" s="86">
        <v>129802100</v>
      </c>
      <c r="B104" s="132" t="s">
        <v>309</v>
      </c>
      <c r="C104" s="134">
        <v>0</v>
      </c>
      <c r="D104" s="134">
        <v>1076.3900000000001</v>
      </c>
      <c r="E104" s="134">
        <v>1076.3900000000001</v>
      </c>
      <c r="F104" s="134">
        <v>0</v>
      </c>
    </row>
    <row r="105" spans="1:6" ht="15" customHeight="1" x14ac:dyDescent="0.25">
      <c r="A105" s="86">
        <v>12980210010</v>
      </c>
      <c r="B105" s="132" t="s">
        <v>272</v>
      </c>
      <c r="C105" s="134">
        <v>0</v>
      </c>
      <c r="D105" s="134">
        <v>1076.3900000000001</v>
      </c>
      <c r="E105" s="134">
        <v>1076.3900000000001</v>
      </c>
      <c r="F105" s="134">
        <v>0</v>
      </c>
    </row>
    <row r="106" spans="1:6" ht="15" customHeight="1" x14ac:dyDescent="0.25">
      <c r="A106" s="86">
        <v>129803</v>
      </c>
      <c r="B106" s="132" t="s">
        <v>273</v>
      </c>
      <c r="C106" s="134">
        <v>138303.93</v>
      </c>
      <c r="D106" s="134">
        <v>249886.14</v>
      </c>
      <c r="E106" s="134">
        <v>205101.8</v>
      </c>
      <c r="F106" s="134">
        <v>183088.27</v>
      </c>
    </row>
    <row r="107" spans="1:6" ht="15" customHeight="1" x14ac:dyDescent="0.25">
      <c r="A107" s="86">
        <v>1298031</v>
      </c>
      <c r="B107" s="132" t="s">
        <v>310</v>
      </c>
      <c r="C107" s="134">
        <v>138303.93</v>
      </c>
      <c r="D107" s="134">
        <v>249886.14</v>
      </c>
      <c r="E107" s="134">
        <v>205101.8</v>
      </c>
      <c r="F107" s="134">
        <v>183088.27</v>
      </c>
    </row>
    <row r="108" spans="1:6" ht="15" customHeight="1" x14ac:dyDescent="0.25">
      <c r="A108" s="86">
        <v>129803101</v>
      </c>
      <c r="B108" s="132" t="s">
        <v>311</v>
      </c>
      <c r="C108" s="134">
        <v>25635.82</v>
      </c>
      <c r="D108" s="134">
        <v>98251.64</v>
      </c>
      <c r="E108" s="134">
        <v>86289.39</v>
      </c>
      <c r="F108" s="134">
        <v>37598.07</v>
      </c>
    </row>
    <row r="109" spans="1:6" ht="15" customHeight="1" x14ac:dyDescent="0.25">
      <c r="A109" s="86">
        <v>12980310102</v>
      </c>
      <c r="B109" s="132" t="s">
        <v>227</v>
      </c>
      <c r="C109" s="134">
        <v>4705.47</v>
      </c>
      <c r="D109" s="134">
        <v>16874.919999999998</v>
      </c>
      <c r="E109" s="134">
        <v>7930.85</v>
      </c>
      <c r="F109" s="134">
        <v>13649.54</v>
      </c>
    </row>
    <row r="110" spans="1:6" ht="15" customHeight="1" x14ac:dyDescent="0.25">
      <c r="A110" s="86">
        <v>12980310107</v>
      </c>
      <c r="B110" s="132" t="s">
        <v>303</v>
      </c>
      <c r="C110" s="134">
        <v>1144.67</v>
      </c>
      <c r="D110" s="134">
        <v>7403.39</v>
      </c>
      <c r="E110" s="134">
        <v>7087.51</v>
      </c>
      <c r="F110" s="134">
        <v>1460.55</v>
      </c>
    </row>
    <row r="111" spans="1:6" ht="15" customHeight="1" x14ac:dyDescent="0.25">
      <c r="A111" s="86">
        <v>12980310110</v>
      </c>
      <c r="B111" s="132" t="s">
        <v>306</v>
      </c>
      <c r="C111" s="134">
        <v>2727.86</v>
      </c>
      <c r="D111" s="134">
        <v>9927.02</v>
      </c>
      <c r="E111" s="134">
        <v>11160.33</v>
      </c>
      <c r="F111" s="134">
        <v>1494.55</v>
      </c>
    </row>
    <row r="112" spans="1:6" ht="15" customHeight="1" x14ac:dyDescent="0.25">
      <c r="A112" s="86">
        <v>12980310111</v>
      </c>
      <c r="B112" s="132" t="s">
        <v>304</v>
      </c>
      <c r="C112" s="134">
        <v>3383.84</v>
      </c>
      <c r="D112" s="134">
        <v>19697.939999999999</v>
      </c>
      <c r="E112" s="134">
        <v>18379.63</v>
      </c>
      <c r="F112" s="134">
        <v>4702.1499999999996</v>
      </c>
    </row>
    <row r="113" spans="1:8" ht="15" customHeight="1" x14ac:dyDescent="0.25">
      <c r="A113" s="86">
        <v>12980310112</v>
      </c>
      <c r="B113" s="132" t="s">
        <v>305</v>
      </c>
      <c r="C113" s="134">
        <v>4030.64</v>
      </c>
      <c r="D113" s="134">
        <v>9696.59</v>
      </c>
      <c r="E113" s="134">
        <v>7094.83</v>
      </c>
      <c r="F113" s="134">
        <v>6632.4</v>
      </c>
    </row>
    <row r="114" spans="1:8" ht="15" customHeight="1" x14ac:dyDescent="0.25">
      <c r="A114" s="86">
        <v>12980310113</v>
      </c>
      <c r="B114" s="132" t="s">
        <v>298</v>
      </c>
      <c r="C114" s="134">
        <v>4917.93</v>
      </c>
      <c r="D114" s="134">
        <v>23907.25</v>
      </c>
      <c r="E114" s="134">
        <v>22283.1</v>
      </c>
      <c r="F114" s="134">
        <v>6542.08</v>
      </c>
    </row>
    <row r="115" spans="1:8" ht="15" customHeight="1" x14ac:dyDescent="0.25">
      <c r="A115" s="86">
        <v>12980310114</v>
      </c>
      <c r="B115" s="132" t="s">
        <v>276</v>
      </c>
      <c r="C115" s="134">
        <v>4725.41</v>
      </c>
      <c r="D115" s="134">
        <v>10744.53</v>
      </c>
      <c r="E115" s="134">
        <v>12353.14</v>
      </c>
      <c r="F115" s="134">
        <v>3116.8</v>
      </c>
    </row>
    <row r="116" spans="1:8" ht="15" customHeight="1" x14ac:dyDescent="0.25">
      <c r="A116" s="86">
        <v>129803102</v>
      </c>
      <c r="B116" s="132" t="s">
        <v>301</v>
      </c>
      <c r="C116" s="134">
        <v>15412.01</v>
      </c>
      <c r="D116" s="134">
        <v>28990.27</v>
      </c>
      <c r="E116" s="134">
        <v>29426.61</v>
      </c>
      <c r="F116" s="134">
        <v>14975.67</v>
      </c>
    </row>
    <row r="117" spans="1:8" ht="15" customHeight="1" x14ac:dyDescent="0.25">
      <c r="A117" s="86">
        <v>12980310202</v>
      </c>
      <c r="B117" s="132" t="s">
        <v>227</v>
      </c>
      <c r="C117" s="134">
        <v>15412.01</v>
      </c>
      <c r="D117" s="134">
        <v>28990.27</v>
      </c>
      <c r="E117" s="134">
        <v>29426.61</v>
      </c>
      <c r="F117" s="134">
        <v>14975.67</v>
      </c>
    </row>
    <row r="118" spans="1:8" ht="15" customHeight="1" x14ac:dyDescent="0.25">
      <c r="A118" s="86">
        <v>129803103</v>
      </c>
      <c r="B118" s="132" t="s">
        <v>277</v>
      </c>
      <c r="C118" s="134">
        <v>13101.12</v>
      </c>
      <c r="D118" s="134">
        <v>68047.600000000006</v>
      </c>
      <c r="E118" s="134">
        <v>67795.72</v>
      </c>
      <c r="F118" s="134">
        <v>13353</v>
      </c>
    </row>
    <row r="119" spans="1:8" ht="15" customHeight="1" x14ac:dyDescent="0.25">
      <c r="A119" s="86">
        <v>12980310301</v>
      </c>
      <c r="B119" s="132" t="s">
        <v>276</v>
      </c>
      <c r="C119" s="134">
        <v>911.23</v>
      </c>
      <c r="D119" s="134">
        <v>4694.51</v>
      </c>
      <c r="E119" s="134">
        <v>3809.74</v>
      </c>
      <c r="F119" s="134">
        <v>1796</v>
      </c>
    </row>
    <row r="120" spans="1:8" ht="15" customHeight="1" x14ac:dyDescent="0.25">
      <c r="A120" s="86">
        <v>12980310302</v>
      </c>
      <c r="B120" s="132" t="s">
        <v>304</v>
      </c>
      <c r="C120" s="134">
        <v>5564.49</v>
      </c>
      <c r="D120" s="134">
        <v>19857.27</v>
      </c>
      <c r="E120" s="134">
        <v>20169.79</v>
      </c>
      <c r="F120" s="134">
        <v>5251.97</v>
      </c>
    </row>
    <row r="121" spans="1:8" ht="15" customHeight="1" x14ac:dyDescent="0.25">
      <c r="A121" s="86">
        <v>12980310303</v>
      </c>
      <c r="B121" s="132" t="s">
        <v>278</v>
      </c>
      <c r="C121" s="134">
        <v>1344.26</v>
      </c>
      <c r="D121" s="134">
        <v>9680</v>
      </c>
      <c r="E121" s="134">
        <v>9676.1</v>
      </c>
      <c r="F121" s="134">
        <v>1348.16</v>
      </c>
    </row>
    <row r="122" spans="1:8" ht="15" customHeight="1" x14ac:dyDescent="0.25">
      <c r="A122" s="86">
        <v>12980310304</v>
      </c>
      <c r="B122" s="132" t="s">
        <v>279</v>
      </c>
      <c r="C122" s="134">
        <v>2479.5</v>
      </c>
      <c r="D122" s="134">
        <v>22222.58</v>
      </c>
      <c r="E122" s="134">
        <v>21820.959999999999</v>
      </c>
      <c r="F122" s="134">
        <v>2881.12</v>
      </c>
    </row>
    <row r="123" spans="1:8" ht="15" customHeight="1" x14ac:dyDescent="0.25">
      <c r="A123" s="86">
        <v>12980310305</v>
      </c>
      <c r="B123" s="132" t="s">
        <v>303</v>
      </c>
      <c r="C123" s="134">
        <v>2073.77</v>
      </c>
      <c r="D123" s="134">
        <v>5469.86</v>
      </c>
      <c r="E123" s="134">
        <v>5467.88</v>
      </c>
      <c r="F123" s="134">
        <v>2075.75</v>
      </c>
    </row>
    <row r="124" spans="1:8" ht="15" customHeight="1" x14ac:dyDescent="0.25">
      <c r="A124" s="86">
        <v>12980310306</v>
      </c>
      <c r="B124" s="132" t="s">
        <v>280</v>
      </c>
      <c r="C124" s="134">
        <v>727.87</v>
      </c>
      <c r="D124" s="134">
        <v>6123.38</v>
      </c>
      <c r="E124" s="134">
        <v>6851.25</v>
      </c>
      <c r="F124" s="134">
        <v>0</v>
      </c>
    </row>
    <row r="125" spans="1:8" ht="15" customHeight="1" x14ac:dyDescent="0.25">
      <c r="A125" s="86">
        <v>129803109</v>
      </c>
      <c r="B125" s="132" t="s">
        <v>281</v>
      </c>
      <c r="C125" s="134">
        <v>84154.98</v>
      </c>
      <c r="D125" s="134">
        <v>54596.63</v>
      </c>
      <c r="E125" s="134">
        <v>21590.080000000002</v>
      </c>
      <c r="F125" s="134">
        <v>117161.53</v>
      </c>
    </row>
    <row r="126" spans="1:8" ht="15" customHeight="1" x14ac:dyDescent="0.25">
      <c r="A126" s="86">
        <v>12980310901</v>
      </c>
      <c r="B126" s="132" t="s">
        <v>312</v>
      </c>
      <c r="C126" s="134">
        <v>84154.98</v>
      </c>
      <c r="D126" s="134">
        <v>54596.63</v>
      </c>
      <c r="E126" s="134">
        <v>21590.080000000002</v>
      </c>
      <c r="F126" s="134">
        <v>117161.53</v>
      </c>
    </row>
    <row r="127" spans="1:8" ht="15" customHeight="1" x14ac:dyDescent="0.25">
      <c r="A127" s="86">
        <v>13</v>
      </c>
      <c r="B127" s="132" t="s">
        <v>177</v>
      </c>
      <c r="C127" s="134">
        <v>2078221.67</v>
      </c>
      <c r="D127" s="134">
        <v>1602187.64</v>
      </c>
      <c r="E127" s="134">
        <v>841263.69</v>
      </c>
      <c r="F127" s="134">
        <v>2839145.62</v>
      </c>
      <c r="G127" s="2"/>
      <c r="H127" s="2"/>
    </row>
    <row r="128" spans="1:8" ht="15" customHeight="1" x14ac:dyDescent="0.25">
      <c r="A128" s="86">
        <v>1301</v>
      </c>
      <c r="B128" s="132" t="s">
        <v>188</v>
      </c>
      <c r="C128" s="134">
        <v>1426195.21</v>
      </c>
      <c r="D128" s="134">
        <v>1550000</v>
      </c>
      <c r="E128" s="134">
        <v>806342.28</v>
      </c>
      <c r="F128" s="134">
        <v>2169852.9300000002</v>
      </c>
    </row>
    <row r="129" spans="1:8" ht="15" customHeight="1" x14ac:dyDescent="0.25">
      <c r="A129" s="86">
        <v>130102</v>
      </c>
      <c r="B129" s="132" t="s">
        <v>313</v>
      </c>
      <c r="C129" s="134">
        <v>1426195.21</v>
      </c>
      <c r="D129" s="134">
        <v>1550000</v>
      </c>
      <c r="E129" s="134">
        <v>806342.28</v>
      </c>
      <c r="F129" s="134">
        <v>2169852.9300000002</v>
      </c>
    </row>
    <row r="130" spans="1:8" ht="15" customHeight="1" x14ac:dyDescent="0.25">
      <c r="A130" s="86">
        <v>1301021</v>
      </c>
      <c r="B130" s="132" t="s">
        <v>314</v>
      </c>
      <c r="C130" s="134">
        <v>1426195.21</v>
      </c>
      <c r="D130" s="134">
        <v>1550000</v>
      </c>
      <c r="E130" s="134">
        <v>806342.28</v>
      </c>
      <c r="F130" s="134">
        <v>2169852.9300000002</v>
      </c>
    </row>
    <row r="131" spans="1:8" ht="15" customHeight="1" x14ac:dyDescent="0.25">
      <c r="A131" s="86">
        <v>130102101</v>
      </c>
      <c r="B131" s="132" t="s">
        <v>315</v>
      </c>
      <c r="C131" s="134">
        <v>1426195.21</v>
      </c>
      <c r="D131" s="134">
        <v>1550000</v>
      </c>
      <c r="E131" s="134">
        <v>806342.28</v>
      </c>
      <c r="F131" s="134">
        <v>2169852.9300000002</v>
      </c>
    </row>
    <row r="132" spans="1:8" ht="15" customHeight="1" x14ac:dyDescent="0.25">
      <c r="A132" s="86">
        <v>13010210101</v>
      </c>
      <c r="B132" s="132" t="s">
        <v>316</v>
      </c>
      <c r="C132" s="134">
        <v>800000</v>
      </c>
      <c r="D132" s="134">
        <v>800000</v>
      </c>
      <c r="E132" s="134">
        <v>800000</v>
      </c>
      <c r="F132" s="134">
        <v>800000</v>
      </c>
    </row>
    <row r="133" spans="1:8" ht="15" customHeight="1" x14ac:dyDescent="0.25">
      <c r="A133" s="86">
        <v>13010210102</v>
      </c>
      <c r="B133" s="132" t="s">
        <v>317</v>
      </c>
      <c r="C133" s="134">
        <v>600000</v>
      </c>
      <c r="D133" s="134">
        <v>0</v>
      </c>
      <c r="E133" s="134">
        <v>0</v>
      </c>
      <c r="F133" s="134">
        <v>600000</v>
      </c>
    </row>
    <row r="134" spans="1:8" ht="15" customHeight="1" x14ac:dyDescent="0.25">
      <c r="A134" s="86">
        <v>13010210103</v>
      </c>
      <c r="B134" s="132" t="s">
        <v>318</v>
      </c>
      <c r="C134" s="134">
        <v>26195.21</v>
      </c>
      <c r="D134" s="134">
        <v>0</v>
      </c>
      <c r="E134" s="134">
        <v>6342.28</v>
      </c>
      <c r="F134" s="134">
        <v>19852.93</v>
      </c>
    </row>
    <row r="135" spans="1:8" ht="15" customHeight="1" x14ac:dyDescent="0.25">
      <c r="A135" s="86">
        <v>13010210104</v>
      </c>
      <c r="B135" s="132" t="s">
        <v>319</v>
      </c>
      <c r="C135" s="134">
        <v>0</v>
      </c>
      <c r="D135" s="134">
        <v>300000</v>
      </c>
      <c r="E135" s="134">
        <v>0</v>
      </c>
      <c r="F135" s="134">
        <v>300000</v>
      </c>
    </row>
    <row r="136" spans="1:8" ht="15" customHeight="1" x14ac:dyDescent="0.25">
      <c r="A136" s="86">
        <v>13010210105</v>
      </c>
      <c r="B136" s="132" t="s">
        <v>320</v>
      </c>
      <c r="C136" s="134">
        <v>0</v>
      </c>
      <c r="D136" s="134">
        <v>450000</v>
      </c>
      <c r="E136" s="134">
        <v>0</v>
      </c>
      <c r="F136" s="134">
        <v>450000</v>
      </c>
    </row>
    <row r="137" spans="1:8" ht="15" customHeight="1" x14ac:dyDescent="0.25">
      <c r="A137" s="86">
        <v>1302</v>
      </c>
      <c r="B137" s="132" t="s">
        <v>218</v>
      </c>
      <c r="C137" s="134">
        <v>633934.79</v>
      </c>
      <c r="D137" s="134">
        <v>0</v>
      </c>
      <c r="E137" s="134">
        <v>0</v>
      </c>
      <c r="F137" s="134">
        <v>633934.79</v>
      </c>
    </row>
    <row r="138" spans="1:8" ht="15" customHeight="1" x14ac:dyDescent="0.25">
      <c r="A138" s="86">
        <v>130202</v>
      </c>
      <c r="B138" s="132" t="s">
        <v>313</v>
      </c>
      <c r="C138" s="134">
        <v>633934.79</v>
      </c>
      <c r="D138" s="134">
        <v>0</v>
      </c>
      <c r="E138" s="134">
        <v>0</v>
      </c>
      <c r="F138" s="134">
        <v>633934.79</v>
      </c>
    </row>
    <row r="139" spans="1:8" ht="15" customHeight="1" x14ac:dyDescent="0.25">
      <c r="A139" s="86">
        <v>1302021</v>
      </c>
      <c r="B139" s="132" t="s">
        <v>314</v>
      </c>
      <c r="C139" s="134">
        <v>633934.79</v>
      </c>
      <c r="D139" s="134">
        <v>0</v>
      </c>
      <c r="E139" s="134">
        <v>0</v>
      </c>
      <c r="F139" s="134">
        <v>633934.79</v>
      </c>
    </row>
    <row r="140" spans="1:8" ht="15" customHeight="1" x14ac:dyDescent="0.25">
      <c r="A140" s="86">
        <v>130202101</v>
      </c>
      <c r="B140" s="132" t="s">
        <v>315</v>
      </c>
      <c r="C140" s="134">
        <v>633934.79</v>
      </c>
      <c r="D140" s="134">
        <v>0</v>
      </c>
      <c r="E140" s="134">
        <v>0</v>
      </c>
      <c r="F140" s="134">
        <v>633934.79</v>
      </c>
    </row>
    <row r="141" spans="1:8" ht="15" customHeight="1" x14ac:dyDescent="0.25">
      <c r="A141" s="86">
        <v>1398</v>
      </c>
      <c r="B141" s="132" t="s">
        <v>189</v>
      </c>
      <c r="C141" s="134">
        <v>18091.669999999998</v>
      </c>
      <c r="D141" s="134">
        <v>52187.64</v>
      </c>
      <c r="E141" s="134">
        <v>34921.410000000003</v>
      </c>
      <c r="F141" s="134">
        <v>35357.9</v>
      </c>
      <c r="G141" s="2"/>
      <c r="H141" s="2"/>
    </row>
    <row r="142" spans="1:8" ht="15" customHeight="1" x14ac:dyDescent="0.25">
      <c r="A142" s="86">
        <v>139802</v>
      </c>
      <c r="B142" s="132" t="s">
        <v>313</v>
      </c>
      <c r="C142" s="134">
        <v>18091.669999999998</v>
      </c>
      <c r="D142" s="134">
        <v>52187.64</v>
      </c>
      <c r="E142" s="134">
        <v>34921.410000000003</v>
      </c>
      <c r="F142" s="134">
        <v>35357.9</v>
      </c>
    </row>
    <row r="143" spans="1:8" ht="15" customHeight="1" x14ac:dyDescent="0.25">
      <c r="A143" s="86">
        <v>1398021</v>
      </c>
      <c r="B143" s="132" t="s">
        <v>314</v>
      </c>
      <c r="C143" s="134">
        <v>18091.669999999998</v>
      </c>
      <c r="D143" s="134">
        <v>52187.64</v>
      </c>
      <c r="E143" s="134">
        <v>34921.410000000003</v>
      </c>
      <c r="F143" s="134">
        <v>35357.9</v>
      </c>
    </row>
    <row r="144" spans="1:8" ht="15" customHeight="1" x14ac:dyDescent="0.25">
      <c r="A144" s="86">
        <v>139802101</v>
      </c>
      <c r="B144" s="132" t="s">
        <v>321</v>
      </c>
      <c r="C144" s="134">
        <v>18091.669999999998</v>
      </c>
      <c r="D144" s="134">
        <v>52187.64</v>
      </c>
      <c r="E144" s="134">
        <v>34921.410000000003</v>
      </c>
      <c r="F144" s="134">
        <v>35357.9</v>
      </c>
    </row>
    <row r="145" spans="1:6" ht="15" customHeight="1" x14ac:dyDescent="0.25">
      <c r="A145" s="86">
        <v>13980210100</v>
      </c>
      <c r="B145" s="132" t="s">
        <v>321</v>
      </c>
      <c r="C145" s="134">
        <v>0</v>
      </c>
      <c r="D145" s="134">
        <v>52187.64</v>
      </c>
      <c r="E145" s="134">
        <v>34921.410000000003</v>
      </c>
      <c r="F145" s="134">
        <v>17266.23</v>
      </c>
    </row>
    <row r="146" spans="1:6" ht="15" customHeight="1" x14ac:dyDescent="0.25">
      <c r="A146" s="86">
        <v>14</v>
      </c>
      <c r="B146" s="132" t="s">
        <v>43</v>
      </c>
      <c r="C146" s="134">
        <v>2328327.79</v>
      </c>
      <c r="D146" s="134">
        <v>31307549.530000001</v>
      </c>
      <c r="E146" s="134">
        <v>31647483.34</v>
      </c>
      <c r="F146" s="134">
        <v>1988393.98</v>
      </c>
    </row>
    <row r="147" spans="1:6" ht="15" customHeight="1" x14ac:dyDescent="0.25">
      <c r="A147" s="86">
        <v>1401</v>
      </c>
      <c r="B147" s="132" t="s">
        <v>44</v>
      </c>
      <c r="C147" s="134">
        <v>616614.68000000005</v>
      </c>
      <c r="D147" s="134">
        <v>6080852.9900000002</v>
      </c>
      <c r="E147" s="134">
        <v>6432427.6399999997</v>
      </c>
      <c r="F147" s="134">
        <v>265040.03000000003</v>
      </c>
    </row>
    <row r="148" spans="1:6" ht="15" customHeight="1" x14ac:dyDescent="0.25">
      <c r="A148" s="86">
        <v>140101</v>
      </c>
      <c r="B148" s="132" t="s">
        <v>322</v>
      </c>
      <c r="C148" s="134">
        <v>10484.120000000001</v>
      </c>
      <c r="D148" s="134">
        <v>54229.59</v>
      </c>
      <c r="E148" s="134">
        <v>52563.37</v>
      </c>
      <c r="F148" s="134">
        <v>12150.34</v>
      </c>
    </row>
    <row r="149" spans="1:6" ht="15" customHeight="1" x14ac:dyDescent="0.25">
      <c r="A149" s="86">
        <v>1401011</v>
      </c>
      <c r="B149" s="132" t="s">
        <v>323</v>
      </c>
      <c r="C149" s="134">
        <v>10484.120000000001</v>
      </c>
      <c r="D149" s="134">
        <v>54229.59</v>
      </c>
      <c r="E149" s="134">
        <v>52563.37</v>
      </c>
      <c r="F149" s="134">
        <v>12150.34</v>
      </c>
    </row>
    <row r="150" spans="1:6" ht="15" customHeight="1" x14ac:dyDescent="0.25">
      <c r="A150" s="86">
        <v>140101101</v>
      </c>
      <c r="B150" s="132" t="s">
        <v>324</v>
      </c>
      <c r="C150" s="134">
        <v>10484.120000000001</v>
      </c>
      <c r="D150" s="134">
        <v>54229.59</v>
      </c>
      <c r="E150" s="134">
        <v>52563.37</v>
      </c>
      <c r="F150" s="134">
        <v>12150.34</v>
      </c>
    </row>
    <row r="151" spans="1:6" ht="15" customHeight="1" x14ac:dyDescent="0.25">
      <c r="A151" s="86">
        <v>14010110101</v>
      </c>
      <c r="B151" s="132" t="s">
        <v>325</v>
      </c>
      <c r="C151" s="134">
        <v>10484.120000000001</v>
      </c>
      <c r="D151" s="134">
        <v>28396.14</v>
      </c>
      <c r="E151" s="134">
        <v>26729.919999999998</v>
      </c>
      <c r="F151" s="134">
        <v>12150.34</v>
      </c>
    </row>
    <row r="152" spans="1:6" ht="15" customHeight="1" x14ac:dyDescent="0.25">
      <c r="A152" s="86">
        <v>140102</v>
      </c>
      <c r="B152" s="132" t="s">
        <v>326</v>
      </c>
      <c r="C152" s="134">
        <v>805.6</v>
      </c>
      <c r="D152" s="134">
        <v>21213.96</v>
      </c>
      <c r="E152" s="134">
        <v>20171.22</v>
      </c>
      <c r="F152" s="134">
        <v>1848.34</v>
      </c>
    </row>
    <row r="153" spans="1:6" ht="15" customHeight="1" x14ac:dyDescent="0.25">
      <c r="A153" s="86">
        <v>1401021</v>
      </c>
      <c r="B153" s="132" t="s">
        <v>324</v>
      </c>
      <c r="C153" s="134">
        <v>805.6</v>
      </c>
      <c r="D153" s="134">
        <v>21213.96</v>
      </c>
      <c r="E153" s="134">
        <v>20171.22</v>
      </c>
      <c r="F153" s="134">
        <v>1848.34</v>
      </c>
    </row>
    <row r="154" spans="1:6" ht="15" customHeight="1" x14ac:dyDescent="0.25">
      <c r="A154" s="86">
        <v>140102101</v>
      </c>
      <c r="B154" s="132" t="s">
        <v>324</v>
      </c>
      <c r="C154" s="134">
        <v>805.6</v>
      </c>
      <c r="D154" s="134">
        <v>21213.96</v>
      </c>
      <c r="E154" s="134">
        <v>20171.22</v>
      </c>
      <c r="F154" s="134">
        <v>1848.34</v>
      </c>
    </row>
    <row r="155" spans="1:6" ht="15" customHeight="1" x14ac:dyDescent="0.25">
      <c r="A155" s="86">
        <v>14010210101</v>
      </c>
      <c r="B155" s="132" t="s">
        <v>327</v>
      </c>
      <c r="C155" s="134">
        <v>805.6</v>
      </c>
      <c r="D155" s="134">
        <v>12369.82</v>
      </c>
      <c r="E155" s="134">
        <v>11327.08</v>
      </c>
      <c r="F155" s="134">
        <v>1848.34</v>
      </c>
    </row>
    <row r="156" spans="1:6" ht="15" customHeight="1" x14ac:dyDescent="0.25">
      <c r="A156" s="86">
        <v>140103</v>
      </c>
      <c r="B156" s="132" t="s">
        <v>328</v>
      </c>
      <c r="C156" s="134">
        <v>605324.96</v>
      </c>
      <c r="D156" s="134">
        <v>6005409.4400000004</v>
      </c>
      <c r="E156" s="134">
        <v>6359693.0499999998</v>
      </c>
      <c r="F156" s="134">
        <v>251041.35</v>
      </c>
    </row>
    <row r="157" spans="1:6" ht="15" customHeight="1" x14ac:dyDescent="0.25">
      <c r="A157" s="86">
        <v>1401031</v>
      </c>
      <c r="B157" s="132" t="s">
        <v>329</v>
      </c>
      <c r="C157" s="134">
        <v>605324.96</v>
      </c>
      <c r="D157" s="134">
        <v>6005409.4400000004</v>
      </c>
      <c r="E157" s="134">
        <v>6359693.0499999998</v>
      </c>
      <c r="F157" s="134">
        <v>251041.35</v>
      </c>
    </row>
    <row r="158" spans="1:6" ht="15" customHeight="1" x14ac:dyDescent="0.25">
      <c r="A158" s="86">
        <v>140103101</v>
      </c>
      <c r="B158" s="132" t="s">
        <v>324</v>
      </c>
      <c r="C158" s="134">
        <v>605324.96</v>
      </c>
      <c r="D158" s="134">
        <v>6005409.4400000004</v>
      </c>
      <c r="E158" s="134">
        <v>6359693.0499999998</v>
      </c>
      <c r="F158" s="134">
        <v>251041.35</v>
      </c>
    </row>
    <row r="159" spans="1:6" ht="15" customHeight="1" x14ac:dyDescent="0.25">
      <c r="A159" s="86">
        <v>14010310101</v>
      </c>
      <c r="B159" s="132" t="s">
        <v>330</v>
      </c>
      <c r="C159" s="134">
        <v>504509.31</v>
      </c>
      <c r="D159" s="134">
        <v>1021182.94</v>
      </c>
      <c r="E159" s="134">
        <v>1274650.8999999999</v>
      </c>
      <c r="F159" s="134">
        <v>251041.35</v>
      </c>
    </row>
    <row r="160" spans="1:6" ht="15" customHeight="1" x14ac:dyDescent="0.25">
      <c r="A160" s="86">
        <v>14010310102</v>
      </c>
      <c r="B160" s="132" t="s">
        <v>331</v>
      </c>
      <c r="C160" s="134">
        <v>100815.65</v>
      </c>
      <c r="D160" s="134">
        <v>643105.72</v>
      </c>
      <c r="E160" s="134">
        <v>743921.37</v>
      </c>
      <c r="F160" s="134">
        <v>0</v>
      </c>
    </row>
    <row r="161" spans="1:6" ht="15" customHeight="1" x14ac:dyDescent="0.25">
      <c r="A161" s="86">
        <v>1402</v>
      </c>
      <c r="B161" s="132" t="s">
        <v>332</v>
      </c>
      <c r="C161" s="134">
        <v>0</v>
      </c>
      <c r="D161" s="134">
        <v>2565905.2200000002</v>
      </c>
      <c r="E161" s="134">
        <v>2565905.2200000002</v>
      </c>
      <c r="F161" s="134">
        <v>0</v>
      </c>
    </row>
    <row r="162" spans="1:6" ht="15" customHeight="1" x14ac:dyDescent="0.25">
      <c r="A162" s="86">
        <v>140201</v>
      </c>
      <c r="B162" s="132" t="s">
        <v>333</v>
      </c>
      <c r="C162" s="134">
        <v>0</v>
      </c>
      <c r="D162" s="134">
        <v>2565905.2200000002</v>
      </c>
      <c r="E162" s="134">
        <v>2565905.2200000002</v>
      </c>
      <c r="F162" s="134">
        <v>0</v>
      </c>
    </row>
    <row r="163" spans="1:6" ht="15" customHeight="1" x14ac:dyDescent="0.25">
      <c r="A163" s="86">
        <v>1402011</v>
      </c>
      <c r="B163" s="132" t="s">
        <v>334</v>
      </c>
      <c r="C163" s="134">
        <v>0</v>
      </c>
      <c r="D163" s="134">
        <v>2565905.2200000002</v>
      </c>
      <c r="E163" s="134">
        <v>2565905.2200000002</v>
      </c>
      <c r="F163" s="134">
        <v>0</v>
      </c>
    </row>
    <row r="164" spans="1:6" ht="15" customHeight="1" x14ac:dyDescent="0.25">
      <c r="A164" s="86">
        <v>140201102</v>
      </c>
      <c r="B164" s="132" t="s">
        <v>333</v>
      </c>
      <c r="C164" s="134">
        <v>0</v>
      </c>
      <c r="D164" s="134">
        <v>2565905.2200000002</v>
      </c>
      <c r="E164" s="134">
        <v>2565905.2200000002</v>
      </c>
      <c r="F164" s="134">
        <v>0</v>
      </c>
    </row>
    <row r="165" spans="1:6" ht="15" customHeight="1" x14ac:dyDescent="0.25">
      <c r="A165" s="86">
        <v>1403</v>
      </c>
      <c r="B165" s="132" t="s">
        <v>70</v>
      </c>
      <c r="C165" s="134">
        <v>920757.99</v>
      </c>
      <c r="D165" s="134">
        <v>4362221.1900000004</v>
      </c>
      <c r="E165" s="134">
        <v>4195408.75</v>
      </c>
      <c r="F165" s="134">
        <v>1087570.43</v>
      </c>
    </row>
    <row r="166" spans="1:6" ht="15" customHeight="1" x14ac:dyDescent="0.25">
      <c r="A166" s="86">
        <v>140301</v>
      </c>
      <c r="B166" s="132" t="s">
        <v>335</v>
      </c>
      <c r="C166" s="134">
        <v>908762.58</v>
      </c>
      <c r="D166" s="134">
        <v>4314018.2699999996</v>
      </c>
      <c r="E166" s="134">
        <v>4136065.63</v>
      </c>
      <c r="F166" s="134">
        <v>1086715.22</v>
      </c>
    </row>
    <row r="167" spans="1:6" ht="15" customHeight="1" x14ac:dyDescent="0.25">
      <c r="A167" s="86">
        <v>1403011</v>
      </c>
      <c r="B167" s="132" t="s">
        <v>336</v>
      </c>
      <c r="C167" s="134">
        <v>908762.58</v>
      </c>
      <c r="D167" s="134">
        <v>4314018.2699999996</v>
      </c>
      <c r="E167" s="134">
        <v>4136065.63</v>
      </c>
      <c r="F167" s="134">
        <v>1086715.22</v>
      </c>
    </row>
    <row r="168" spans="1:6" ht="15" customHeight="1" x14ac:dyDescent="0.25">
      <c r="A168" s="86">
        <v>140301101</v>
      </c>
      <c r="B168" s="132" t="s">
        <v>324</v>
      </c>
      <c r="C168" s="134">
        <v>908762.58</v>
      </c>
      <c r="D168" s="134">
        <v>4314018.2699999996</v>
      </c>
      <c r="E168" s="134">
        <v>4136065.63</v>
      </c>
      <c r="F168" s="134">
        <v>1086715.22</v>
      </c>
    </row>
    <row r="169" spans="1:6" ht="15" customHeight="1" x14ac:dyDescent="0.25">
      <c r="A169" s="86">
        <v>14030110101</v>
      </c>
      <c r="B169" s="132" t="s">
        <v>337</v>
      </c>
      <c r="C169" s="134">
        <v>322210.71999999997</v>
      </c>
      <c r="D169" s="134">
        <v>332889.77</v>
      </c>
      <c r="E169" s="134">
        <v>274874.05</v>
      </c>
      <c r="F169" s="134">
        <v>380226.44</v>
      </c>
    </row>
    <row r="170" spans="1:6" ht="15" customHeight="1" x14ac:dyDescent="0.25">
      <c r="A170" s="86">
        <v>14030110102</v>
      </c>
      <c r="B170" s="132" t="s">
        <v>338</v>
      </c>
      <c r="C170" s="134">
        <v>586551.86</v>
      </c>
      <c r="D170" s="134">
        <v>2195151.2599999998</v>
      </c>
      <c r="E170" s="134">
        <v>2075214.34</v>
      </c>
      <c r="F170" s="134">
        <v>706488.78</v>
      </c>
    </row>
    <row r="171" spans="1:6" ht="15" customHeight="1" x14ac:dyDescent="0.25">
      <c r="A171" s="86">
        <v>140302</v>
      </c>
      <c r="B171" s="132" t="s">
        <v>339</v>
      </c>
      <c r="C171" s="134">
        <v>11995.41</v>
      </c>
      <c r="D171" s="134">
        <v>48202.92</v>
      </c>
      <c r="E171" s="134">
        <v>59343.12</v>
      </c>
      <c r="F171" s="134">
        <v>855.21</v>
      </c>
    </row>
    <row r="172" spans="1:6" ht="15" customHeight="1" x14ac:dyDescent="0.25">
      <c r="A172" s="86">
        <v>1403021</v>
      </c>
      <c r="B172" s="132" t="s">
        <v>340</v>
      </c>
      <c r="C172" s="134">
        <v>11995.41</v>
      </c>
      <c r="D172" s="134">
        <v>48202.92</v>
      </c>
      <c r="E172" s="134">
        <v>59343.12</v>
      </c>
      <c r="F172" s="134">
        <v>855.21</v>
      </c>
    </row>
    <row r="173" spans="1:6" ht="15" customHeight="1" x14ac:dyDescent="0.25">
      <c r="A173" s="86">
        <v>140302101</v>
      </c>
      <c r="B173" s="132" t="s">
        <v>324</v>
      </c>
      <c r="C173" s="134">
        <v>11995.41</v>
      </c>
      <c r="D173" s="134">
        <v>48202.92</v>
      </c>
      <c r="E173" s="134">
        <v>59343.12</v>
      </c>
      <c r="F173" s="134">
        <v>855.21</v>
      </c>
    </row>
    <row r="174" spans="1:6" ht="15" customHeight="1" x14ac:dyDescent="0.25">
      <c r="A174" s="86">
        <v>14030210101</v>
      </c>
      <c r="B174" s="132" t="s">
        <v>341</v>
      </c>
      <c r="C174" s="134">
        <v>404.16</v>
      </c>
      <c r="D174" s="134">
        <v>1069.1300000000001</v>
      </c>
      <c r="E174" s="134">
        <v>1212.48</v>
      </c>
      <c r="F174" s="134">
        <v>260.81</v>
      </c>
    </row>
    <row r="175" spans="1:6" ht="15" customHeight="1" x14ac:dyDescent="0.25">
      <c r="A175" s="86">
        <v>14030210102</v>
      </c>
      <c r="B175" s="132" t="s">
        <v>342</v>
      </c>
      <c r="C175" s="134">
        <v>11591.25</v>
      </c>
      <c r="D175" s="134">
        <v>12076.99</v>
      </c>
      <c r="E175" s="134">
        <v>23073.84</v>
      </c>
      <c r="F175" s="134">
        <v>594.4</v>
      </c>
    </row>
    <row r="176" spans="1:6" ht="15" customHeight="1" x14ac:dyDescent="0.25">
      <c r="A176" s="86">
        <v>1408</v>
      </c>
      <c r="B176" s="132" t="s">
        <v>190</v>
      </c>
      <c r="C176" s="134">
        <v>870966.23</v>
      </c>
      <c r="D176" s="134">
        <v>9007696.3300000001</v>
      </c>
      <c r="E176" s="134">
        <v>9118522.4000000004</v>
      </c>
      <c r="F176" s="134">
        <v>760140.16</v>
      </c>
    </row>
    <row r="177" spans="1:6" ht="15" customHeight="1" x14ac:dyDescent="0.25">
      <c r="A177" s="86">
        <v>140801</v>
      </c>
      <c r="B177" s="132" t="s">
        <v>191</v>
      </c>
      <c r="C177" s="134">
        <v>318569</v>
      </c>
      <c r="D177" s="134">
        <v>4423531.6500000004</v>
      </c>
      <c r="E177" s="134">
        <v>4276001.4800000004</v>
      </c>
      <c r="F177" s="134">
        <v>466099.17</v>
      </c>
    </row>
    <row r="178" spans="1:6" ht="15" customHeight="1" x14ac:dyDescent="0.25">
      <c r="A178" s="86">
        <v>1408011</v>
      </c>
      <c r="B178" s="132" t="s">
        <v>343</v>
      </c>
      <c r="C178" s="134">
        <v>318569</v>
      </c>
      <c r="D178" s="134">
        <v>4423531.6500000004</v>
      </c>
      <c r="E178" s="134">
        <v>4276001.4800000004</v>
      </c>
      <c r="F178" s="134">
        <v>466099.17</v>
      </c>
    </row>
    <row r="179" spans="1:6" ht="15" customHeight="1" x14ac:dyDescent="0.25">
      <c r="A179" s="86">
        <v>140801101</v>
      </c>
      <c r="B179" s="132" t="s">
        <v>344</v>
      </c>
      <c r="C179" s="134">
        <v>12563.98</v>
      </c>
      <c r="D179" s="134">
        <v>1694402.92</v>
      </c>
      <c r="E179" s="134">
        <v>1701228.93</v>
      </c>
      <c r="F179" s="134">
        <v>5737.97</v>
      </c>
    </row>
    <row r="180" spans="1:6" ht="15" customHeight="1" x14ac:dyDescent="0.25">
      <c r="A180" s="86">
        <v>14080110101</v>
      </c>
      <c r="B180" s="132" t="s">
        <v>345</v>
      </c>
      <c r="C180" s="134">
        <v>11626.67</v>
      </c>
      <c r="D180" s="134">
        <v>16065.3</v>
      </c>
      <c r="E180" s="134">
        <v>21954</v>
      </c>
      <c r="F180" s="134">
        <v>5737.97</v>
      </c>
    </row>
    <row r="181" spans="1:6" ht="15" customHeight="1" x14ac:dyDescent="0.25">
      <c r="A181" s="86">
        <v>14080110102</v>
      </c>
      <c r="B181" s="132" t="s">
        <v>327</v>
      </c>
      <c r="C181" s="134">
        <v>937.31</v>
      </c>
      <c r="D181" s="134">
        <v>4653.6400000000003</v>
      </c>
      <c r="E181" s="134">
        <v>5590.95</v>
      </c>
      <c r="F181" s="134">
        <v>0</v>
      </c>
    </row>
    <row r="182" spans="1:6" ht="15" customHeight="1" x14ac:dyDescent="0.25">
      <c r="A182" s="86">
        <v>140801102</v>
      </c>
      <c r="B182" s="132" t="s">
        <v>346</v>
      </c>
      <c r="C182" s="134">
        <v>0</v>
      </c>
      <c r="D182" s="134">
        <v>3850.4</v>
      </c>
      <c r="E182" s="134">
        <v>0</v>
      </c>
      <c r="F182" s="134">
        <v>3850.4</v>
      </c>
    </row>
    <row r="183" spans="1:6" ht="15" customHeight="1" x14ac:dyDescent="0.25">
      <c r="A183" s="86">
        <v>140801103</v>
      </c>
      <c r="B183" s="132" t="s">
        <v>330</v>
      </c>
      <c r="C183" s="134">
        <v>306005.02</v>
      </c>
      <c r="D183" s="134">
        <v>1384899.42</v>
      </c>
      <c r="E183" s="134">
        <v>1234393.6399999999</v>
      </c>
      <c r="F183" s="134">
        <v>456510.8</v>
      </c>
    </row>
    <row r="184" spans="1:6" ht="15" customHeight="1" x14ac:dyDescent="0.25">
      <c r="A184" s="86">
        <v>14080110301</v>
      </c>
      <c r="B184" s="132" t="s">
        <v>330</v>
      </c>
      <c r="C184" s="134">
        <v>155159.5</v>
      </c>
      <c r="D184" s="134">
        <v>1196072.75</v>
      </c>
      <c r="E184" s="134">
        <v>894721.45</v>
      </c>
      <c r="F184" s="134">
        <v>456510.8</v>
      </c>
    </row>
    <row r="185" spans="1:6" ht="15" customHeight="1" x14ac:dyDescent="0.25">
      <c r="A185" s="86">
        <v>14080110302</v>
      </c>
      <c r="B185" s="132" t="s">
        <v>347</v>
      </c>
      <c r="C185" s="134">
        <v>150845.51999999999</v>
      </c>
      <c r="D185" s="134">
        <v>188826.67</v>
      </c>
      <c r="E185" s="134">
        <v>339672.19</v>
      </c>
      <c r="F185" s="134">
        <v>0</v>
      </c>
    </row>
    <row r="186" spans="1:6" ht="15" customHeight="1" x14ac:dyDescent="0.25">
      <c r="A186" s="86">
        <v>140802</v>
      </c>
      <c r="B186" s="132" t="s">
        <v>348</v>
      </c>
      <c r="C186" s="134">
        <v>0</v>
      </c>
      <c r="D186" s="134">
        <v>2565905.2200000002</v>
      </c>
      <c r="E186" s="134">
        <v>2565905.2200000002</v>
      </c>
      <c r="F186" s="134">
        <v>0</v>
      </c>
    </row>
    <row r="187" spans="1:6" ht="15" customHeight="1" x14ac:dyDescent="0.25">
      <c r="A187" s="86">
        <v>1408021</v>
      </c>
      <c r="B187" s="132" t="s">
        <v>349</v>
      </c>
      <c r="C187" s="134">
        <v>0</v>
      </c>
      <c r="D187" s="134">
        <v>2565905.2200000002</v>
      </c>
      <c r="E187" s="134">
        <v>2565905.2200000002</v>
      </c>
      <c r="F187" s="134">
        <v>0</v>
      </c>
    </row>
    <row r="188" spans="1:6" ht="15" customHeight="1" x14ac:dyDescent="0.25">
      <c r="A188" s="86">
        <v>140803</v>
      </c>
      <c r="B188" s="132" t="s">
        <v>192</v>
      </c>
      <c r="C188" s="134">
        <v>552397.23</v>
      </c>
      <c r="D188" s="134">
        <v>2018259.46</v>
      </c>
      <c r="E188" s="134">
        <v>2276615.7000000002</v>
      </c>
      <c r="F188" s="134">
        <v>294040.99</v>
      </c>
    </row>
    <row r="189" spans="1:6" ht="15" customHeight="1" x14ac:dyDescent="0.25">
      <c r="A189" s="86">
        <v>1408031</v>
      </c>
      <c r="B189" s="132" t="s">
        <v>350</v>
      </c>
      <c r="C189" s="134">
        <v>552397.23</v>
      </c>
      <c r="D189" s="134">
        <v>2018259.46</v>
      </c>
      <c r="E189" s="134">
        <v>2276615.7000000002</v>
      </c>
      <c r="F189" s="134">
        <v>294040.99</v>
      </c>
    </row>
    <row r="190" spans="1:6" ht="15" customHeight="1" x14ac:dyDescent="0.25">
      <c r="A190" s="86">
        <v>140803101</v>
      </c>
      <c r="B190" s="132" t="s">
        <v>351</v>
      </c>
      <c r="C190" s="134">
        <v>549829.66</v>
      </c>
      <c r="D190" s="134">
        <v>1803694.21</v>
      </c>
      <c r="E190" s="134">
        <v>2060952.89</v>
      </c>
      <c r="F190" s="134">
        <v>292570.98</v>
      </c>
    </row>
    <row r="191" spans="1:6" ht="15" customHeight="1" x14ac:dyDescent="0.25">
      <c r="A191" s="86">
        <v>14080310101</v>
      </c>
      <c r="B191" s="132" t="s">
        <v>337</v>
      </c>
      <c r="C191" s="134">
        <v>63749.120000000003</v>
      </c>
      <c r="D191" s="134">
        <v>395310.41</v>
      </c>
      <c r="E191" s="134">
        <v>166488.54999999999</v>
      </c>
      <c r="F191" s="134">
        <v>292570.98</v>
      </c>
    </row>
    <row r="192" spans="1:6" ht="15" customHeight="1" x14ac:dyDescent="0.25">
      <c r="A192" s="86">
        <v>14080310102</v>
      </c>
      <c r="B192" s="132" t="s">
        <v>338</v>
      </c>
      <c r="C192" s="134">
        <v>486080.54</v>
      </c>
      <c r="D192" s="134">
        <v>1408383.8</v>
      </c>
      <c r="E192" s="134">
        <v>1894464.34</v>
      </c>
      <c r="F192" s="134">
        <v>0</v>
      </c>
    </row>
    <row r="193" spans="1:6" ht="15" customHeight="1" x14ac:dyDescent="0.25">
      <c r="A193" s="86">
        <v>140803102</v>
      </c>
      <c r="B193" s="132" t="s">
        <v>339</v>
      </c>
      <c r="C193" s="134">
        <v>2567.5700000000002</v>
      </c>
      <c r="D193" s="134">
        <v>7640.57</v>
      </c>
      <c r="E193" s="134">
        <v>8738.1299999999992</v>
      </c>
      <c r="F193" s="134">
        <v>1470.01</v>
      </c>
    </row>
    <row r="194" spans="1:6" ht="15" customHeight="1" x14ac:dyDescent="0.25">
      <c r="A194" s="86">
        <v>14080310201</v>
      </c>
      <c r="B194" s="132" t="s">
        <v>352</v>
      </c>
      <c r="C194" s="134">
        <v>0</v>
      </c>
      <c r="D194" s="134">
        <v>2278.33</v>
      </c>
      <c r="E194" s="134">
        <v>808.32</v>
      </c>
      <c r="F194" s="134">
        <v>1470.01</v>
      </c>
    </row>
    <row r="195" spans="1:6" ht="15" customHeight="1" x14ac:dyDescent="0.25">
      <c r="A195" s="86">
        <v>14080310202</v>
      </c>
      <c r="B195" s="132" t="s">
        <v>353</v>
      </c>
      <c r="C195" s="134">
        <v>2567.5700000000002</v>
      </c>
      <c r="D195" s="134">
        <v>5362.24</v>
      </c>
      <c r="E195" s="134">
        <v>7929.81</v>
      </c>
      <c r="F195" s="134">
        <v>0</v>
      </c>
    </row>
    <row r="196" spans="1:6" ht="15" customHeight="1" x14ac:dyDescent="0.25">
      <c r="A196" s="86">
        <v>1499</v>
      </c>
      <c r="B196" s="132" t="s">
        <v>193</v>
      </c>
      <c r="C196" s="134">
        <v>-80011.11</v>
      </c>
      <c r="D196" s="134">
        <v>9290873.8000000007</v>
      </c>
      <c r="E196" s="134">
        <v>9335219.3300000001</v>
      </c>
      <c r="F196" s="134">
        <v>-124356.64</v>
      </c>
    </row>
    <row r="197" spans="1:6" ht="15" customHeight="1" x14ac:dyDescent="0.25">
      <c r="A197" s="86">
        <v>149901</v>
      </c>
      <c r="B197" s="132" t="s">
        <v>191</v>
      </c>
      <c r="C197" s="134">
        <v>-22580.02</v>
      </c>
      <c r="D197" s="134">
        <v>5676365.2599999998</v>
      </c>
      <c r="E197" s="134">
        <v>5690970.7699999996</v>
      </c>
      <c r="F197" s="134">
        <v>-37185.53</v>
      </c>
    </row>
    <row r="198" spans="1:6" ht="15" customHeight="1" x14ac:dyDescent="0.25">
      <c r="A198" s="86">
        <v>1499011</v>
      </c>
      <c r="B198" s="132" t="s">
        <v>343</v>
      </c>
      <c r="C198" s="134">
        <v>-22580.02</v>
      </c>
      <c r="D198" s="134">
        <v>5676365.2599999998</v>
      </c>
      <c r="E198" s="134">
        <v>5690970.7699999996</v>
      </c>
      <c r="F198" s="134">
        <v>-37185.53</v>
      </c>
    </row>
    <row r="199" spans="1:6" ht="15" customHeight="1" x14ac:dyDescent="0.25">
      <c r="A199" s="86">
        <v>149901101</v>
      </c>
      <c r="B199" s="132" t="s">
        <v>344</v>
      </c>
      <c r="C199" s="134">
        <v>-7281.53</v>
      </c>
      <c r="D199" s="134">
        <v>7685.41</v>
      </c>
      <c r="E199" s="134">
        <v>3708.37</v>
      </c>
      <c r="F199" s="134">
        <v>-3304.49</v>
      </c>
    </row>
    <row r="200" spans="1:6" ht="15" customHeight="1" x14ac:dyDescent="0.25">
      <c r="A200" s="86">
        <v>14990110101</v>
      </c>
      <c r="B200" s="132" t="s">
        <v>345</v>
      </c>
      <c r="C200" s="134">
        <v>-6678.03</v>
      </c>
      <c r="D200" s="134">
        <v>7027.01</v>
      </c>
      <c r="E200" s="134">
        <v>3653.47</v>
      </c>
      <c r="F200" s="134">
        <v>-3304.49</v>
      </c>
    </row>
    <row r="201" spans="1:6" ht="15" customHeight="1" x14ac:dyDescent="0.25">
      <c r="A201" s="86">
        <v>14990110102</v>
      </c>
      <c r="B201" s="132" t="s">
        <v>327</v>
      </c>
      <c r="C201" s="134">
        <v>-603.5</v>
      </c>
      <c r="D201" s="134">
        <v>658.4</v>
      </c>
      <c r="E201" s="134">
        <v>54.9</v>
      </c>
      <c r="F201" s="134">
        <v>0</v>
      </c>
    </row>
    <row r="202" spans="1:6" ht="15" customHeight="1" x14ac:dyDescent="0.25">
      <c r="A202" s="86">
        <v>149901103</v>
      </c>
      <c r="B202" s="132" t="s">
        <v>328</v>
      </c>
      <c r="C202" s="134">
        <v>-15298.49</v>
      </c>
      <c r="D202" s="134">
        <v>36648.57</v>
      </c>
      <c r="E202" s="134">
        <v>54921.87</v>
      </c>
      <c r="F202" s="134">
        <v>-33571.79</v>
      </c>
    </row>
    <row r="203" spans="1:6" ht="15" customHeight="1" x14ac:dyDescent="0.25">
      <c r="A203" s="86">
        <v>14990110301</v>
      </c>
      <c r="B203" s="132" t="s">
        <v>354</v>
      </c>
      <c r="C203" s="134">
        <v>-13627.73</v>
      </c>
      <c r="D203" s="134">
        <v>33563.83</v>
      </c>
      <c r="E203" s="134">
        <v>53507.89</v>
      </c>
      <c r="F203" s="134">
        <v>-33571.79</v>
      </c>
    </row>
    <row r="204" spans="1:6" ht="15" customHeight="1" x14ac:dyDescent="0.25">
      <c r="A204" s="86">
        <v>14990110302</v>
      </c>
      <c r="B204" s="132" t="s">
        <v>347</v>
      </c>
      <c r="C204" s="134">
        <v>-1670.76</v>
      </c>
      <c r="D204" s="134">
        <v>3084.74</v>
      </c>
      <c r="E204" s="134">
        <v>1413.98</v>
      </c>
      <c r="F204" s="134">
        <v>0</v>
      </c>
    </row>
    <row r="205" spans="1:6" ht="15" customHeight="1" x14ac:dyDescent="0.25">
      <c r="A205" s="86">
        <v>149902</v>
      </c>
      <c r="B205" s="132" t="s">
        <v>348</v>
      </c>
      <c r="C205" s="134">
        <v>0</v>
      </c>
      <c r="D205" s="134">
        <v>3385908.9</v>
      </c>
      <c r="E205" s="134">
        <v>3385908.9</v>
      </c>
      <c r="F205" s="134">
        <v>0</v>
      </c>
    </row>
    <row r="206" spans="1:6" ht="15" customHeight="1" x14ac:dyDescent="0.25">
      <c r="A206" s="86">
        <v>1499021</v>
      </c>
      <c r="B206" s="132" t="s">
        <v>349</v>
      </c>
      <c r="C206" s="134">
        <v>0</v>
      </c>
      <c r="D206" s="134">
        <v>3385908.9</v>
      </c>
      <c r="E206" s="134">
        <v>3385908.9</v>
      </c>
      <c r="F206" s="134">
        <v>0</v>
      </c>
    </row>
    <row r="207" spans="1:6" ht="15" customHeight="1" x14ac:dyDescent="0.25">
      <c r="A207" s="86">
        <v>149903</v>
      </c>
      <c r="B207" s="132" t="s">
        <v>192</v>
      </c>
      <c r="C207" s="134">
        <v>-57431.09</v>
      </c>
      <c r="D207" s="134">
        <v>228599.64</v>
      </c>
      <c r="E207" s="134">
        <v>258339.66</v>
      </c>
      <c r="F207" s="134">
        <v>-87171.11</v>
      </c>
    </row>
    <row r="208" spans="1:6" ht="15" customHeight="1" x14ac:dyDescent="0.25">
      <c r="A208" s="86">
        <v>1499031</v>
      </c>
      <c r="B208" s="132" t="s">
        <v>350</v>
      </c>
      <c r="C208" s="134">
        <v>-57431.09</v>
      </c>
      <c r="D208" s="134">
        <v>228599.64</v>
      </c>
      <c r="E208" s="134">
        <v>258339.66</v>
      </c>
      <c r="F208" s="134">
        <v>-87171.11</v>
      </c>
    </row>
    <row r="209" spans="1:6" ht="15" customHeight="1" x14ac:dyDescent="0.25">
      <c r="A209" s="86">
        <v>149903101</v>
      </c>
      <c r="B209" s="132" t="s">
        <v>335</v>
      </c>
      <c r="C209" s="134">
        <v>-56330.36</v>
      </c>
      <c r="D209" s="134">
        <v>124469.33</v>
      </c>
      <c r="E209" s="134">
        <v>154214.44</v>
      </c>
      <c r="F209" s="134">
        <v>-86075.47</v>
      </c>
    </row>
    <row r="210" spans="1:6" ht="15" customHeight="1" x14ac:dyDescent="0.25">
      <c r="A210" s="86">
        <v>14990310101</v>
      </c>
      <c r="B210" s="132" t="s">
        <v>337</v>
      </c>
      <c r="C210" s="134">
        <v>-34245.43</v>
      </c>
      <c r="D210" s="134">
        <v>36806.269999999997</v>
      </c>
      <c r="E210" s="134">
        <v>88636.31</v>
      </c>
      <c r="F210" s="134">
        <v>-86075.47</v>
      </c>
    </row>
    <row r="211" spans="1:6" ht="15" customHeight="1" x14ac:dyDescent="0.25">
      <c r="A211" s="86">
        <v>14990310102</v>
      </c>
      <c r="B211" s="132" t="s">
        <v>338</v>
      </c>
      <c r="C211" s="134">
        <v>-22084.93</v>
      </c>
      <c r="D211" s="134">
        <v>87663.06</v>
      </c>
      <c r="E211" s="134">
        <v>65578.13</v>
      </c>
      <c r="F211" s="134">
        <v>0</v>
      </c>
    </row>
    <row r="212" spans="1:6" ht="15" customHeight="1" x14ac:dyDescent="0.25">
      <c r="A212" s="86">
        <v>149903102</v>
      </c>
      <c r="B212" s="132" t="s">
        <v>339</v>
      </c>
      <c r="C212" s="134">
        <v>-1100.73</v>
      </c>
      <c r="D212" s="134">
        <v>1141.5899999999999</v>
      </c>
      <c r="E212" s="134">
        <v>1136.5</v>
      </c>
      <c r="F212" s="134">
        <v>-1095.6400000000001</v>
      </c>
    </row>
    <row r="213" spans="1:6" ht="15" customHeight="1" x14ac:dyDescent="0.25">
      <c r="A213" s="86">
        <v>14990310201</v>
      </c>
      <c r="B213" s="132" t="s">
        <v>341</v>
      </c>
      <c r="C213" s="134">
        <v>0</v>
      </c>
      <c r="D213" s="134">
        <v>20.21</v>
      </c>
      <c r="E213" s="134">
        <v>1115.8499999999999</v>
      </c>
      <c r="F213" s="134">
        <v>-1095.6400000000001</v>
      </c>
    </row>
    <row r="214" spans="1:6" ht="15" customHeight="1" x14ac:dyDescent="0.25">
      <c r="A214" s="86">
        <v>14990310202</v>
      </c>
      <c r="B214" s="132" t="s">
        <v>342</v>
      </c>
      <c r="C214" s="134">
        <v>-1100.73</v>
      </c>
      <c r="D214" s="134">
        <v>1121.3800000000001</v>
      </c>
      <c r="E214" s="134">
        <v>20.65</v>
      </c>
      <c r="F214" s="134">
        <v>0</v>
      </c>
    </row>
    <row r="215" spans="1:6" ht="15" customHeight="1" x14ac:dyDescent="0.25">
      <c r="A215" s="86">
        <v>16</v>
      </c>
      <c r="B215" s="132" t="s">
        <v>178</v>
      </c>
      <c r="C215" s="134">
        <v>806448.82</v>
      </c>
      <c r="D215" s="134">
        <v>307105.64</v>
      </c>
      <c r="E215" s="134">
        <v>316525.2</v>
      </c>
      <c r="F215" s="134">
        <v>797029.26</v>
      </c>
    </row>
    <row r="216" spans="1:6" ht="15" customHeight="1" x14ac:dyDescent="0.25">
      <c r="A216" s="86">
        <v>1601</v>
      </c>
      <c r="B216" s="132" t="s">
        <v>219</v>
      </c>
      <c r="C216" s="134">
        <v>106250.09</v>
      </c>
      <c r="D216" s="134">
        <v>191150.26</v>
      </c>
      <c r="E216" s="134">
        <v>114284.07</v>
      </c>
      <c r="F216" s="134">
        <v>183116.28</v>
      </c>
    </row>
    <row r="217" spans="1:6" ht="15" customHeight="1" x14ac:dyDescent="0.25">
      <c r="A217" s="86">
        <v>160101</v>
      </c>
      <c r="B217" s="132" t="s">
        <v>355</v>
      </c>
      <c r="C217" s="134">
        <v>106250.09</v>
      </c>
      <c r="D217" s="134">
        <v>191150.26</v>
      </c>
      <c r="E217" s="134">
        <v>114284.07</v>
      </c>
      <c r="F217" s="134">
        <v>183116.28</v>
      </c>
    </row>
    <row r="218" spans="1:6" ht="15" customHeight="1" x14ac:dyDescent="0.25">
      <c r="A218" s="86">
        <v>1601011</v>
      </c>
      <c r="B218" s="132" t="s">
        <v>356</v>
      </c>
      <c r="C218" s="134">
        <v>106250.09</v>
      </c>
      <c r="D218" s="134">
        <v>191150.26</v>
      </c>
      <c r="E218" s="134">
        <v>114284.07</v>
      </c>
      <c r="F218" s="134">
        <v>183116.28</v>
      </c>
    </row>
    <row r="219" spans="1:6" ht="15" customHeight="1" x14ac:dyDescent="0.25">
      <c r="A219" s="86">
        <v>160101101</v>
      </c>
      <c r="B219" s="132" t="s">
        <v>357</v>
      </c>
      <c r="C219" s="134">
        <v>104881.4</v>
      </c>
      <c r="D219" s="134">
        <v>10534.64</v>
      </c>
      <c r="E219" s="134">
        <v>112400.9</v>
      </c>
      <c r="F219" s="134">
        <v>3015.14</v>
      </c>
    </row>
    <row r="220" spans="1:6" ht="15" customHeight="1" x14ac:dyDescent="0.25">
      <c r="A220" s="86">
        <v>160101102</v>
      </c>
      <c r="B220" s="132" t="s">
        <v>358</v>
      </c>
      <c r="C220" s="134">
        <v>1368.69</v>
      </c>
      <c r="D220" s="134">
        <v>514.48</v>
      </c>
      <c r="E220" s="134">
        <v>1883.17</v>
      </c>
      <c r="F220" s="134">
        <v>0</v>
      </c>
    </row>
    <row r="221" spans="1:6" ht="15" customHeight="1" x14ac:dyDescent="0.25">
      <c r="A221" s="86">
        <v>160101103</v>
      </c>
      <c r="B221" s="132" t="s">
        <v>359</v>
      </c>
      <c r="C221" s="134">
        <v>0</v>
      </c>
      <c r="D221" s="134">
        <v>180101.14</v>
      </c>
      <c r="E221" s="134">
        <v>0</v>
      </c>
      <c r="F221" s="134">
        <v>180101.14</v>
      </c>
    </row>
    <row r="222" spans="1:6" ht="15" customHeight="1" x14ac:dyDescent="0.25">
      <c r="A222" s="86">
        <v>1603</v>
      </c>
      <c r="B222" s="132" t="s">
        <v>194</v>
      </c>
      <c r="C222" s="134">
        <v>700198.73</v>
      </c>
      <c r="D222" s="134">
        <v>115955.38</v>
      </c>
      <c r="E222" s="134">
        <v>202241.13</v>
      </c>
      <c r="F222" s="134">
        <v>613912.98</v>
      </c>
    </row>
    <row r="223" spans="1:6" ht="15" customHeight="1" x14ac:dyDescent="0.25">
      <c r="A223" s="86">
        <v>160301</v>
      </c>
      <c r="B223" s="132" t="s">
        <v>360</v>
      </c>
      <c r="C223" s="134">
        <v>700198.73</v>
      </c>
      <c r="D223" s="134">
        <v>115955.38</v>
      </c>
      <c r="E223" s="134">
        <v>202241.13</v>
      </c>
      <c r="F223" s="134">
        <v>613912.98</v>
      </c>
    </row>
    <row r="224" spans="1:6" ht="15" customHeight="1" x14ac:dyDescent="0.25">
      <c r="A224" s="86">
        <v>1603011</v>
      </c>
      <c r="B224" s="132" t="s">
        <v>361</v>
      </c>
      <c r="C224" s="134">
        <v>700198.73</v>
      </c>
      <c r="D224" s="134">
        <v>115955.38</v>
      </c>
      <c r="E224" s="134">
        <v>202241.13</v>
      </c>
      <c r="F224" s="134">
        <v>613912.98</v>
      </c>
    </row>
    <row r="225" spans="1:6" ht="15" customHeight="1" x14ac:dyDescent="0.25">
      <c r="A225" s="86">
        <v>160301101</v>
      </c>
      <c r="B225" s="132" t="s">
        <v>362</v>
      </c>
      <c r="C225" s="134">
        <v>436304.37</v>
      </c>
      <c r="D225" s="134">
        <v>109700.76</v>
      </c>
      <c r="E225" s="134">
        <v>22139.99</v>
      </c>
      <c r="F225" s="134">
        <v>523865.14</v>
      </c>
    </row>
    <row r="226" spans="1:6" ht="15" customHeight="1" x14ac:dyDescent="0.25">
      <c r="A226" s="86">
        <v>160301102</v>
      </c>
      <c r="B226" s="132" t="s">
        <v>363</v>
      </c>
      <c r="C226" s="134">
        <v>14806.29</v>
      </c>
      <c r="D226" s="134">
        <v>0</v>
      </c>
      <c r="E226" s="134">
        <v>0</v>
      </c>
      <c r="F226" s="134">
        <v>14806.29</v>
      </c>
    </row>
    <row r="227" spans="1:6" ht="15" customHeight="1" x14ac:dyDescent="0.25">
      <c r="A227" s="86">
        <v>160301104</v>
      </c>
      <c r="B227" s="132" t="s">
        <v>358</v>
      </c>
      <c r="C227" s="134">
        <v>4716.83</v>
      </c>
      <c r="D227" s="134">
        <v>0</v>
      </c>
      <c r="E227" s="134">
        <v>0</v>
      </c>
      <c r="F227" s="134">
        <v>4716.83</v>
      </c>
    </row>
    <row r="228" spans="1:6" ht="15" customHeight="1" x14ac:dyDescent="0.25">
      <c r="A228" s="86">
        <v>160301105</v>
      </c>
      <c r="B228" s="132" t="s">
        <v>364</v>
      </c>
      <c r="C228" s="134">
        <v>3720.27</v>
      </c>
      <c r="D228" s="134">
        <v>0</v>
      </c>
      <c r="E228" s="134">
        <v>0</v>
      </c>
      <c r="F228" s="134">
        <v>3720.27</v>
      </c>
    </row>
    <row r="229" spans="1:6" ht="15" customHeight="1" x14ac:dyDescent="0.25">
      <c r="A229" s="86">
        <v>160301106</v>
      </c>
      <c r="B229" s="132" t="s">
        <v>359</v>
      </c>
      <c r="C229" s="134">
        <v>240650.97</v>
      </c>
      <c r="D229" s="134">
        <v>6254.62</v>
      </c>
      <c r="E229" s="134">
        <v>180101.14</v>
      </c>
      <c r="F229" s="134">
        <v>66804.45</v>
      </c>
    </row>
    <row r="230" spans="1:6" ht="15" customHeight="1" x14ac:dyDescent="0.25">
      <c r="A230" s="86">
        <v>18</v>
      </c>
      <c r="B230" s="132" t="s">
        <v>45</v>
      </c>
      <c r="C230" s="134">
        <v>48127.24</v>
      </c>
      <c r="D230" s="134">
        <v>0</v>
      </c>
      <c r="E230" s="134">
        <v>10802.31</v>
      </c>
      <c r="F230" s="134">
        <v>37324.93</v>
      </c>
    </row>
    <row r="231" spans="1:6" ht="15" customHeight="1" x14ac:dyDescent="0.25">
      <c r="A231" s="86">
        <v>1803</v>
      </c>
      <c r="B231" s="132" t="s">
        <v>46</v>
      </c>
      <c r="C231" s="134">
        <v>116074.12</v>
      </c>
      <c r="D231" s="134">
        <v>0</v>
      </c>
      <c r="E231" s="134">
        <v>0</v>
      </c>
      <c r="F231" s="134">
        <v>116074.12</v>
      </c>
    </row>
    <row r="232" spans="1:6" ht="15" customHeight="1" x14ac:dyDescent="0.25">
      <c r="A232" s="86">
        <v>180301</v>
      </c>
      <c r="B232" s="132" t="s">
        <v>365</v>
      </c>
      <c r="C232" s="134">
        <v>6601.42</v>
      </c>
      <c r="D232" s="134">
        <v>0</v>
      </c>
      <c r="E232" s="134">
        <v>0</v>
      </c>
      <c r="F232" s="134">
        <v>6601.42</v>
      </c>
    </row>
    <row r="233" spans="1:6" ht="15" customHeight="1" x14ac:dyDescent="0.25">
      <c r="A233" s="86">
        <v>180302</v>
      </c>
      <c r="B233" s="132" t="s">
        <v>366</v>
      </c>
      <c r="C233" s="134">
        <v>1440.88</v>
      </c>
      <c r="D233" s="134">
        <v>0</v>
      </c>
      <c r="E233" s="134">
        <v>0</v>
      </c>
      <c r="F233" s="134">
        <v>1440.88</v>
      </c>
    </row>
    <row r="234" spans="1:6" ht="15" customHeight="1" x14ac:dyDescent="0.25">
      <c r="A234" s="86">
        <v>180303</v>
      </c>
      <c r="B234" s="132" t="s">
        <v>367</v>
      </c>
      <c r="C234" s="134">
        <v>99295.9</v>
      </c>
      <c r="D234" s="134">
        <v>0</v>
      </c>
      <c r="E234" s="134">
        <v>0</v>
      </c>
      <c r="F234" s="134">
        <v>99295.9</v>
      </c>
    </row>
    <row r="235" spans="1:6" ht="15" customHeight="1" x14ac:dyDescent="0.25">
      <c r="A235" s="86">
        <v>180309</v>
      </c>
      <c r="B235" s="132" t="s">
        <v>368</v>
      </c>
      <c r="C235" s="134">
        <v>8735.92</v>
      </c>
      <c r="D235" s="134">
        <v>0</v>
      </c>
      <c r="E235" s="134">
        <v>0</v>
      </c>
      <c r="F235" s="134">
        <v>8735.92</v>
      </c>
    </row>
    <row r="236" spans="1:6" ht="15" customHeight="1" x14ac:dyDescent="0.25">
      <c r="A236" s="86">
        <v>1804</v>
      </c>
      <c r="B236" s="132" t="s">
        <v>195</v>
      </c>
      <c r="C236" s="134">
        <v>43362.83</v>
      </c>
      <c r="D236" s="134">
        <v>0</v>
      </c>
      <c r="E236" s="134">
        <v>0</v>
      </c>
      <c r="F236" s="134">
        <v>43362.83</v>
      </c>
    </row>
    <row r="237" spans="1:6" ht="15" customHeight="1" x14ac:dyDescent="0.25">
      <c r="A237" s="86">
        <v>180401</v>
      </c>
      <c r="B237" s="132" t="s">
        <v>369</v>
      </c>
      <c r="C237" s="134">
        <v>43362.83</v>
      </c>
      <c r="D237" s="134">
        <v>0</v>
      </c>
      <c r="E237" s="134">
        <v>0</v>
      </c>
      <c r="F237" s="134">
        <v>43362.83</v>
      </c>
    </row>
    <row r="238" spans="1:6" ht="15" customHeight="1" x14ac:dyDescent="0.25">
      <c r="A238" s="86">
        <v>1899</v>
      </c>
      <c r="B238" s="132" t="s">
        <v>370</v>
      </c>
      <c r="C238" s="134">
        <v>-111309.71</v>
      </c>
      <c r="D238" s="134">
        <v>0</v>
      </c>
      <c r="E238" s="134">
        <v>10802.31</v>
      </c>
      <c r="F238" s="134">
        <v>-122112.02</v>
      </c>
    </row>
    <row r="239" spans="1:6" ht="15" customHeight="1" x14ac:dyDescent="0.25">
      <c r="A239" s="86">
        <v>189903</v>
      </c>
      <c r="B239" s="132" t="s">
        <v>371</v>
      </c>
      <c r="C239" s="134">
        <v>-68850.27</v>
      </c>
      <c r="D239" s="134">
        <v>0</v>
      </c>
      <c r="E239" s="134">
        <v>9898.92</v>
      </c>
      <c r="F239" s="134">
        <v>-78749.19</v>
      </c>
    </row>
    <row r="240" spans="1:6" ht="15" customHeight="1" x14ac:dyDescent="0.25">
      <c r="A240" s="86">
        <v>1899030</v>
      </c>
      <c r="B240" s="132" t="s">
        <v>371</v>
      </c>
      <c r="C240" s="134">
        <v>-68850.27</v>
      </c>
      <c r="D240" s="134">
        <v>0</v>
      </c>
      <c r="E240" s="134">
        <v>9898.92</v>
      </c>
      <c r="F240" s="134">
        <v>-78749.19</v>
      </c>
    </row>
    <row r="241" spans="1:6" ht="15" customHeight="1" x14ac:dyDescent="0.25">
      <c r="A241" s="86">
        <v>189903001</v>
      </c>
      <c r="B241" s="132" t="s">
        <v>365</v>
      </c>
      <c r="C241" s="134">
        <v>-5940.86</v>
      </c>
      <c r="D241" s="134">
        <v>0</v>
      </c>
      <c r="E241" s="134">
        <v>132.66</v>
      </c>
      <c r="F241" s="134">
        <v>-6073.52</v>
      </c>
    </row>
    <row r="242" spans="1:6" ht="15" customHeight="1" x14ac:dyDescent="0.25">
      <c r="A242" s="86">
        <v>189903002</v>
      </c>
      <c r="B242" s="132" t="s">
        <v>372</v>
      </c>
      <c r="C242" s="134">
        <v>-1440.88</v>
      </c>
      <c r="D242" s="134">
        <v>0</v>
      </c>
      <c r="E242" s="134">
        <v>0</v>
      </c>
      <c r="F242" s="134">
        <v>-1440.88</v>
      </c>
    </row>
    <row r="243" spans="1:6" ht="15" customHeight="1" x14ac:dyDescent="0.25">
      <c r="A243" s="86">
        <v>189903003</v>
      </c>
      <c r="B243" s="132" t="s">
        <v>373</v>
      </c>
      <c r="C243" s="134">
        <v>-53724.4</v>
      </c>
      <c r="D243" s="134">
        <v>0</v>
      </c>
      <c r="E243" s="134">
        <v>9114.2999999999993</v>
      </c>
      <c r="F243" s="134">
        <v>-62838.7</v>
      </c>
    </row>
    <row r="244" spans="1:6" ht="15" customHeight="1" x14ac:dyDescent="0.25">
      <c r="A244" s="86">
        <v>189903009</v>
      </c>
      <c r="B244" s="132" t="s">
        <v>368</v>
      </c>
      <c r="C244" s="134">
        <v>-7744.13</v>
      </c>
      <c r="D244" s="134">
        <v>0</v>
      </c>
      <c r="E244" s="134">
        <v>651.96</v>
      </c>
      <c r="F244" s="134">
        <v>-8396.09</v>
      </c>
    </row>
    <row r="245" spans="1:6" ht="15" customHeight="1" x14ac:dyDescent="0.25">
      <c r="A245" s="86">
        <v>189904</v>
      </c>
      <c r="B245" s="132" t="s">
        <v>374</v>
      </c>
      <c r="C245" s="134">
        <v>-42459.44</v>
      </c>
      <c r="D245" s="134">
        <v>0</v>
      </c>
      <c r="E245" s="134">
        <v>903.39</v>
      </c>
      <c r="F245" s="134">
        <v>-43362.83</v>
      </c>
    </row>
    <row r="246" spans="1:6" ht="15" customHeight="1" x14ac:dyDescent="0.25">
      <c r="A246" s="86">
        <v>1899040</v>
      </c>
      <c r="B246" s="132" t="s">
        <v>374</v>
      </c>
      <c r="C246" s="134">
        <v>-42459.44</v>
      </c>
      <c r="D246" s="134">
        <v>0</v>
      </c>
      <c r="E246" s="134">
        <v>903.39</v>
      </c>
      <c r="F246" s="134">
        <v>-43362.83</v>
      </c>
    </row>
    <row r="247" spans="1:6" ht="15" customHeight="1" x14ac:dyDescent="0.25">
      <c r="A247" s="86">
        <v>189904001</v>
      </c>
      <c r="B247" s="132" t="s">
        <v>369</v>
      </c>
      <c r="C247" s="134">
        <v>-42459.44</v>
      </c>
      <c r="D247" s="134">
        <v>0</v>
      </c>
      <c r="E247" s="134">
        <v>903.39</v>
      </c>
      <c r="F247" s="134">
        <v>-43362.83</v>
      </c>
    </row>
    <row r="248" spans="1:6" ht="15" customHeight="1" x14ac:dyDescent="0.25">
      <c r="A248" s="86">
        <v>19</v>
      </c>
      <c r="B248" s="132" t="s">
        <v>7</v>
      </c>
      <c r="C248" s="134">
        <v>923238.82</v>
      </c>
      <c r="D248" s="134">
        <v>1506930.6</v>
      </c>
      <c r="E248" s="134">
        <v>1349317.56</v>
      </c>
      <c r="F248" s="134">
        <v>1080851.8600000001</v>
      </c>
    </row>
    <row r="249" spans="1:6" ht="15" customHeight="1" x14ac:dyDescent="0.25">
      <c r="A249" s="86">
        <v>1901</v>
      </c>
      <c r="B249" s="132" t="s">
        <v>42</v>
      </c>
      <c r="C249" s="134">
        <v>237869.48</v>
      </c>
      <c r="D249" s="134">
        <v>537502.56000000006</v>
      </c>
      <c r="E249" s="134">
        <v>527364.64</v>
      </c>
      <c r="F249" s="134">
        <v>248007.4</v>
      </c>
    </row>
    <row r="250" spans="1:6" ht="15" customHeight="1" x14ac:dyDescent="0.25">
      <c r="A250" s="86">
        <v>190102</v>
      </c>
      <c r="B250" s="132" t="s">
        <v>375</v>
      </c>
      <c r="C250" s="134">
        <v>15130.84</v>
      </c>
      <c r="D250" s="134">
        <v>0</v>
      </c>
      <c r="E250" s="134">
        <v>5656.17</v>
      </c>
      <c r="F250" s="134">
        <v>9474.67</v>
      </c>
    </row>
    <row r="251" spans="1:6" ht="15" customHeight="1" x14ac:dyDescent="0.25">
      <c r="A251" s="86">
        <v>1901020</v>
      </c>
      <c r="B251" s="132" t="s">
        <v>375</v>
      </c>
      <c r="C251" s="134">
        <v>15130.84</v>
      </c>
      <c r="D251" s="134">
        <v>0</v>
      </c>
      <c r="E251" s="134">
        <v>5656.17</v>
      </c>
      <c r="F251" s="134">
        <v>9474.67</v>
      </c>
    </row>
    <row r="252" spans="1:6" ht="15" customHeight="1" x14ac:dyDescent="0.25">
      <c r="A252" s="86">
        <v>190102001</v>
      </c>
      <c r="B252" s="132" t="s">
        <v>376</v>
      </c>
      <c r="C252" s="134">
        <v>15033.04</v>
      </c>
      <c r="D252" s="134">
        <v>0</v>
      </c>
      <c r="E252" s="134">
        <v>5558.37</v>
      </c>
      <c r="F252" s="134">
        <v>9474.67</v>
      </c>
    </row>
    <row r="253" spans="1:6" ht="15" customHeight="1" x14ac:dyDescent="0.25">
      <c r="A253" s="86">
        <v>190102002</v>
      </c>
      <c r="B253" s="132" t="s">
        <v>377</v>
      </c>
      <c r="C253" s="134">
        <v>97.8</v>
      </c>
      <c r="D253" s="134">
        <v>0</v>
      </c>
      <c r="E253" s="134">
        <v>97.8</v>
      </c>
      <c r="F253" s="134">
        <v>0</v>
      </c>
    </row>
    <row r="254" spans="1:6" ht="15" customHeight="1" x14ac:dyDescent="0.25">
      <c r="A254" s="86">
        <v>190103</v>
      </c>
      <c r="B254" s="132" t="s">
        <v>378</v>
      </c>
      <c r="C254" s="134">
        <v>0</v>
      </c>
      <c r="D254" s="134">
        <v>60833.35</v>
      </c>
      <c r="E254" s="134">
        <v>60833.35</v>
      </c>
      <c r="F254" s="134">
        <v>0</v>
      </c>
    </row>
    <row r="255" spans="1:6" ht="15" customHeight="1" x14ac:dyDescent="0.25">
      <c r="A255" s="86">
        <v>1901030</v>
      </c>
      <c r="B255" s="132" t="s">
        <v>378</v>
      </c>
      <c r="C255" s="134">
        <v>0</v>
      </c>
      <c r="D255" s="134">
        <v>60833.35</v>
      </c>
      <c r="E255" s="134">
        <v>60833.35</v>
      </c>
      <c r="F255" s="134">
        <v>0</v>
      </c>
    </row>
    <row r="256" spans="1:6" ht="15" customHeight="1" x14ac:dyDescent="0.25">
      <c r="A256" s="86">
        <v>190103001</v>
      </c>
      <c r="B256" s="132" t="s">
        <v>362</v>
      </c>
      <c r="C256" s="134">
        <v>0</v>
      </c>
      <c r="D256" s="134">
        <v>60833.35</v>
      </c>
      <c r="E256" s="134">
        <v>60833.35</v>
      </c>
      <c r="F256" s="134">
        <v>0</v>
      </c>
    </row>
    <row r="257" spans="1:6" ht="15" customHeight="1" x14ac:dyDescent="0.25">
      <c r="A257" s="86">
        <v>190107</v>
      </c>
      <c r="B257" s="132" t="s">
        <v>379</v>
      </c>
      <c r="C257" s="134">
        <v>7577.68</v>
      </c>
      <c r="D257" s="134">
        <v>0</v>
      </c>
      <c r="E257" s="134">
        <v>7577.68</v>
      </c>
      <c r="F257" s="134">
        <v>0</v>
      </c>
    </row>
    <row r="258" spans="1:6" ht="15" customHeight="1" x14ac:dyDescent="0.25">
      <c r="A258" s="86">
        <v>190109</v>
      </c>
      <c r="B258" s="132" t="s">
        <v>62</v>
      </c>
      <c r="C258" s="134">
        <v>215160.95999999999</v>
      </c>
      <c r="D258" s="134">
        <v>476669.21</v>
      </c>
      <c r="E258" s="134">
        <v>453297.44</v>
      </c>
      <c r="F258" s="134">
        <v>238532.73</v>
      </c>
    </row>
    <row r="259" spans="1:6" ht="15" customHeight="1" x14ac:dyDescent="0.25">
      <c r="A259" s="86">
        <v>1901090</v>
      </c>
      <c r="B259" s="132" t="s">
        <v>62</v>
      </c>
      <c r="C259" s="134">
        <v>215160.95999999999</v>
      </c>
      <c r="D259" s="134">
        <v>476669.21</v>
      </c>
      <c r="E259" s="134">
        <v>453297.44</v>
      </c>
      <c r="F259" s="134">
        <v>238532.73</v>
      </c>
    </row>
    <row r="260" spans="1:6" ht="15" customHeight="1" x14ac:dyDescent="0.25">
      <c r="A260" s="86">
        <v>190109003</v>
      </c>
      <c r="B260" s="132" t="s">
        <v>380</v>
      </c>
      <c r="C260" s="134">
        <v>65.319999999999993</v>
      </c>
      <c r="D260" s="134">
        <v>2952.86</v>
      </c>
      <c r="E260" s="134">
        <v>2860.59</v>
      </c>
      <c r="F260" s="134">
        <v>157.59</v>
      </c>
    </row>
    <row r="261" spans="1:6" ht="15" customHeight="1" x14ac:dyDescent="0.25">
      <c r="A261" s="86">
        <v>190109004</v>
      </c>
      <c r="B261" s="132" t="s">
        <v>381</v>
      </c>
      <c r="C261" s="134">
        <v>78463.47</v>
      </c>
      <c r="D261" s="134">
        <v>0</v>
      </c>
      <c r="E261" s="134">
        <v>0</v>
      </c>
      <c r="F261" s="134">
        <v>78463.47</v>
      </c>
    </row>
    <row r="262" spans="1:6" ht="15" customHeight="1" x14ac:dyDescent="0.25">
      <c r="A262" s="86">
        <v>190109009</v>
      </c>
      <c r="B262" s="132" t="s">
        <v>382</v>
      </c>
      <c r="C262" s="134">
        <v>136632.17000000001</v>
      </c>
      <c r="D262" s="134">
        <v>473716.35</v>
      </c>
      <c r="E262" s="134">
        <v>450436.85</v>
      </c>
      <c r="F262" s="134">
        <v>159911.67000000001</v>
      </c>
    </row>
    <row r="263" spans="1:6" ht="15" customHeight="1" x14ac:dyDescent="0.25">
      <c r="A263" s="86">
        <v>1902</v>
      </c>
      <c r="B263" s="132" t="s">
        <v>47</v>
      </c>
      <c r="C263" s="134">
        <v>224930.8</v>
      </c>
      <c r="D263" s="134">
        <v>786555.05</v>
      </c>
      <c r="E263" s="134">
        <v>761460.99</v>
      </c>
      <c r="F263" s="134">
        <v>250024.86</v>
      </c>
    </row>
    <row r="264" spans="1:6" ht="15" customHeight="1" x14ac:dyDescent="0.25">
      <c r="A264" s="86">
        <v>190201</v>
      </c>
      <c r="B264" s="132" t="s">
        <v>383</v>
      </c>
      <c r="C264" s="134">
        <v>86469.78</v>
      </c>
      <c r="D264" s="134">
        <v>1609.97</v>
      </c>
      <c r="E264" s="134">
        <v>0</v>
      </c>
      <c r="F264" s="134">
        <v>88079.75</v>
      </c>
    </row>
    <row r="265" spans="1:6" ht="15" customHeight="1" x14ac:dyDescent="0.25">
      <c r="A265" s="86">
        <v>190206</v>
      </c>
      <c r="B265" s="132" t="s">
        <v>384</v>
      </c>
      <c r="C265" s="134">
        <v>114751.39</v>
      </c>
      <c r="D265" s="134">
        <v>24378.05</v>
      </c>
      <c r="E265" s="134">
        <v>840.93</v>
      </c>
      <c r="F265" s="134">
        <v>138288.51</v>
      </c>
    </row>
    <row r="266" spans="1:6" ht="15" customHeight="1" x14ac:dyDescent="0.25">
      <c r="A266" s="86">
        <v>1902060</v>
      </c>
      <c r="B266" s="132" t="s">
        <v>384</v>
      </c>
      <c r="C266" s="134">
        <v>114751.39</v>
      </c>
      <c r="D266" s="134">
        <v>24378.05</v>
      </c>
      <c r="E266" s="134">
        <v>840.93</v>
      </c>
      <c r="F266" s="134">
        <v>138288.51</v>
      </c>
    </row>
    <row r="267" spans="1:6" ht="15" customHeight="1" x14ac:dyDescent="0.25">
      <c r="A267" s="86">
        <v>190206001</v>
      </c>
      <c r="B267" s="132" t="s">
        <v>385</v>
      </c>
      <c r="C267" s="134">
        <v>114751.39</v>
      </c>
      <c r="D267" s="134">
        <v>24378.05</v>
      </c>
      <c r="E267" s="134">
        <v>840.93</v>
      </c>
      <c r="F267" s="134">
        <v>138288.51</v>
      </c>
    </row>
    <row r="268" spans="1:6" ht="15" customHeight="1" x14ac:dyDescent="0.25">
      <c r="A268" s="86">
        <v>190209</v>
      </c>
      <c r="B268" s="132" t="s">
        <v>386</v>
      </c>
      <c r="C268" s="134">
        <v>23709.63</v>
      </c>
      <c r="D268" s="134">
        <v>760567.03</v>
      </c>
      <c r="E268" s="134">
        <v>760620.06</v>
      </c>
      <c r="F268" s="134">
        <v>23656.6</v>
      </c>
    </row>
    <row r="269" spans="1:6" ht="15" customHeight="1" x14ac:dyDescent="0.25">
      <c r="A269" s="86">
        <v>1902090</v>
      </c>
      <c r="B269" s="132" t="s">
        <v>386</v>
      </c>
      <c r="C269" s="134">
        <v>23709.63</v>
      </c>
      <c r="D269" s="134">
        <v>760567.03</v>
      </c>
      <c r="E269" s="134">
        <v>760620.06</v>
      </c>
      <c r="F269" s="134">
        <v>23656.6</v>
      </c>
    </row>
    <row r="270" spans="1:6" ht="15" customHeight="1" x14ac:dyDescent="0.25">
      <c r="A270" s="86">
        <v>190209099</v>
      </c>
      <c r="B270" s="132" t="s">
        <v>387</v>
      </c>
      <c r="C270" s="134">
        <v>23709.63</v>
      </c>
      <c r="D270" s="134">
        <v>760567.03</v>
      </c>
      <c r="E270" s="134">
        <v>760620.06</v>
      </c>
      <c r="F270" s="134">
        <v>23656.6</v>
      </c>
    </row>
    <row r="271" spans="1:6" ht="15" customHeight="1" x14ac:dyDescent="0.25">
      <c r="A271" s="86">
        <v>1903</v>
      </c>
      <c r="B271" s="132" t="s">
        <v>8</v>
      </c>
      <c r="C271" s="134">
        <v>460438.54</v>
      </c>
      <c r="D271" s="134">
        <v>180293.86</v>
      </c>
      <c r="E271" s="134">
        <v>57912.800000000003</v>
      </c>
      <c r="F271" s="134">
        <v>582819.6</v>
      </c>
    </row>
    <row r="272" spans="1:6" ht="15" customHeight="1" x14ac:dyDescent="0.25">
      <c r="A272" s="86">
        <v>190301</v>
      </c>
      <c r="B272" s="132" t="s">
        <v>388</v>
      </c>
      <c r="C272" s="134">
        <v>0</v>
      </c>
      <c r="D272" s="134">
        <v>157536.95999999999</v>
      </c>
      <c r="E272" s="134">
        <v>0</v>
      </c>
      <c r="F272" s="134">
        <v>157536.95999999999</v>
      </c>
    </row>
    <row r="273" spans="1:6" ht="15" customHeight="1" x14ac:dyDescent="0.25">
      <c r="A273" s="86">
        <v>1903010</v>
      </c>
      <c r="B273" s="132" t="s">
        <v>388</v>
      </c>
      <c r="C273" s="134">
        <v>0</v>
      </c>
      <c r="D273" s="134">
        <v>157536.95999999999</v>
      </c>
      <c r="E273" s="134">
        <v>0</v>
      </c>
      <c r="F273" s="134">
        <v>157536.95999999999</v>
      </c>
    </row>
    <row r="274" spans="1:6" ht="15" customHeight="1" x14ac:dyDescent="0.25">
      <c r="A274" s="86">
        <v>190301001</v>
      </c>
      <c r="B274" s="132" t="s">
        <v>388</v>
      </c>
      <c r="C274" s="134">
        <v>0</v>
      </c>
      <c r="D274" s="134">
        <v>157536.95999999999</v>
      </c>
      <c r="E274" s="134">
        <v>0</v>
      </c>
      <c r="F274" s="134">
        <v>157536.95999999999</v>
      </c>
    </row>
    <row r="275" spans="1:6" ht="15" customHeight="1" x14ac:dyDescent="0.25">
      <c r="A275" s="86">
        <v>190302</v>
      </c>
      <c r="B275" s="132" t="s">
        <v>389</v>
      </c>
      <c r="C275" s="134">
        <v>0</v>
      </c>
      <c r="D275" s="134">
        <v>22756.9</v>
      </c>
      <c r="E275" s="134">
        <v>685.12</v>
      </c>
      <c r="F275" s="134">
        <v>22071.78</v>
      </c>
    </row>
    <row r="276" spans="1:6" ht="15" customHeight="1" x14ac:dyDescent="0.25">
      <c r="A276" s="86">
        <v>1903020</v>
      </c>
      <c r="B276" s="132" t="s">
        <v>389</v>
      </c>
      <c r="C276" s="134">
        <v>0</v>
      </c>
      <c r="D276" s="134">
        <v>22756.9</v>
      </c>
      <c r="E276" s="134">
        <v>685.12</v>
      </c>
      <c r="F276" s="134">
        <v>22071.78</v>
      </c>
    </row>
    <row r="277" spans="1:6" ht="15" customHeight="1" x14ac:dyDescent="0.25">
      <c r="A277" s="86">
        <v>190302001</v>
      </c>
      <c r="B277" s="132" t="s">
        <v>390</v>
      </c>
      <c r="C277" s="134">
        <v>0</v>
      </c>
      <c r="D277" s="134">
        <v>22756.9</v>
      </c>
      <c r="E277" s="134">
        <v>685.12</v>
      </c>
      <c r="F277" s="134">
        <v>22071.78</v>
      </c>
    </row>
    <row r="278" spans="1:6" ht="15" customHeight="1" x14ac:dyDescent="0.25">
      <c r="A278" s="86">
        <v>19030200102</v>
      </c>
      <c r="B278" s="132" t="s">
        <v>306</v>
      </c>
      <c r="C278" s="134">
        <v>0</v>
      </c>
      <c r="D278" s="134">
        <v>163.99</v>
      </c>
      <c r="E278" s="134">
        <v>0</v>
      </c>
      <c r="F278" s="134">
        <v>163.99</v>
      </c>
    </row>
    <row r="279" spans="1:6" ht="15" customHeight="1" x14ac:dyDescent="0.25">
      <c r="A279" s="86">
        <v>19030200103</v>
      </c>
      <c r="B279" s="132" t="s">
        <v>227</v>
      </c>
      <c r="C279" s="134">
        <v>0</v>
      </c>
      <c r="D279" s="134">
        <v>362.3</v>
      </c>
      <c r="E279" s="134">
        <v>0</v>
      </c>
      <c r="F279" s="134">
        <v>362.3</v>
      </c>
    </row>
    <row r="280" spans="1:6" ht="15" customHeight="1" x14ac:dyDescent="0.25">
      <c r="A280" s="86">
        <v>19030200107</v>
      </c>
      <c r="B280" s="132" t="s">
        <v>303</v>
      </c>
      <c r="C280" s="134">
        <v>0</v>
      </c>
      <c r="D280" s="134">
        <v>49.41</v>
      </c>
      <c r="E280" s="134">
        <v>0</v>
      </c>
      <c r="F280" s="134">
        <v>49.41</v>
      </c>
    </row>
    <row r="281" spans="1:6" ht="15" customHeight="1" x14ac:dyDescent="0.25">
      <c r="A281" s="86">
        <v>19030200109</v>
      </c>
      <c r="B281" s="132" t="s">
        <v>391</v>
      </c>
      <c r="C281" s="134">
        <v>0</v>
      </c>
      <c r="D281" s="134">
        <v>20781.740000000002</v>
      </c>
      <c r="E281" s="134">
        <v>685.12</v>
      </c>
      <c r="F281" s="134">
        <v>20096.62</v>
      </c>
    </row>
    <row r="282" spans="1:6" ht="15" customHeight="1" x14ac:dyDescent="0.25">
      <c r="A282" s="86">
        <v>19030200110</v>
      </c>
      <c r="B282" s="132" t="s">
        <v>304</v>
      </c>
      <c r="C282" s="134">
        <v>0</v>
      </c>
      <c r="D282" s="134">
        <v>845.9</v>
      </c>
      <c r="E282" s="134">
        <v>0</v>
      </c>
      <c r="F282" s="134">
        <v>845.9</v>
      </c>
    </row>
    <row r="283" spans="1:6" ht="15" customHeight="1" x14ac:dyDescent="0.25">
      <c r="A283" s="86">
        <v>19030200113</v>
      </c>
      <c r="B283" s="132" t="s">
        <v>276</v>
      </c>
      <c r="C283" s="134">
        <v>0</v>
      </c>
      <c r="D283" s="134">
        <v>96.01</v>
      </c>
      <c r="E283" s="134">
        <v>0</v>
      </c>
      <c r="F283" s="134">
        <v>96.01</v>
      </c>
    </row>
    <row r="284" spans="1:6" ht="15" customHeight="1" x14ac:dyDescent="0.25">
      <c r="A284" s="86">
        <v>19030200114</v>
      </c>
      <c r="B284" s="132" t="s">
        <v>305</v>
      </c>
      <c r="C284" s="134">
        <v>0</v>
      </c>
      <c r="D284" s="134">
        <v>296.01</v>
      </c>
      <c r="E284" s="134">
        <v>0</v>
      </c>
      <c r="F284" s="134">
        <v>296.01</v>
      </c>
    </row>
    <row r="285" spans="1:6" ht="15" customHeight="1" x14ac:dyDescent="0.25">
      <c r="A285" s="86">
        <v>19030200115</v>
      </c>
      <c r="B285" s="132" t="s">
        <v>298</v>
      </c>
      <c r="C285" s="134">
        <v>0</v>
      </c>
      <c r="D285" s="134">
        <v>161.54</v>
      </c>
      <c r="E285" s="134">
        <v>0</v>
      </c>
      <c r="F285" s="134">
        <v>161.54</v>
      </c>
    </row>
    <row r="286" spans="1:6" ht="15" customHeight="1" x14ac:dyDescent="0.25">
      <c r="A286" s="86">
        <v>190303</v>
      </c>
      <c r="B286" s="132" t="s">
        <v>392</v>
      </c>
      <c r="C286" s="134">
        <v>460438.54</v>
      </c>
      <c r="D286" s="134">
        <v>0</v>
      </c>
      <c r="E286" s="134">
        <v>57227.68</v>
      </c>
      <c r="F286" s="134">
        <v>403210.86</v>
      </c>
    </row>
    <row r="287" spans="1:6" ht="15" customHeight="1" x14ac:dyDescent="0.25">
      <c r="A287" s="86">
        <v>1903030</v>
      </c>
      <c r="B287" s="132" t="s">
        <v>392</v>
      </c>
      <c r="C287" s="134">
        <v>460438.54</v>
      </c>
      <c r="D287" s="134">
        <v>0</v>
      </c>
      <c r="E287" s="134">
        <v>57227.68</v>
      </c>
      <c r="F287" s="134">
        <v>403210.86</v>
      </c>
    </row>
    <row r="288" spans="1:6" ht="15" customHeight="1" x14ac:dyDescent="0.25">
      <c r="A288" s="86">
        <v>190303001</v>
      </c>
      <c r="B288" s="132" t="s">
        <v>393</v>
      </c>
      <c r="C288" s="134">
        <v>460438.54</v>
      </c>
      <c r="D288" s="134">
        <v>0</v>
      </c>
      <c r="E288" s="134">
        <v>57227.68</v>
      </c>
      <c r="F288" s="134">
        <v>403210.86</v>
      </c>
    </row>
    <row r="289" spans="1:6" ht="15" customHeight="1" x14ac:dyDescent="0.25">
      <c r="A289" s="86">
        <v>1999</v>
      </c>
      <c r="B289" s="132" t="s">
        <v>394</v>
      </c>
      <c r="C289" s="134">
        <v>0</v>
      </c>
      <c r="D289" s="134">
        <v>2579.13</v>
      </c>
      <c r="E289" s="134">
        <v>2579.13</v>
      </c>
      <c r="F289" s="134">
        <v>0</v>
      </c>
    </row>
    <row r="290" spans="1:6" ht="15" customHeight="1" x14ac:dyDescent="0.25">
      <c r="A290" s="86">
        <v>199901</v>
      </c>
      <c r="B290" s="132" t="s">
        <v>47</v>
      </c>
      <c r="C290" s="134">
        <v>0</v>
      </c>
      <c r="D290" s="134">
        <v>2579.13</v>
      </c>
      <c r="E290" s="134">
        <v>2579.13</v>
      </c>
      <c r="F290" s="134">
        <v>0</v>
      </c>
    </row>
    <row r="291" spans="1:6" ht="15" customHeight="1" x14ac:dyDescent="0.25">
      <c r="A291" s="86">
        <v>2</v>
      </c>
      <c r="B291" s="132" t="s">
        <v>18</v>
      </c>
      <c r="C291" s="134">
        <v>-11375484.970000001</v>
      </c>
      <c r="D291" s="134">
        <v>23229780.379999999</v>
      </c>
      <c r="E291" s="134">
        <v>22519314.949999999</v>
      </c>
      <c r="F291" s="134">
        <v>-10665019.539999999</v>
      </c>
    </row>
    <row r="292" spans="1:6" ht="15" customHeight="1" x14ac:dyDescent="0.25">
      <c r="A292" s="86">
        <v>21</v>
      </c>
      <c r="B292" s="132" t="s">
        <v>182</v>
      </c>
      <c r="C292" s="134">
        <v>-112309.04</v>
      </c>
      <c r="D292" s="134">
        <v>2875469.55</v>
      </c>
      <c r="E292" s="134">
        <v>2975904.33</v>
      </c>
      <c r="F292" s="134">
        <v>-212743.82</v>
      </c>
    </row>
    <row r="293" spans="1:6" ht="15" customHeight="1" x14ac:dyDescent="0.25">
      <c r="A293" s="86">
        <v>2101</v>
      </c>
      <c r="B293" s="132" t="s">
        <v>196</v>
      </c>
      <c r="C293" s="134">
        <v>0</v>
      </c>
      <c r="D293" s="134">
        <v>2587865.86</v>
      </c>
      <c r="E293" s="134">
        <v>2588048.85</v>
      </c>
      <c r="F293" s="134">
        <v>-182.99</v>
      </c>
    </row>
    <row r="294" spans="1:6" ht="15" customHeight="1" x14ac:dyDescent="0.25">
      <c r="A294" s="86">
        <v>210101</v>
      </c>
      <c r="B294" s="132" t="s">
        <v>191</v>
      </c>
      <c r="C294" s="134">
        <v>0</v>
      </c>
      <c r="D294" s="134">
        <v>665643.34</v>
      </c>
      <c r="E294" s="134">
        <v>669204.31000000006</v>
      </c>
      <c r="F294" s="134">
        <v>-3560.97</v>
      </c>
    </row>
    <row r="295" spans="1:6" ht="15" customHeight="1" x14ac:dyDescent="0.25">
      <c r="A295" s="86">
        <v>2101011</v>
      </c>
      <c r="B295" s="132" t="s">
        <v>197</v>
      </c>
      <c r="C295" s="134">
        <v>0</v>
      </c>
      <c r="D295" s="134">
        <v>665643.34</v>
      </c>
      <c r="E295" s="134">
        <v>669204.31000000006</v>
      </c>
      <c r="F295" s="134">
        <v>-3560.97</v>
      </c>
    </row>
    <row r="296" spans="1:6" ht="15" customHeight="1" x14ac:dyDescent="0.25">
      <c r="A296" s="86">
        <v>210101101</v>
      </c>
      <c r="B296" s="132" t="s">
        <v>344</v>
      </c>
      <c r="C296" s="134">
        <v>0</v>
      </c>
      <c r="D296" s="134">
        <v>432028.29</v>
      </c>
      <c r="E296" s="134">
        <v>437789.26</v>
      </c>
      <c r="F296" s="134">
        <v>-5760.97</v>
      </c>
    </row>
    <row r="297" spans="1:6" ht="15" customHeight="1" x14ac:dyDescent="0.25">
      <c r="A297" s="86">
        <v>210101103</v>
      </c>
      <c r="B297" s="132" t="s">
        <v>328</v>
      </c>
      <c r="C297" s="134">
        <v>0</v>
      </c>
      <c r="D297" s="134">
        <v>233615.05</v>
      </c>
      <c r="E297" s="134">
        <v>231415.05</v>
      </c>
      <c r="F297" s="134">
        <v>2200</v>
      </c>
    </row>
    <row r="298" spans="1:6" ht="15" customHeight="1" x14ac:dyDescent="0.25">
      <c r="A298" s="86">
        <v>21010110301</v>
      </c>
      <c r="B298" s="132" t="s">
        <v>330</v>
      </c>
      <c r="C298" s="134">
        <v>0</v>
      </c>
      <c r="D298" s="134">
        <v>54982.8</v>
      </c>
      <c r="E298" s="134">
        <v>53382.8</v>
      </c>
      <c r="F298" s="134">
        <v>1600</v>
      </c>
    </row>
    <row r="299" spans="1:6" ht="15" customHeight="1" x14ac:dyDescent="0.25">
      <c r="A299" s="86">
        <v>21010110302</v>
      </c>
      <c r="B299" s="132" t="s">
        <v>331</v>
      </c>
      <c r="C299" s="134">
        <v>0</v>
      </c>
      <c r="D299" s="134">
        <v>178632.25</v>
      </c>
      <c r="E299" s="134">
        <v>178032.25</v>
      </c>
      <c r="F299" s="134">
        <v>600</v>
      </c>
    </row>
    <row r="300" spans="1:6" ht="15" customHeight="1" x14ac:dyDescent="0.25">
      <c r="A300" s="86">
        <v>210102</v>
      </c>
      <c r="B300" s="132" t="s">
        <v>395</v>
      </c>
      <c r="C300" s="134">
        <v>0</v>
      </c>
      <c r="D300" s="134">
        <v>848578.62</v>
      </c>
      <c r="E300" s="134">
        <v>848578.62</v>
      </c>
      <c r="F300" s="134">
        <v>0</v>
      </c>
    </row>
    <row r="301" spans="1:6" ht="15" customHeight="1" x14ac:dyDescent="0.25">
      <c r="A301" s="86">
        <v>2101021</v>
      </c>
      <c r="B301" s="132" t="s">
        <v>197</v>
      </c>
      <c r="C301" s="134">
        <v>0</v>
      </c>
      <c r="D301" s="134">
        <v>848578.62</v>
      </c>
      <c r="E301" s="134">
        <v>848578.62</v>
      </c>
      <c r="F301" s="134">
        <v>0</v>
      </c>
    </row>
    <row r="302" spans="1:6" ht="15" customHeight="1" x14ac:dyDescent="0.25">
      <c r="A302" s="86">
        <v>210102101</v>
      </c>
      <c r="B302" s="132" t="s">
        <v>396</v>
      </c>
      <c r="C302" s="134">
        <v>0</v>
      </c>
      <c r="D302" s="134">
        <v>848578.62</v>
      </c>
      <c r="E302" s="134">
        <v>848578.62</v>
      </c>
      <c r="F302" s="134">
        <v>0</v>
      </c>
    </row>
    <row r="303" spans="1:6" ht="15" customHeight="1" x14ac:dyDescent="0.25">
      <c r="A303" s="86">
        <v>21010210101</v>
      </c>
      <c r="B303" s="132" t="s">
        <v>397</v>
      </c>
      <c r="C303" s="134">
        <v>0</v>
      </c>
      <c r="D303" s="134">
        <v>848578.62</v>
      </c>
      <c r="E303" s="134">
        <v>848578.62</v>
      </c>
      <c r="F303" s="134">
        <v>0</v>
      </c>
    </row>
    <row r="304" spans="1:6" ht="15" customHeight="1" x14ac:dyDescent="0.25">
      <c r="A304" s="86">
        <v>210103</v>
      </c>
      <c r="B304" s="132" t="s">
        <v>398</v>
      </c>
      <c r="C304" s="134">
        <v>0</v>
      </c>
      <c r="D304" s="134">
        <v>1073643.8999999999</v>
      </c>
      <c r="E304" s="134">
        <v>1070265.92</v>
      </c>
      <c r="F304" s="134">
        <v>3377.98</v>
      </c>
    </row>
    <row r="305" spans="1:6" ht="15" customHeight="1" x14ac:dyDescent="0.25">
      <c r="A305" s="86">
        <v>2101031</v>
      </c>
      <c r="B305" s="132" t="s">
        <v>197</v>
      </c>
      <c r="C305" s="134">
        <v>0</v>
      </c>
      <c r="D305" s="134">
        <v>1073643.8999999999</v>
      </c>
      <c r="E305" s="134">
        <v>1070265.92</v>
      </c>
      <c r="F305" s="134">
        <v>3377.98</v>
      </c>
    </row>
    <row r="306" spans="1:6" ht="15" customHeight="1" x14ac:dyDescent="0.25">
      <c r="A306" s="86">
        <v>210103101</v>
      </c>
      <c r="B306" s="132" t="s">
        <v>335</v>
      </c>
      <c r="C306" s="134">
        <v>0</v>
      </c>
      <c r="D306" s="134">
        <v>1042193.31</v>
      </c>
      <c r="E306" s="134">
        <v>1042193.31</v>
      </c>
      <c r="F306" s="134">
        <v>0</v>
      </c>
    </row>
    <row r="307" spans="1:6" ht="15" customHeight="1" x14ac:dyDescent="0.25">
      <c r="A307" s="86">
        <v>21010310101</v>
      </c>
      <c r="B307" s="132" t="s">
        <v>337</v>
      </c>
      <c r="C307" s="134">
        <v>0</v>
      </c>
      <c r="D307" s="134">
        <v>210041.47</v>
      </c>
      <c r="E307" s="134">
        <v>206255.22</v>
      </c>
      <c r="F307" s="134">
        <v>3786.25</v>
      </c>
    </row>
    <row r="308" spans="1:6" ht="15" customHeight="1" x14ac:dyDescent="0.25">
      <c r="A308" s="86">
        <v>21010310102</v>
      </c>
      <c r="B308" s="132" t="s">
        <v>338</v>
      </c>
      <c r="C308" s="134">
        <v>0</v>
      </c>
      <c r="D308" s="134">
        <v>800087.59</v>
      </c>
      <c r="E308" s="134">
        <v>771809.59</v>
      </c>
      <c r="F308" s="134">
        <v>28278</v>
      </c>
    </row>
    <row r="309" spans="1:6" ht="15" customHeight="1" x14ac:dyDescent="0.25">
      <c r="A309" s="86">
        <v>210103102</v>
      </c>
      <c r="B309" s="132" t="s">
        <v>339</v>
      </c>
      <c r="C309" s="134">
        <v>0</v>
      </c>
      <c r="D309" s="134">
        <v>31450.59</v>
      </c>
      <c r="E309" s="134">
        <v>28072.61</v>
      </c>
      <c r="F309" s="134">
        <v>3377.98</v>
      </c>
    </row>
    <row r="310" spans="1:6" ht="15" customHeight="1" x14ac:dyDescent="0.25">
      <c r="A310" s="86">
        <v>21010310202</v>
      </c>
      <c r="B310" s="132" t="s">
        <v>342</v>
      </c>
      <c r="C310" s="134">
        <v>0</v>
      </c>
      <c r="D310" s="134">
        <v>31450.59</v>
      </c>
      <c r="E310" s="134">
        <v>28072.61</v>
      </c>
      <c r="F310" s="134">
        <v>3377.98</v>
      </c>
    </row>
    <row r="311" spans="1:6" ht="15" customHeight="1" x14ac:dyDescent="0.25">
      <c r="A311" s="86">
        <v>2102</v>
      </c>
      <c r="B311" s="132" t="s">
        <v>199</v>
      </c>
      <c r="C311" s="134">
        <v>-112309.04</v>
      </c>
      <c r="D311" s="134">
        <v>287603.69</v>
      </c>
      <c r="E311" s="134">
        <v>387855.48</v>
      </c>
      <c r="F311" s="134">
        <v>-212560.83</v>
      </c>
    </row>
    <row r="312" spans="1:6" ht="15" customHeight="1" x14ac:dyDescent="0.25">
      <c r="A312" s="86">
        <v>210201</v>
      </c>
      <c r="B312" s="132" t="s">
        <v>399</v>
      </c>
      <c r="C312" s="134">
        <v>-112309.04</v>
      </c>
      <c r="D312" s="134">
        <v>110470.45</v>
      </c>
      <c r="E312" s="134">
        <v>98448.45</v>
      </c>
      <c r="F312" s="134">
        <v>-100287.03999999999</v>
      </c>
    </row>
    <row r="313" spans="1:6" ht="15" customHeight="1" x14ac:dyDescent="0.25">
      <c r="A313" s="86">
        <v>2102011</v>
      </c>
      <c r="B313" s="132" t="s">
        <v>197</v>
      </c>
      <c r="C313" s="134">
        <v>-112309.04</v>
      </c>
      <c r="D313" s="134">
        <v>110470.45</v>
      </c>
      <c r="E313" s="134">
        <v>98448.45</v>
      </c>
      <c r="F313" s="134">
        <v>-100287.03999999999</v>
      </c>
    </row>
    <row r="314" spans="1:6" ht="15" customHeight="1" x14ac:dyDescent="0.25">
      <c r="A314" s="86">
        <v>210201101</v>
      </c>
      <c r="B314" s="132" t="s">
        <v>344</v>
      </c>
      <c r="C314" s="134">
        <v>-241.66</v>
      </c>
      <c r="D314" s="134">
        <v>241.66</v>
      </c>
      <c r="E314" s="134">
        <v>241.66</v>
      </c>
      <c r="F314" s="134">
        <v>-241.66</v>
      </c>
    </row>
    <row r="315" spans="1:6" ht="15" customHeight="1" x14ac:dyDescent="0.25">
      <c r="A315" s="86">
        <v>210201102</v>
      </c>
      <c r="B315" s="132" t="s">
        <v>330</v>
      </c>
      <c r="C315" s="134">
        <v>-14.28</v>
      </c>
      <c r="D315" s="134">
        <v>0</v>
      </c>
      <c r="E315" s="134">
        <v>0</v>
      </c>
      <c r="F315" s="134">
        <v>-14.28</v>
      </c>
    </row>
    <row r="316" spans="1:6" ht="15" customHeight="1" x14ac:dyDescent="0.25">
      <c r="A316" s="86">
        <v>210201103</v>
      </c>
      <c r="B316" s="132" t="s">
        <v>331</v>
      </c>
      <c r="C316" s="134">
        <v>0</v>
      </c>
      <c r="D316" s="134">
        <v>0</v>
      </c>
      <c r="E316" s="134">
        <v>18.96</v>
      </c>
      <c r="F316" s="134">
        <v>-18.96</v>
      </c>
    </row>
    <row r="317" spans="1:6" ht="15" customHeight="1" x14ac:dyDescent="0.25">
      <c r="A317" s="86">
        <v>210201104</v>
      </c>
      <c r="B317" s="132" t="s">
        <v>337</v>
      </c>
      <c r="C317" s="134">
        <v>-1920.51</v>
      </c>
      <c r="D317" s="134">
        <v>1727.02</v>
      </c>
      <c r="E317" s="134">
        <v>1887.38</v>
      </c>
      <c r="F317" s="134">
        <v>-2080.87</v>
      </c>
    </row>
    <row r="318" spans="1:6" ht="15" customHeight="1" x14ac:dyDescent="0.25">
      <c r="A318" s="86">
        <v>210201105</v>
      </c>
      <c r="B318" s="132" t="s">
        <v>338</v>
      </c>
      <c r="C318" s="134">
        <v>-110132.59</v>
      </c>
      <c r="D318" s="134">
        <v>108501.77</v>
      </c>
      <c r="E318" s="134">
        <v>96300.45</v>
      </c>
      <c r="F318" s="134">
        <v>-97931.27</v>
      </c>
    </row>
    <row r="319" spans="1:6" ht="15" customHeight="1" x14ac:dyDescent="0.25">
      <c r="A319" s="86">
        <v>210209</v>
      </c>
      <c r="B319" s="132" t="s">
        <v>400</v>
      </c>
      <c r="C319" s="134">
        <v>0</v>
      </c>
      <c r="D319" s="134">
        <v>177133.24</v>
      </c>
      <c r="E319" s="134">
        <v>289407.03000000003</v>
      </c>
      <c r="F319" s="134">
        <v>-112273.79</v>
      </c>
    </row>
    <row r="320" spans="1:6" ht="15" customHeight="1" x14ac:dyDescent="0.25">
      <c r="A320" s="86">
        <v>2102091</v>
      </c>
      <c r="B320" s="132" t="s">
        <v>197</v>
      </c>
      <c r="C320" s="134">
        <v>0</v>
      </c>
      <c r="D320" s="134">
        <v>177133.24</v>
      </c>
      <c r="E320" s="134">
        <v>289407.03000000003</v>
      </c>
      <c r="F320" s="134">
        <v>-112273.79</v>
      </c>
    </row>
    <row r="321" spans="1:8" ht="15" customHeight="1" x14ac:dyDescent="0.25">
      <c r="A321" s="86">
        <v>210209102</v>
      </c>
      <c r="B321" s="132" t="s">
        <v>401</v>
      </c>
      <c r="C321" s="134">
        <v>0</v>
      </c>
      <c r="D321" s="134">
        <v>87837.83</v>
      </c>
      <c r="E321" s="134">
        <v>89131.69</v>
      </c>
      <c r="F321" s="134">
        <v>-1293.8599999999999</v>
      </c>
    </row>
    <row r="322" spans="1:8" ht="15" customHeight="1" x14ac:dyDescent="0.25">
      <c r="A322" s="86">
        <v>210209103</v>
      </c>
      <c r="B322" s="132" t="s">
        <v>402</v>
      </c>
      <c r="C322" s="134">
        <v>0</v>
      </c>
      <c r="D322" s="134">
        <v>89295.41</v>
      </c>
      <c r="E322" s="134">
        <v>200275.34</v>
      </c>
      <c r="F322" s="134">
        <v>-110979.93</v>
      </c>
    </row>
    <row r="323" spans="1:8" ht="15" customHeight="1" x14ac:dyDescent="0.25">
      <c r="A323" s="86">
        <v>22</v>
      </c>
      <c r="B323" s="132" t="s">
        <v>71</v>
      </c>
      <c r="C323" s="134">
        <v>-1831428.26</v>
      </c>
      <c r="D323" s="134">
        <v>1448655.75</v>
      </c>
      <c r="E323" s="134">
        <v>1260388.44</v>
      </c>
      <c r="F323" s="134">
        <v>-1643160.95</v>
      </c>
    </row>
    <row r="324" spans="1:8" ht="15" customHeight="1" x14ac:dyDescent="0.25">
      <c r="A324" s="86">
        <v>2201</v>
      </c>
      <c r="B324" s="132" t="s">
        <v>48</v>
      </c>
      <c r="C324" s="134">
        <v>-304403.56</v>
      </c>
      <c r="D324" s="134">
        <v>283158.5</v>
      </c>
      <c r="E324" s="134">
        <v>260729.34</v>
      </c>
      <c r="F324" s="134">
        <v>-281974.40000000002</v>
      </c>
    </row>
    <row r="325" spans="1:8" ht="15" customHeight="1" x14ac:dyDescent="0.25">
      <c r="A325" s="86">
        <v>220101</v>
      </c>
      <c r="B325" s="132" t="s">
        <v>403</v>
      </c>
      <c r="C325" s="134">
        <v>-25560.26</v>
      </c>
      <c r="D325" s="134">
        <v>4385.7</v>
      </c>
      <c r="E325" s="134">
        <v>2461</v>
      </c>
      <c r="F325" s="134">
        <v>-23635.56</v>
      </c>
    </row>
    <row r="326" spans="1:8" ht="15" customHeight="1" x14ac:dyDescent="0.25">
      <c r="A326" s="86">
        <v>2201011</v>
      </c>
      <c r="B326" s="132" t="s">
        <v>197</v>
      </c>
      <c r="C326" s="134">
        <v>-25560.26</v>
      </c>
      <c r="D326" s="134">
        <v>4385.7</v>
      </c>
      <c r="E326" s="134">
        <v>2461</v>
      </c>
      <c r="F326" s="134">
        <v>-23635.56</v>
      </c>
    </row>
    <row r="327" spans="1:8" ht="15" customHeight="1" x14ac:dyDescent="0.25">
      <c r="A327" s="86">
        <v>220101101</v>
      </c>
      <c r="B327" s="132" t="s">
        <v>324</v>
      </c>
      <c r="C327" s="134">
        <v>-25560.26</v>
      </c>
      <c r="D327" s="134">
        <v>4385.7</v>
      </c>
      <c r="E327" s="134">
        <v>2461</v>
      </c>
      <c r="F327" s="134">
        <v>-23635.56</v>
      </c>
    </row>
    <row r="328" spans="1:8" ht="15" customHeight="1" x14ac:dyDescent="0.25">
      <c r="A328" s="86">
        <v>22010110101</v>
      </c>
      <c r="B328" s="132" t="s">
        <v>404</v>
      </c>
      <c r="C328" s="134">
        <v>-25560.26</v>
      </c>
      <c r="D328" s="134">
        <v>1924.7</v>
      </c>
      <c r="E328" s="134">
        <v>0</v>
      </c>
      <c r="F328" s="134">
        <v>-23635.56</v>
      </c>
    </row>
    <row r="329" spans="1:8" ht="15" customHeight="1" x14ac:dyDescent="0.25">
      <c r="A329" s="86">
        <v>220102</v>
      </c>
      <c r="B329" s="132" t="s">
        <v>405</v>
      </c>
      <c r="C329" s="134">
        <v>-2445.25</v>
      </c>
      <c r="D329" s="134">
        <v>1670.36</v>
      </c>
      <c r="E329" s="134">
        <v>3331.97</v>
      </c>
      <c r="F329" s="134">
        <v>-4106.8599999999997</v>
      </c>
      <c r="G329" s="141">
        <f>+F329+F335+F343</f>
        <v>-1619525.3900000001</v>
      </c>
      <c r="H329" s="141"/>
    </row>
    <row r="330" spans="1:8" ht="15" customHeight="1" x14ac:dyDescent="0.25">
      <c r="A330" s="86">
        <v>2201021</v>
      </c>
      <c r="B330" s="132" t="s">
        <v>197</v>
      </c>
      <c r="C330" s="134">
        <v>-2445.25</v>
      </c>
      <c r="D330" s="134">
        <v>1670.36</v>
      </c>
      <c r="E330" s="134">
        <v>3331.97</v>
      </c>
      <c r="F330" s="134">
        <v>-4106.8599999999997</v>
      </c>
    </row>
    <row r="331" spans="1:8" ht="15" customHeight="1" x14ac:dyDescent="0.25">
      <c r="A331" s="86">
        <v>220102101</v>
      </c>
      <c r="B331" s="132" t="s">
        <v>324</v>
      </c>
      <c r="C331" s="134">
        <v>-1935.47</v>
      </c>
      <c r="D331" s="134">
        <v>1626.04</v>
      </c>
      <c r="E331" s="134">
        <v>3331.97</v>
      </c>
      <c r="F331" s="134">
        <v>-3641.4</v>
      </c>
    </row>
    <row r="332" spans="1:8" ht="15" customHeight="1" x14ac:dyDescent="0.25">
      <c r="A332" s="86">
        <v>22010210101</v>
      </c>
      <c r="B332" s="132" t="s">
        <v>327</v>
      </c>
      <c r="C332" s="134">
        <v>-1935.47</v>
      </c>
      <c r="D332" s="134">
        <v>572.58000000000004</v>
      </c>
      <c r="E332" s="134">
        <v>86.53</v>
      </c>
      <c r="F332" s="134">
        <v>-1449.42</v>
      </c>
    </row>
    <row r="333" spans="1:8" ht="15" customHeight="1" x14ac:dyDescent="0.25">
      <c r="A333" s="86">
        <v>220102102</v>
      </c>
      <c r="B333" s="132" t="s">
        <v>406</v>
      </c>
      <c r="C333" s="134">
        <v>-509.78</v>
      </c>
      <c r="D333" s="134">
        <v>44.32</v>
      </c>
      <c r="E333" s="134">
        <v>0</v>
      </c>
      <c r="F333" s="134">
        <v>-465.46</v>
      </c>
    </row>
    <row r="334" spans="1:8" ht="15" customHeight="1" x14ac:dyDescent="0.25">
      <c r="A334" s="86">
        <v>22010210201</v>
      </c>
      <c r="B334" s="132" t="s">
        <v>407</v>
      </c>
      <c r="C334" s="134">
        <v>-509.78</v>
      </c>
      <c r="D334" s="134">
        <v>44.32</v>
      </c>
      <c r="E334" s="134">
        <v>0</v>
      </c>
      <c r="F334" s="134">
        <v>-465.46</v>
      </c>
    </row>
    <row r="335" spans="1:8" ht="15" customHeight="1" x14ac:dyDescent="0.25">
      <c r="A335" s="86">
        <v>220103</v>
      </c>
      <c r="B335" s="132" t="s">
        <v>408</v>
      </c>
      <c r="C335" s="134">
        <v>-276398.05</v>
      </c>
      <c r="D335" s="134">
        <v>277102.44</v>
      </c>
      <c r="E335" s="134">
        <v>254936.37</v>
      </c>
      <c r="F335" s="134">
        <v>-254231.98</v>
      </c>
    </row>
    <row r="336" spans="1:8" ht="15" customHeight="1" x14ac:dyDescent="0.25">
      <c r="A336" s="86">
        <v>2201031</v>
      </c>
      <c r="B336" s="132" t="s">
        <v>197</v>
      </c>
      <c r="C336" s="134">
        <v>-276398.05</v>
      </c>
      <c r="D336" s="134">
        <v>277102.44</v>
      </c>
      <c r="E336" s="134">
        <v>254936.37</v>
      </c>
      <c r="F336" s="134">
        <v>-254231.98</v>
      </c>
    </row>
    <row r="337" spans="1:6" ht="15" customHeight="1" x14ac:dyDescent="0.25">
      <c r="A337" s="86">
        <v>220103101</v>
      </c>
      <c r="B337" s="132" t="s">
        <v>324</v>
      </c>
      <c r="C337" s="134">
        <v>-276398.05</v>
      </c>
      <c r="D337" s="134">
        <v>277102.44</v>
      </c>
      <c r="E337" s="134">
        <v>254936.37</v>
      </c>
      <c r="F337" s="134">
        <v>-254231.98</v>
      </c>
    </row>
    <row r="338" spans="1:6" ht="15" customHeight="1" x14ac:dyDescent="0.25">
      <c r="A338" s="86">
        <v>22010310101</v>
      </c>
      <c r="B338" s="132" t="s">
        <v>330</v>
      </c>
      <c r="C338" s="134">
        <v>-276398.05</v>
      </c>
      <c r="D338" s="134">
        <v>42037.66</v>
      </c>
      <c r="E338" s="134">
        <v>19871.59</v>
      </c>
      <c r="F338" s="134">
        <v>-254231.98</v>
      </c>
    </row>
    <row r="339" spans="1:6" ht="15" customHeight="1" x14ac:dyDescent="0.25">
      <c r="A339" s="86">
        <v>2202</v>
      </c>
      <c r="B339" s="132" t="s">
        <v>409</v>
      </c>
      <c r="C339" s="134">
        <v>0</v>
      </c>
      <c r="D339" s="134">
        <v>184940.02</v>
      </c>
      <c r="E339" s="134">
        <v>184940.02</v>
      </c>
      <c r="F339" s="134">
        <v>0</v>
      </c>
    </row>
    <row r="340" spans="1:6" ht="15" customHeight="1" x14ac:dyDescent="0.25">
      <c r="A340" s="86">
        <v>220201</v>
      </c>
      <c r="B340" s="132" t="s">
        <v>333</v>
      </c>
      <c r="C340" s="134">
        <v>0</v>
      </c>
      <c r="D340" s="134">
        <v>184940.02</v>
      </c>
      <c r="E340" s="134">
        <v>184940.02</v>
      </c>
      <c r="F340" s="134">
        <v>0</v>
      </c>
    </row>
    <row r="341" spans="1:6" ht="15" customHeight="1" x14ac:dyDescent="0.25">
      <c r="A341" s="86">
        <v>2202011</v>
      </c>
      <c r="B341" s="132" t="s">
        <v>197</v>
      </c>
      <c r="C341" s="134">
        <v>0</v>
      </c>
      <c r="D341" s="134">
        <v>184940.02</v>
      </c>
      <c r="E341" s="134">
        <v>184940.02</v>
      </c>
      <c r="F341" s="134">
        <v>0</v>
      </c>
    </row>
    <row r="342" spans="1:6" ht="15" customHeight="1" x14ac:dyDescent="0.25">
      <c r="A342" s="86">
        <v>220201101</v>
      </c>
      <c r="B342" s="132" t="s">
        <v>324</v>
      </c>
      <c r="C342" s="134">
        <v>0</v>
      </c>
      <c r="D342" s="134">
        <v>184940.02</v>
      </c>
      <c r="E342" s="134">
        <v>184940.02</v>
      </c>
      <c r="F342" s="134">
        <v>0</v>
      </c>
    </row>
    <row r="343" spans="1:6" ht="15" customHeight="1" x14ac:dyDescent="0.25">
      <c r="A343" s="86">
        <v>2203</v>
      </c>
      <c r="B343" s="132" t="s">
        <v>49</v>
      </c>
      <c r="C343" s="134">
        <v>-1527024.7</v>
      </c>
      <c r="D343" s="134">
        <v>980557.23</v>
      </c>
      <c r="E343" s="134">
        <v>814719.08</v>
      </c>
      <c r="F343" s="134">
        <v>-1361186.55</v>
      </c>
    </row>
    <row r="344" spans="1:6" ht="15" customHeight="1" x14ac:dyDescent="0.25">
      <c r="A344" s="86">
        <v>220301</v>
      </c>
      <c r="B344" s="132" t="s">
        <v>335</v>
      </c>
      <c r="C344" s="134">
        <v>-1512853.09</v>
      </c>
      <c r="D344" s="134">
        <v>974151.73</v>
      </c>
      <c r="E344" s="134">
        <v>810583.59</v>
      </c>
      <c r="F344" s="134">
        <v>-1349284.95</v>
      </c>
    </row>
    <row r="345" spans="1:6" ht="15" customHeight="1" x14ac:dyDescent="0.25">
      <c r="A345" s="86">
        <v>2203011</v>
      </c>
      <c r="B345" s="132" t="s">
        <v>197</v>
      </c>
      <c r="C345" s="134">
        <v>-1512853.09</v>
      </c>
      <c r="D345" s="134">
        <v>974151.73</v>
      </c>
      <c r="E345" s="134">
        <v>810583.59</v>
      </c>
      <c r="F345" s="134">
        <v>-1349284.95</v>
      </c>
    </row>
    <row r="346" spans="1:6" ht="15" customHeight="1" x14ac:dyDescent="0.25">
      <c r="A346" s="86">
        <v>220301101</v>
      </c>
      <c r="B346" s="132" t="s">
        <v>324</v>
      </c>
      <c r="C346" s="134">
        <v>-1512853.09</v>
      </c>
      <c r="D346" s="134">
        <v>974151.73</v>
      </c>
      <c r="E346" s="134">
        <v>810583.59</v>
      </c>
      <c r="F346" s="134">
        <v>-1349284.95</v>
      </c>
    </row>
    <row r="347" spans="1:6" ht="15" customHeight="1" x14ac:dyDescent="0.25">
      <c r="A347" s="86">
        <v>22030110101</v>
      </c>
      <c r="B347" s="132" t="s">
        <v>410</v>
      </c>
      <c r="C347" s="134">
        <v>-216943.73</v>
      </c>
      <c r="D347" s="134">
        <v>35660.67</v>
      </c>
      <c r="E347" s="134">
        <v>49808.77</v>
      </c>
      <c r="F347" s="134">
        <v>-231091.83</v>
      </c>
    </row>
    <row r="348" spans="1:6" ht="15" customHeight="1" x14ac:dyDescent="0.25">
      <c r="A348" s="86">
        <v>22030110102</v>
      </c>
      <c r="B348" s="132" t="s">
        <v>338</v>
      </c>
      <c r="C348" s="134">
        <v>-1295909.3600000001</v>
      </c>
      <c r="D348" s="134">
        <v>349907.4</v>
      </c>
      <c r="E348" s="134">
        <v>172191.16</v>
      </c>
      <c r="F348" s="134">
        <v>-1118193.1200000001</v>
      </c>
    </row>
    <row r="349" spans="1:6" ht="15" customHeight="1" x14ac:dyDescent="0.25">
      <c r="A349" s="86">
        <v>220302</v>
      </c>
      <c r="B349" s="132" t="s">
        <v>339</v>
      </c>
      <c r="C349" s="134">
        <v>-14171.61</v>
      </c>
      <c r="D349" s="134">
        <v>6405.5</v>
      </c>
      <c r="E349" s="134">
        <v>4135.49</v>
      </c>
      <c r="F349" s="134">
        <v>-11901.6</v>
      </c>
    </row>
    <row r="350" spans="1:6" ht="15" customHeight="1" x14ac:dyDescent="0.25">
      <c r="A350" s="86">
        <v>2203021</v>
      </c>
      <c r="B350" s="132" t="s">
        <v>197</v>
      </c>
      <c r="C350" s="134">
        <v>-14171.61</v>
      </c>
      <c r="D350" s="134">
        <v>6405.5</v>
      </c>
      <c r="E350" s="134">
        <v>4135.49</v>
      </c>
      <c r="F350" s="134">
        <v>-11901.6</v>
      </c>
    </row>
    <row r="351" spans="1:6" ht="15" customHeight="1" x14ac:dyDescent="0.25">
      <c r="A351" s="86">
        <v>220302101</v>
      </c>
      <c r="B351" s="132" t="s">
        <v>324</v>
      </c>
      <c r="C351" s="134">
        <v>-14171.64</v>
      </c>
      <c r="D351" s="134">
        <v>6405.44</v>
      </c>
      <c r="E351" s="134">
        <v>4135.3999999999996</v>
      </c>
      <c r="F351" s="134">
        <v>-11901.6</v>
      </c>
    </row>
    <row r="352" spans="1:6" ht="15" customHeight="1" x14ac:dyDescent="0.25">
      <c r="A352" s="86">
        <v>22030210101</v>
      </c>
      <c r="B352" s="132" t="s">
        <v>341</v>
      </c>
      <c r="C352" s="134">
        <v>-146.21</v>
      </c>
      <c r="D352" s="134">
        <v>14.21</v>
      </c>
      <c r="E352" s="134">
        <v>0</v>
      </c>
      <c r="F352" s="134">
        <v>-132</v>
      </c>
    </row>
    <row r="353" spans="1:8" ht="15" customHeight="1" x14ac:dyDescent="0.25">
      <c r="A353" s="86">
        <v>22030210102</v>
      </c>
      <c r="B353" s="132" t="s">
        <v>342</v>
      </c>
      <c r="C353" s="134">
        <v>-14025.43</v>
      </c>
      <c r="D353" s="134">
        <v>2371.5100000000002</v>
      </c>
      <c r="E353" s="134">
        <v>115.68</v>
      </c>
      <c r="F353" s="134">
        <v>-11769.6</v>
      </c>
    </row>
    <row r="354" spans="1:8" ht="15" customHeight="1" x14ac:dyDescent="0.25">
      <c r="A354" s="86">
        <v>220302102</v>
      </c>
      <c r="B354" s="132" t="s">
        <v>406</v>
      </c>
      <c r="C354" s="134">
        <v>0.03</v>
      </c>
      <c r="D354" s="134">
        <v>0.06</v>
      </c>
      <c r="E354" s="134">
        <v>0.09</v>
      </c>
      <c r="F354" s="134">
        <v>0</v>
      </c>
    </row>
    <row r="355" spans="1:8" ht="15" customHeight="1" x14ac:dyDescent="0.25">
      <c r="A355" s="86">
        <v>22030210201</v>
      </c>
      <c r="B355" s="132" t="s">
        <v>411</v>
      </c>
      <c r="C355" s="134">
        <v>0.03</v>
      </c>
      <c r="D355" s="134">
        <v>0.06</v>
      </c>
      <c r="E355" s="134">
        <v>0.09</v>
      </c>
      <c r="F355" s="134">
        <v>0</v>
      </c>
    </row>
    <row r="356" spans="1:8" ht="15" customHeight="1" x14ac:dyDescent="0.25">
      <c r="A356" s="86">
        <v>23</v>
      </c>
      <c r="B356" s="132" t="s">
        <v>50</v>
      </c>
      <c r="C356" s="134">
        <v>-7242015.5099999998</v>
      </c>
      <c r="D356" s="134">
        <v>6419729.2800000003</v>
      </c>
      <c r="E356" s="134">
        <v>5549070.0499999998</v>
      </c>
      <c r="F356" s="134">
        <v>-6371356.2800000003</v>
      </c>
    </row>
    <row r="357" spans="1:8" ht="15" customHeight="1" x14ac:dyDescent="0.25">
      <c r="A357" s="86">
        <v>2301</v>
      </c>
      <c r="B357" s="132" t="s">
        <v>200</v>
      </c>
      <c r="C357" s="134">
        <v>-6709720.29</v>
      </c>
      <c r="D357" s="134">
        <v>6419729.2800000003</v>
      </c>
      <c r="E357" s="134">
        <v>5549070.0499999998</v>
      </c>
      <c r="F357" s="134">
        <v>-5839061.0599999996</v>
      </c>
    </row>
    <row r="358" spans="1:8" ht="15" customHeight="1" x14ac:dyDescent="0.25">
      <c r="A358" s="86">
        <v>230101</v>
      </c>
      <c r="B358" s="132" t="s">
        <v>191</v>
      </c>
      <c r="C358" s="134">
        <v>-58082.14</v>
      </c>
      <c r="D358" s="134">
        <v>203418.88</v>
      </c>
      <c r="E358" s="134">
        <v>307111.90999999997</v>
      </c>
      <c r="F358" s="134">
        <v>-161775.17000000001</v>
      </c>
    </row>
    <row r="359" spans="1:8" ht="15" customHeight="1" x14ac:dyDescent="0.25">
      <c r="A359" s="86">
        <v>2301011</v>
      </c>
      <c r="B359" s="132" t="s">
        <v>197</v>
      </c>
      <c r="C359" s="134">
        <v>-58082.14</v>
      </c>
      <c r="D359" s="134">
        <v>203418.88</v>
      </c>
      <c r="E359" s="134">
        <v>307111.90999999997</v>
      </c>
      <c r="F359" s="134">
        <v>-161775.17000000001</v>
      </c>
    </row>
    <row r="360" spans="1:8" ht="15" customHeight="1" x14ac:dyDescent="0.25">
      <c r="A360" s="86">
        <v>230101101</v>
      </c>
      <c r="B360" s="132" t="s">
        <v>412</v>
      </c>
      <c r="C360" s="134">
        <v>-300</v>
      </c>
      <c r="D360" s="134">
        <v>59214.28</v>
      </c>
      <c r="E360" s="134">
        <v>59212.160000000003</v>
      </c>
      <c r="F360" s="134">
        <v>-297.88</v>
      </c>
    </row>
    <row r="361" spans="1:8" ht="15" customHeight="1" x14ac:dyDescent="0.25">
      <c r="A361" s="86">
        <v>23010110102</v>
      </c>
      <c r="B361" s="132" t="s">
        <v>413</v>
      </c>
      <c r="C361" s="134">
        <v>-300</v>
      </c>
      <c r="D361" s="134">
        <v>300.02</v>
      </c>
      <c r="E361" s="134">
        <v>297.89999999999998</v>
      </c>
      <c r="F361" s="134">
        <v>-297.88</v>
      </c>
    </row>
    <row r="362" spans="1:8" ht="15" customHeight="1" x14ac:dyDescent="0.25">
      <c r="A362" s="86">
        <v>23010110103</v>
      </c>
      <c r="B362" s="132" t="s">
        <v>414</v>
      </c>
      <c r="C362" s="134">
        <v>0</v>
      </c>
      <c r="D362" s="134">
        <v>58914.26</v>
      </c>
      <c r="E362" s="134">
        <v>58914.26</v>
      </c>
      <c r="F362" s="134">
        <v>0</v>
      </c>
    </row>
    <row r="363" spans="1:8" ht="15" customHeight="1" x14ac:dyDescent="0.25">
      <c r="A363" s="86">
        <v>230101102</v>
      </c>
      <c r="B363" s="132" t="s">
        <v>415</v>
      </c>
      <c r="C363" s="134">
        <v>0</v>
      </c>
      <c r="D363" s="134">
        <v>7660.64</v>
      </c>
      <c r="E363" s="134">
        <v>11490.96</v>
      </c>
      <c r="F363" s="134">
        <v>-3830.32</v>
      </c>
    </row>
    <row r="364" spans="1:8" ht="15" customHeight="1" x14ac:dyDescent="0.25">
      <c r="A364" s="86">
        <v>23010110203</v>
      </c>
      <c r="B364" s="132" t="s">
        <v>416</v>
      </c>
      <c r="C364" s="134">
        <v>0</v>
      </c>
      <c r="D364" s="134">
        <v>7660.64</v>
      </c>
      <c r="E364" s="134">
        <v>11490.96</v>
      </c>
      <c r="F364" s="134">
        <v>-3830.32</v>
      </c>
    </row>
    <row r="365" spans="1:8" ht="15" customHeight="1" x14ac:dyDescent="0.25">
      <c r="A365" s="86">
        <v>230101103</v>
      </c>
      <c r="B365" s="132" t="s">
        <v>328</v>
      </c>
      <c r="C365" s="134">
        <v>-57782.14</v>
      </c>
      <c r="D365" s="134">
        <v>136543.96</v>
      </c>
      <c r="E365" s="134">
        <v>236408.79</v>
      </c>
      <c r="F365" s="134">
        <v>-157646.97</v>
      </c>
    </row>
    <row r="366" spans="1:8" ht="15" customHeight="1" x14ac:dyDescent="0.25">
      <c r="A366" s="86">
        <v>23010110301</v>
      </c>
      <c r="B366" s="132" t="s">
        <v>330</v>
      </c>
      <c r="C366" s="134">
        <v>-6583.57</v>
      </c>
      <c r="D366" s="134">
        <v>0</v>
      </c>
      <c r="E366" s="134">
        <v>2.14</v>
      </c>
      <c r="F366" s="134">
        <v>-6585.71</v>
      </c>
    </row>
    <row r="367" spans="1:8" ht="15" customHeight="1" x14ac:dyDescent="0.25">
      <c r="A367" s="86">
        <v>23010110302</v>
      </c>
      <c r="B367" s="132" t="s">
        <v>331</v>
      </c>
      <c r="C367" s="134">
        <v>-51198.57</v>
      </c>
      <c r="D367" s="134">
        <v>37415.65</v>
      </c>
      <c r="E367" s="134">
        <v>137278.34</v>
      </c>
      <c r="F367" s="134">
        <v>-151061.26</v>
      </c>
      <c r="G367" s="141"/>
      <c r="H367" s="141"/>
    </row>
    <row r="368" spans="1:8" ht="15" customHeight="1" x14ac:dyDescent="0.25">
      <c r="A368" s="86">
        <v>230102</v>
      </c>
      <c r="B368" s="132" t="s">
        <v>395</v>
      </c>
      <c r="C368" s="134">
        <v>-6651514.5899999999</v>
      </c>
      <c r="D368" s="134">
        <v>5637979.1799999997</v>
      </c>
      <c r="E368" s="134">
        <v>4663626.92</v>
      </c>
      <c r="F368" s="134">
        <v>-5677162.3300000001</v>
      </c>
    </row>
    <row r="369" spans="1:6" ht="15" customHeight="1" x14ac:dyDescent="0.25">
      <c r="A369" s="86">
        <v>2301021</v>
      </c>
      <c r="B369" s="132" t="s">
        <v>197</v>
      </c>
      <c r="C369" s="134">
        <v>-6651514.5899999999</v>
      </c>
      <c r="D369" s="134">
        <v>5637979.1799999997</v>
      </c>
      <c r="E369" s="134">
        <v>4663626.92</v>
      </c>
      <c r="F369" s="134">
        <v>-5677162.3300000001</v>
      </c>
    </row>
    <row r="370" spans="1:6" ht="15" customHeight="1" x14ac:dyDescent="0.25">
      <c r="A370" s="86">
        <v>230102101</v>
      </c>
      <c r="B370" s="132" t="s">
        <v>412</v>
      </c>
      <c r="C370" s="134">
        <v>0</v>
      </c>
      <c r="D370" s="134">
        <v>3363626.92</v>
      </c>
      <c r="E370" s="134">
        <v>3363626.92</v>
      </c>
      <c r="F370" s="134">
        <v>0</v>
      </c>
    </row>
    <row r="371" spans="1:6" ht="15" customHeight="1" x14ac:dyDescent="0.25">
      <c r="A371" s="86">
        <v>230102102</v>
      </c>
      <c r="B371" s="132" t="s">
        <v>415</v>
      </c>
      <c r="C371" s="134">
        <v>-6651514.5899999999</v>
      </c>
      <c r="D371" s="134">
        <v>2274352.2599999998</v>
      </c>
      <c r="E371" s="134">
        <v>1300000</v>
      </c>
      <c r="F371" s="134">
        <v>-5677162.3300000001</v>
      </c>
    </row>
    <row r="372" spans="1:6" ht="15" customHeight="1" x14ac:dyDescent="0.25">
      <c r="A372" s="86">
        <v>23010210201</v>
      </c>
      <c r="B372" s="132" t="s">
        <v>417</v>
      </c>
      <c r="C372" s="134">
        <v>-6651514.5899999999</v>
      </c>
      <c r="D372" s="134">
        <v>2274352.2599999998</v>
      </c>
      <c r="E372" s="134">
        <v>1300000</v>
      </c>
      <c r="F372" s="134">
        <v>-5677162.3300000001</v>
      </c>
    </row>
    <row r="373" spans="1:6" ht="15" customHeight="1" x14ac:dyDescent="0.25">
      <c r="A373" s="86">
        <v>230103</v>
      </c>
      <c r="B373" s="132" t="s">
        <v>398</v>
      </c>
      <c r="C373" s="134">
        <v>-123.56</v>
      </c>
      <c r="D373" s="134">
        <v>578331.22</v>
      </c>
      <c r="E373" s="134">
        <v>578331.22</v>
      </c>
      <c r="F373" s="134">
        <v>-123.56</v>
      </c>
    </row>
    <row r="374" spans="1:6" ht="15" customHeight="1" x14ac:dyDescent="0.25">
      <c r="A374" s="86">
        <v>2301031</v>
      </c>
      <c r="B374" s="132" t="s">
        <v>197</v>
      </c>
      <c r="C374" s="134">
        <v>-123.56</v>
      </c>
      <c r="D374" s="134">
        <v>578331.22</v>
      </c>
      <c r="E374" s="134">
        <v>578331.22</v>
      </c>
      <c r="F374" s="134">
        <v>-123.56</v>
      </c>
    </row>
    <row r="375" spans="1:6" ht="15" customHeight="1" x14ac:dyDescent="0.25">
      <c r="A375" s="86">
        <v>230103101</v>
      </c>
      <c r="B375" s="132" t="s">
        <v>335</v>
      </c>
      <c r="C375" s="134">
        <v>0</v>
      </c>
      <c r="D375" s="134">
        <v>564008.16</v>
      </c>
      <c r="E375" s="134">
        <v>564008.16</v>
      </c>
      <c r="F375" s="134">
        <v>0</v>
      </c>
    </row>
    <row r="376" spans="1:6" ht="15" customHeight="1" x14ac:dyDescent="0.25">
      <c r="A376" s="86">
        <v>230103102</v>
      </c>
      <c r="B376" s="132" t="s">
        <v>339</v>
      </c>
      <c r="C376" s="134">
        <v>-123.56</v>
      </c>
      <c r="D376" s="134">
        <v>14323.06</v>
      </c>
      <c r="E376" s="134">
        <v>14323.06</v>
      </c>
      <c r="F376" s="134">
        <v>-123.56</v>
      </c>
    </row>
    <row r="377" spans="1:6" ht="15" customHeight="1" x14ac:dyDescent="0.25">
      <c r="A377" s="86">
        <v>23010310201</v>
      </c>
      <c r="B377" s="132" t="s">
        <v>341</v>
      </c>
      <c r="C377" s="134">
        <v>0</v>
      </c>
      <c r="D377" s="134">
        <v>1901.38</v>
      </c>
      <c r="E377" s="134">
        <v>1901.38</v>
      </c>
      <c r="F377" s="134">
        <v>0</v>
      </c>
    </row>
    <row r="378" spans="1:6" ht="15" customHeight="1" x14ac:dyDescent="0.25">
      <c r="A378" s="86">
        <v>23010310202</v>
      </c>
      <c r="B378" s="132" t="s">
        <v>342</v>
      </c>
      <c r="C378" s="134">
        <v>-123.56</v>
      </c>
      <c r="D378" s="134">
        <v>43.93</v>
      </c>
      <c r="E378" s="134">
        <v>43.93</v>
      </c>
      <c r="F378" s="134">
        <v>-123.56</v>
      </c>
    </row>
    <row r="379" spans="1:6" ht="15" customHeight="1" x14ac:dyDescent="0.25">
      <c r="A379" s="86">
        <v>2302</v>
      </c>
      <c r="B379" s="132" t="s">
        <v>201</v>
      </c>
      <c r="C379" s="134">
        <v>-532295.22</v>
      </c>
      <c r="D379" s="134">
        <v>0</v>
      </c>
      <c r="E379" s="134">
        <v>0</v>
      </c>
      <c r="F379" s="134">
        <v>-532295.22</v>
      </c>
    </row>
    <row r="380" spans="1:6" ht="15" customHeight="1" x14ac:dyDescent="0.25">
      <c r="A380" s="86">
        <v>230201</v>
      </c>
      <c r="B380" s="132" t="s">
        <v>191</v>
      </c>
      <c r="C380" s="134">
        <v>-107943.11</v>
      </c>
      <c r="D380" s="134">
        <v>0</v>
      </c>
      <c r="E380" s="134">
        <v>0</v>
      </c>
      <c r="F380" s="134">
        <v>-107943.11</v>
      </c>
    </row>
    <row r="381" spans="1:6" ht="15" customHeight="1" x14ac:dyDescent="0.25">
      <c r="A381" s="86">
        <v>2302011</v>
      </c>
      <c r="B381" s="132" t="s">
        <v>197</v>
      </c>
      <c r="C381" s="134">
        <v>-107943.11</v>
      </c>
      <c r="D381" s="134">
        <v>0</v>
      </c>
      <c r="E381" s="134">
        <v>0</v>
      </c>
      <c r="F381" s="134">
        <v>-107943.11</v>
      </c>
    </row>
    <row r="382" spans="1:6" ht="15" customHeight="1" x14ac:dyDescent="0.25">
      <c r="A382" s="86">
        <v>230201103</v>
      </c>
      <c r="B382" s="132" t="s">
        <v>328</v>
      </c>
      <c r="C382" s="134">
        <v>-107943.11</v>
      </c>
      <c r="D382" s="134">
        <v>0</v>
      </c>
      <c r="E382" s="134">
        <v>0</v>
      </c>
      <c r="F382" s="134">
        <v>-107943.11</v>
      </c>
    </row>
    <row r="383" spans="1:6" ht="15" customHeight="1" x14ac:dyDescent="0.25">
      <c r="A383" s="86">
        <v>23020110301</v>
      </c>
      <c r="B383" s="132" t="s">
        <v>330</v>
      </c>
      <c r="C383" s="134">
        <v>-1907.53</v>
      </c>
      <c r="D383" s="134">
        <v>0</v>
      </c>
      <c r="E383" s="134">
        <v>0</v>
      </c>
      <c r="F383" s="134">
        <v>-1907.53</v>
      </c>
    </row>
    <row r="384" spans="1:6" ht="15" customHeight="1" x14ac:dyDescent="0.25">
      <c r="A384" s="86">
        <v>23020110302</v>
      </c>
      <c r="B384" s="132" t="s">
        <v>347</v>
      </c>
      <c r="C384" s="134">
        <v>-106035.58</v>
      </c>
      <c r="D384" s="134">
        <v>0</v>
      </c>
      <c r="E384" s="134">
        <v>0</v>
      </c>
      <c r="F384" s="134">
        <v>-106035.58</v>
      </c>
    </row>
    <row r="385" spans="1:6" ht="15" customHeight="1" x14ac:dyDescent="0.25">
      <c r="A385" s="86">
        <v>230202</v>
      </c>
      <c r="B385" s="132" t="s">
        <v>395</v>
      </c>
      <c r="C385" s="134">
        <v>-273238.01</v>
      </c>
      <c r="D385" s="134">
        <v>0</v>
      </c>
      <c r="E385" s="134">
        <v>0</v>
      </c>
      <c r="F385" s="134">
        <v>-273238.01</v>
      </c>
    </row>
    <row r="386" spans="1:6" ht="15" customHeight="1" x14ac:dyDescent="0.25">
      <c r="A386" s="86">
        <v>2302021</v>
      </c>
      <c r="B386" s="132" t="s">
        <v>197</v>
      </c>
      <c r="C386" s="134">
        <v>-273238.01</v>
      </c>
      <c r="D386" s="134">
        <v>0</v>
      </c>
      <c r="E386" s="134">
        <v>0</v>
      </c>
      <c r="F386" s="134">
        <v>-273238.01</v>
      </c>
    </row>
    <row r="387" spans="1:6" ht="15" customHeight="1" x14ac:dyDescent="0.25">
      <c r="A387" s="86">
        <v>230202102</v>
      </c>
      <c r="B387" s="132" t="s">
        <v>415</v>
      </c>
      <c r="C387" s="134">
        <v>-273238.01</v>
      </c>
      <c r="D387" s="134">
        <v>0</v>
      </c>
      <c r="E387" s="134">
        <v>0</v>
      </c>
      <c r="F387" s="134">
        <v>-273238.01</v>
      </c>
    </row>
    <row r="388" spans="1:6" ht="15" customHeight="1" x14ac:dyDescent="0.25">
      <c r="A388" s="86">
        <v>23020210201</v>
      </c>
      <c r="B388" s="132" t="s">
        <v>417</v>
      </c>
      <c r="C388" s="134">
        <v>-273238.01</v>
      </c>
      <c r="D388" s="134">
        <v>0</v>
      </c>
      <c r="E388" s="134">
        <v>0</v>
      </c>
      <c r="F388" s="134">
        <v>-273238.01</v>
      </c>
    </row>
    <row r="389" spans="1:6" ht="15" customHeight="1" x14ac:dyDescent="0.25">
      <c r="A389" s="86">
        <v>230203</v>
      </c>
      <c r="B389" s="132" t="s">
        <v>398</v>
      </c>
      <c r="C389" s="134">
        <v>-151114.1</v>
      </c>
      <c r="D389" s="134">
        <v>0</v>
      </c>
      <c r="E389" s="134">
        <v>0</v>
      </c>
      <c r="F389" s="134">
        <v>-151114.1</v>
      </c>
    </row>
    <row r="390" spans="1:6" ht="15" customHeight="1" x14ac:dyDescent="0.25">
      <c r="A390" s="86">
        <v>2302031</v>
      </c>
      <c r="B390" s="132" t="s">
        <v>197</v>
      </c>
      <c r="C390" s="134">
        <v>-151114.1</v>
      </c>
      <c r="D390" s="134">
        <v>0</v>
      </c>
      <c r="E390" s="134">
        <v>0</v>
      </c>
      <c r="F390" s="134">
        <v>-151114.1</v>
      </c>
    </row>
    <row r="391" spans="1:6" ht="15" customHeight="1" x14ac:dyDescent="0.25">
      <c r="A391" s="86">
        <v>230203101</v>
      </c>
      <c r="B391" s="132" t="s">
        <v>335</v>
      </c>
      <c r="C391" s="134">
        <v>-150914.29999999999</v>
      </c>
      <c r="D391" s="134">
        <v>0</v>
      </c>
      <c r="E391" s="134">
        <v>0</v>
      </c>
      <c r="F391" s="134">
        <v>-150914.29999999999</v>
      </c>
    </row>
    <row r="392" spans="1:6" ht="15" customHeight="1" x14ac:dyDescent="0.25">
      <c r="A392" s="86">
        <v>23020310101</v>
      </c>
      <c r="B392" s="132" t="s">
        <v>410</v>
      </c>
      <c r="C392" s="134">
        <v>-14261.42</v>
      </c>
      <c r="D392" s="134">
        <v>0</v>
      </c>
      <c r="E392" s="134">
        <v>0</v>
      </c>
      <c r="F392" s="134">
        <v>-14261.42</v>
      </c>
    </row>
    <row r="393" spans="1:6" ht="15" customHeight="1" x14ac:dyDescent="0.25">
      <c r="A393" s="86">
        <v>23020310102</v>
      </c>
      <c r="B393" s="132" t="s">
        <v>338</v>
      </c>
      <c r="C393" s="134">
        <v>-136652.88</v>
      </c>
      <c r="D393" s="134">
        <v>0</v>
      </c>
      <c r="E393" s="134">
        <v>0</v>
      </c>
      <c r="F393" s="134">
        <v>-136652.88</v>
      </c>
    </row>
    <row r="394" spans="1:6" ht="15" customHeight="1" x14ac:dyDescent="0.25">
      <c r="A394" s="86">
        <v>230203102</v>
      </c>
      <c r="B394" s="132" t="s">
        <v>339</v>
      </c>
      <c r="C394" s="134">
        <v>-199.8</v>
      </c>
      <c r="D394" s="134">
        <v>0</v>
      </c>
      <c r="E394" s="134">
        <v>0</v>
      </c>
      <c r="F394" s="134">
        <v>-199.8</v>
      </c>
    </row>
    <row r="395" spans="1:6" ht="15" customHeight="1" x14ac:dyDescent="0.25">
      <c r="A395" s="86">
        <v>23020310202</v>
      </c>
      <c r="B395" s="132" t="s">
        <v>342</v>
      </c>
      <c r="C395" s="134">
        <v>-199.8</v>
      </c>
      <c r="D395" s="134">
        <v>0</v>
      </c>
      <c r="E395" s="134">
        <v>0</v>
      </c>
      <c r="F395" s="134">
        <v>-199.8</v>
      </c>
    </row>
    <row r="396" spans="1:6" ht="15" customHeight="1" x14ac:dyDescent="0.25">
      <c r="A396" s="86">
        <v>24</v>
      </c>
      <c r="B396" s="132" t="s">
        <v>51</v>
      </c>
      <c r="C396" s="134">
        <v>-1347111.96</v>
      </c>
      <c r="D396" s="134">
        <v>2032931.86</v>
      </c>
      <c r="E396" s="134">
        <v>2060438.99</v>
      </c>
      <c r="F396" s="134">
        <v>-1374619.09</v>
      </c>
    </row>
    <row r="397" spans="1:6" ht="15" customHeight="1" x14ac:dyDescent="0.25">
      <c r="A397" s="86">
        <v>2401</v>
      </c>
      <c r="B397" s="132" t="s">
        <v>72</v>
      </c>
      <c r="C397" s="134">
        <v>-631099.9</v>
      </c>
      <c r="D397" s="134">
        <v>658199.53</v>
      </c>
      <c r="E397" s="134">
        <v>779380.19</v>
      </c>
      <c r="F397" s="134">
        <v>-752280.56</v>
      </c>
    </row>
    <row r="398" spans="1:6" ht="15" customHeight="1" x14ac:dyDescent="0.25">
      <c r="A398" s="86">
        <v>240101</v>
      </c>
      <c r="B398" s="132" t="s">
        <v>360</v>
      </c>
      <c r="C398" s="134">
        <v>-631099.9</v>
      </c>
      <c r="D398" s="134">
        <v>658199.53</v>
      </c>
      <c r="E398" s="134">
        <v>779380.19</v>
      </c>
      <c r="F398" s="134">
        <v>-752280.56</v>
      </c>
    </row>
    <row r="399" spans="1:6" ht="15" customHeight="1" x14ac:dyDescent="0.25">
      <c r="A399" s="86">
        <v>2401011</v>
      </c>
      <c r="B399" s="132" t="s">
        <v>197</v>
      </c>
      <c r="C399" s="134">
        <v>-631099.9</v>
      </c>
      <c r="D399" s="134">
        <v>658199.53</v>
      </c>
      <c r="E399" s="134">
        <v>779380.19</v>
      </c>
      <c r="F399" s="134">
        <v>-752280.56</v>
      </c>
    </row>
    <row r="400" spans="1:6" ht="15" customHeight="1" x14ac:dyDescent="0.25">
      <c r="A400" s="86">
        <v>240101101</v>
      </c>
      <c r="B400" s="132" t="s">
        <v>362</v>
      </c>
      <c r="C400" s="134">
        <v>-523667.17</v>
      </c>
      <c r="D400" s="134">
        <v>329581.96000000002</v>
      </c>
      <c r="E400" s="134">
        <v>418136.32000000001</v>
      </c>
      <c r="F400" s="134">
        <v>-612221.53</v>
      </c>
    </row>
    <row r="401" spans="1:6" ht="15" customHeight="1" x14ac:dyDescent="0.25">
      <c r="A401" s="86">
        <v>240101102</v>
      </c>
      <c r="B401" s="132" t="s">
        <v>363</v>
      </c>
      <c r="C401" s="134">
        <v>-13018.99</v>
      </c>
      <c r="D401" s="134">
        <v>15827.12</v>
      </c>
      <c r="E401" s="134">
        <v>27381.119999999999</v>
      </c>
      <c r="F401" s="134">
        <v>-24572.99</v>
      </c>
    </row>
    <row r="402" spans="1:6" ht="15" customHeight="1" x14ac:dyDescent="0.25">
      <c r="A402" s="86">
        <v>240101104</v>
      </c>
      <c r="B402" s="132" t="s">
        <v>358</v>
      </c>
      <c r="C402" s="134">
        <v>-20.81</v>
      </c>
      <c r="D402" s="134">
        <v>18.309999999999999</v>
      </c>
      <c r="E402" s="134">
        <v>120.21</v>
      </c>
      <c r="F402" s="134">
        <v>-122.71</v>
      </c>
    </row>
    <row r="403" spans="1:6" ht="15" customHeight="1" x14ac:dyDescent="0.25">
      <c r="A403" s="86">
        <v>240101105</v>
      </c>
      <c r="B403" s="132" t="s">
        <v>364</v>
      </c>
      <c r="C403" s="134">
        <v>-20246.29</v>
      </c>
      <c r="D403" s="134">
        <v>248022.8</v>
      </c>
      <c r="E403" s="134">
        <v>258223.25</v>
      </c>
      <c r="F403" s="134">
        <v>-30446.74</v>
      </c>
    </row>
    <row r="404" spans="1:6" ht="15" customHeight="1" x14ac:dyDescent="0.25">
      <c r="A404" s="86">
        <v>240101106</v>
      </c>
      <c r="B404" s="132" t="s">
        <v>359</v>
      </c>
      <c r="C404" s="134">
        <v>-74146.64</v>
      </c>
      <c r="D404" s="134">
        <v>64748.08</v>
      </c>
      <c r="E404" s="134">
        <v>75518.03</v>
      </c>
      <c r="F404" s="134">
        <v>-84916.59</v>
      </c>
    </row>
    <row r="405" spans="1:6" ht="15" customHeight="1" x14ac:dyDescent="0.25">
      <c r="A405" s="86">
        <v>2403</v>
      </c>
      <c r="B405" s="132" t="s">
        <v>418</v>
      </c>
      <c r="C405" s="134">
        <v>-716012.06</v>
      </c>
      <c r="D405" s="134">
        <v>1374732.33</v>
      </c>
      <c r="E405" s="134">
        <v>1281058.8</v>
      </c>
      <c r="F405" s="134">
        <v>-622338.53</v>
      </c>
    </row>
    <row r="406" spans="1:6" ht="15" customHeight="1" x14ac:dyDescent="0.25">
      <c r="A406" s="86">
        <v>240301</v>
      </c>
      <c r="B406" s="132" t="s">
        <v>355</v>
      </c>
      <c r="C406" s="134">
        <v>-716012.06</v>
      </c>
      <c r="D406" s="134">
        <v>1374732.33</v>
      </c>
      <c r="E406" s="134">
        <v>1281058.8</v>
      </c>
      <c r="F406" s="134">
        <v>-622338.53</v>
      </c>
    </row>
    <row r="407" spans="1:6" ht="15" customHeight="1" x14ac:dyDescent="0.25">
      <c r="A407" s="86">
        <v>2403011</v>
      </c>
      <c r="B407" s="132" t="s">
        <v>197</v>
      </c>
      <c r="C407" s="134">
        <v>-716012.06</v>
      </c>
      <c r="D407" s="134">
        <v>1374732.33</v>
      </c>
      <c r="E407" s="134">
        <v>1281058.8</v>
      </c>
      <c r="F407" s="134">
        <v>-622338.53</v>
      </c>
    </row>
    <row r="408" spans="1:6" ht="15" customHeight="1" x14ac:dyDescent="0.25">
      <c r="A408" s="86">
        <v>240301101</v>
      </c>
      <c r="B408" s="132" t="s">
        <v>419</v>
      </c>
      <c r="C408" s="134">
        <v>-505535.89</v>
      </c>
      <c r="D408" s="134">
        <v>1284236.79</v>
      </c>
      <c r="E408" s="134">
        <v>1169188</v>
      </c>
      <c r="F408" s="134">
        <v>-390487.1</v>
      </c>
    </row>
    <row r="409" spans="1:6" ht="15" customHeight="1" x14ac:dyDescent="0.25">
      <c r="A409" s="86">
        <v>240301102</v>
      </c>
      <c r="B409" s="132" t="s">
        <v>358</v>
      </c>
      <c r="C409" s="134">
        <v>-30492.63</v>
      </c>
      <c r="D409" s="134">
        <v>90495.54</v>
      </c>
      <c r="E409" s="134">
        <v>111870.8</v>
      </c>
      <c r="F409" s="134">
        <v>-51867.89</v>
      </c>
    </row>
    <row r="410" spans="1:6" ht="15" customHeight="1" x14ac:dyDescent="0.25">
      <c r="A410" s="86">
        <v>240301103</v>
      </c>
      <c r="B410" s="132" t="s">
        <v>359</v>
      </c>
      <c r="C410" s="134">
        <v>-179983.54</v>
      </c>
      <c r="D410" s="134">
        <v>0</v>
      </c>
      <c r="E410" s="134">
        <v>0</v>
      </c>
      <c r="F410" s="134">
        <v>-179983.54</v>
      </c>
    </row>
    <row r="411" spans="1:6" ht="15" customHeight="1" x14ac:dyDescent="0.25">
      <c r="A411" s="86">
        <v>26</v>
      </c>
      <c r="B411" s="132" t="s">
        <v>55</v>
      </c>
      <c r="C411" s="134">
        <v>-313087.57</v>
      </c>
      <c r="D411" s="134">
        <v>937105.54</v>
      </c>
      <c r="E411" s="134">
        <v>935908.86</v>
      </c>
      <c r="F411" s="134">
        <v>-311890.89</v>
      </c>
    </row>
    <row r="412" spans="1:6" ht="15" customHeight="1" x14ac:dyDescent="0.25">
      <c r="A412" s="86">
        <v>2601</v>
      </c>
      <c r="B412" s="132" t="s">
        <v>56</v>
      </c>
      <c r="C412" s="134">
        <v>-245577.68</v>
      </c>
      <c r="D412" s="134">
        <v>263591.99</v>
      </c>
      <c r="E412" s="134">
        <v>240277.93</v>
      </c>
      <c r="F412" s="134">
        <v>-222263.62</v>
      </c>
    </row>
    <row r="413" spans="1:6" ht="15" customHeight="1" x14ac:dyDescent="0.25">
      <c r="A413" s="86">
        <v>260101</v>
      </c>
      <c r="B413" s="132" t="s">
        <v>420</v>
      </c>
      <c r="C413" s="134">
        <v>-245577.68</v>
      </c>
      <c r="D413" s="134">
        <v>263591.99</v>
      </c>
      <c r="E413" s="134">
        <v>240277.93</v>
      </c>
      <c r="F413" s="134">
        <v>-222263.62</v>
      </c>
    </row>
    <row r="414" spans="1:6" ht="15" customHeight="1" x14ac:dyDescent="0.25">
      <c r="A414" s="86">
        <v>2601011</v>
      </c>
      <c r="B414" s="132" t="s">
        <v>197</v>
      </c>
      <c r="C414" s="134">
        <v>-245577.68</v>
      </c>
      <c r="D414" s="134">
        <v>263591.99</v>
      </c>
      <c r="E414" s="134">
        <v>240277.93</v>
      </c>
      <c r="F414" s="134">
        <v>-222263.62</v>
      </c>
    </row>
    <row r="415" spans="1:6" ht="15" customHeight="1" x14ac:dyDescent="0.25">
      <c r="A415" s="86">
        <v>260101101</v>
      </c>
      <c r="B415" s="132" t="s">
        <v>421</v>
      </c>
      <c r="C415" s="134">
        <v>-245577.68</v>
      </c>
      <c r="D415" s="134">
        <v>222259.01</v>
      </c>
      <c r="E415" s="134">
        <v>122866.89</v>
      </c>
      <c r="F415" s="134">
        <v>-146185.56</v>
      </c>
    </row>
    <row r="416" spans="1:6" ht="15" customHeight="1" x14ac:dyDescent="0.25">
      <c r="A416" s="86">
        <v>2602</v>
      </c>
      <c r="B416" s="132" t="s">
        <v>57</v>
      </c>
      <c r="C416" s="134">
        <v>-67509.89</v>
      </c>
      <c r="D416" s="134">
        <v>673513.55</v>
      </c>
      <c r="E416" s="134">
        <v>695630.93</v>
      </c>
      <c r="F416" s="134">
        <v>-89627.27</v>
      </c>
    </row>
    <row r="417" spans="1:6" ht="15" customHeight="1" x14ac:dyDescent="0.25">
      <c r="A417" s="86">
        <v>260201</v>
      </c>
      <c r="B417" s="132" t="s">
        <v>422</v>
      </c>
      <c r="C417" s="134">
        <v>-66628.899999999994</v>
      </c>
      <c r="D417" s="134">
        <v>669794.54</v>
      </c>
      <c r="E417" s="134">
        <v>692792.91</v>
      </c>
      <c r="F417" s="134">
        <v>-89627.27</v>
      </c>
    </row>
    <row r="418" spans="1:6" ht="15" customHeight="1" x14ac:dyDescent="0.25">
      <c r="A418" s="86">
        <v>2602011</v>
      </c>
      <c r="B418" s="132" t="s">
        <v>197</v>
      </c>
      <c r="C418" s="134">
        <v>-66628.899999999994</v>
      </c>
      <c r="D418" s="134">
        <v>669794.54</v>
      </c>
      <c r="E418" s="134">
        <v>692792.91</v>
      </c>
      <c r="F418" s="134">
        <v>-89627.27</v>
      </c>
    </row>
    <row r="419" spans="1:6" ht="15" customHeight="1" x14ac:dyDescent="0.25">
      <c r="A419" s="86">
        <v>260201101</v>
      </c>
      <c r="B419" s="132" t="s">
        <v>423</v>
      </c>
      <c r="C419" s="134">
        <v>-66628.899999999994</v>
      </c>
      <c r="D419" s="134">
        <v>504355.1</v>
      </c>
      <c r="E419" s="134">
        <v>437726.2</v>
      </c>
      <c r="F419" s="134">
        <v>0</v>
      </c>
    </row>
    <row r="420" spans="1:6" ht="15" customHeight="1" x14ac:dyDescent="0.25">
      <c r="A420" s="86">
        <v>260201102</v>
      </c>
      <c r="B420" s="132" t="s">
        <v>424</v>
      </c>
      <c r="C420" s="134">
        <v>0</v>
      </c>
      <c r="D420" s="134">
        <v>165439.44</v>
      </c>
      <c r="E420" s="134">
        <v>255066.71</v>
      </c>
      <c r="F420" s="134">
        <v>-89627.27</v>
      </c>
    </row>
    <row r="421" spans="1:6" ht="15" customHeight="1" x14ac:dyDescent="0.25">
      <c r="A421" s="86">
        <v>260202</v>
      </c>
      <c r="B421" s="132" t="s">
        <v>425</v>
      </c>
      <c r="C421" s="134">
        <v>-880.99</v>
      </c>
      <c r="D421" s="134">
        <v>3719.01</v>
      </c>
      <c r="E421" s="134">
        <v>2838.02</v>
      </c>
      <c r="F421" s="134">
        <v>0</v>
      </c>
    </row>
    <row r="422" spans="1:6" ht="15" customHeight="1" x14ac:dyDescent="0.25">
      <c r="A422" s="86">
        <v>2602021</v>
      </c>
      <c r="B422" s="132" t="s">
        <v>197</v>
      </c>
      <c r="C422" s="134">
        <v>-880.99</v>
      </c>
      <c r="D422" s="134">
        <v>3719.01</v>
      </c>
      <c r="E422" s="134">
        <v>2838.02</v>
      </c>
      <c r="F422" s="134">
        <v>0</v>
      </c>
    </row>
    <row r="423" spans="1:6" ht="15" customHeight="1" x14ac:dyDescent="0.25">
      <c r="A423" s="86">
        <v>260202101</v>
      </c>
      <c r="B423" s="132" t="s">
        <v>426</v>
      </c>
      <c r="C423" s="134">
        <v>-880.99</v>
      </c>
      <c r="D423" s="134">
        <v>3719.01</v>
      </c>
      <c r="E423" s="134">
        <v>2838.02</v>
      </c>
      <c r="F423" s="134">
        <v>0</v>
      </c>
    </row>
    <row r="424" spans="1:6" ht="15" customHeight="1" x14ac:dyDescent="0.25">
      <c r="A424" s="86">
        <v>27</v>
      </c>
      <c r="B424" s="132" t="s">
        <v>19</v>
      </c>
      <c r="C424" s="134">
        <v>-325735.84000000003</v>
      </c>
      <c r="D424" s="134">
        <v>9100775.1099999994</v>
      </c>
      <c r="E424" s="134">
        <v>9325332.4399999995</v>
      </c>
      <c r="F424" s="134">
        <v>-550293.17000000004</v>
      </c>
    </row>
    <row r="425" spans="1:6" ht="15" customHeight="1" x14ac:dyDescent="0.25">
      <c r="A425" s="86">
        <v>2701</v>
      </c>
      <c r="B425" s="132" t="s">
        <v>20</v>
      </c>
      <c r="C425" s="134">
        <v>-98468.86</v>
      </c>
      <c r="D425" s="134">
        <v>257768.63</v>
      </c>
      <c r="E425" s="134">
        <v>303929.12</v>
      </c>
      <c r="F425" s="134">
        <v>-144629.35</v>
      </c>
    </row>
    <row r="426" spans="1:6" ht="15" customHeight="1" x14ac:dyDescent="0.25">
      <c r="A426" s="86">
        <v>270101</v>
      </c>
      <c r="B426" s="132" t="s">
        <v>427</v>
      </c>
      <c r="C426" s="134">
        <v>-83923.88</v>
      </c>
      <c r="D426" s="134">
        <v>174602.77</v>
      </c>
      <c r="E426" s="134">
        <v>189187.33</v>
      </c>
      <c r="F426" s="134">
        <v>-98508.44</v>
      </c>
    </row>
    <row r="427" spans="1:6" ht="15" customHeight="1" x14ac:dyDescent="0.25">
      <c r="A427" s="86">
        <v>2701011</v>
      </c>
      <c r="B427" s="132" t="s">
        <v>197</v>
      </c>
      <c r="C427" s="134">
        <v>-83923.88</v>
      </c>
      <c r="D427" s="134">
        <v>174602.77</v>
      </c>
      <c r="E427" s="134">
        <v>189187.33</v>
      </c>
      <c r="F427" s="134">
        <v>-98508.44</v>
      </c>
    </row>
    <row r="428" spans="1:6" ht="15" customHeight="1" x14ac:dyDescent="0.25">
      <c r="A428" s="86">
        <v>270101101</v>
      </c>
      <c r="B428" s="132" t="s">
        <v>73</v>
      </c>
      <c r="C428" s="134">
        <v>-63496.78</v>
      </c>
      <c r="D428" s="134">
        <v>135450.82</v>
      </c>
      <c r="E428" s="134">
        <v>139157.48000000001</v>
      </c>
      <c r="F428" s="134">
        <v>-67203.44</v>
      </c>
    </row>
    <row r="429" spans="1:6" ht="15" customHeight="1" x14ac:dyDescent="0.25">
      <c r="A429" s="86">
        <v>27010110101</v>
      </c>
      <c r="B429" s="132" t="s">
        <v>428</v>
      </c>
      <c r="C429" s="134">
        <v>-10523.01</v>
      </c>
      <c r="D429" s="134">
        <v>52711.01</v>
      </c>
      <c r="E429" s="134">
        <v>52576.18</v>
      </c>
      <c r="F429" s="134">
        <v>-10388.18</v>
      </c>
    </row>
    <row r="430" spans="1:6" ht="15" customHeight="1" x14ac:dyDescent="0.25">
      <c r="A430" s="86">
        <v>27010110102</v>
      </c>
      <c r="B430" s="132" t="s">
        <v>429</v>
      </c>
      <c r="C430" s="134">
        <v>-2318.37</v>
      </c>
      <c r="D430" s="134">
        <v>11159.77</v>
      </c>
      <c r="E430" s="134">
        <v>10533.85</v>
      </c>
      <c r="F430" s="134">
        <v>-1692.45</v>
      </c>
    </row>
    <row r="431" spans="1:6" ht="15" customHeight="1" x14ac:dyDescent="0.25">
      <c r="A431" s="86">
        <v>27010110103</v>
      </c>
      <c r="B431" s="132" t="s">
        <v>430</v>
      </c>
      <c r="C431" s="134">
        <v>-50655.4</v>
      </c>
      <c r="D431" s="134">
        <v>71580.039999999994</v>
      </c>
      <c r="E431" s="134">
        <v>76047.45</v>
      </c>
      <c r="F431" s="134">
        <v>-55122.81</v>
      </c>
    </row>
    <row r="432" spans="1:6" ht="15" customHeight="1" x14ac:dyDescent="0.25">
      <c r="A432" s="86">
        <v>270101103</v>
      </c>
      <c r="B432" s="132" t="s">
        <v>431</v>
      </c>
      <c r="C432" s="134">
        <v>-625.95000000000005</v>
      </c>
      <c r="D432" s="134">
        <v>6974.85</v>
      </c>
      <c r="E432" s="134">
        <v>8612.93</v>
      </c>
      <c r="F432" s="134">
        <v>-2264.0300000000002</v>
      </c>
    </row>
    <row r="433" spans="1:6" ht="15" customHeight="1" x14ac:dyDescent="0.25">
      <c r="A433" s="86">
        <v>270101104</v>
      </c>
      <c r="B433" s="132" t="s">
        <v>432</v>
      </c>
      <c r="C433" s="134">
        <v>-3486.51</v>
      </c>
      <c r="D433" s="134">
        <v>26878.41</v>
      </c>
      <c r="E433" s="134">
        <v>25653.9</v>
      </c>
      <c r="F433" s="134">
        <v>-2262</v>
      </c>
    </row>
    <row r="434" spans="1:6" ht="15" customHeight="1" x14ac:dyDescent="0.25">
      <c r="A434" s="86">
        <v>27010110401</v>
      </c>
      <c r="B434" s="132" t="s">
        <v>433</v>
      </c>
      <c r="C434" s="134">
        <v>-2712.24</v>
      </c>
      <c r="D434" s="134">
        <v>13983.23</v>
      </c>
      <c r="E434" s="134">
        <v>13532.99</v>
      </c>
      <c r="F434" s="134">
        <v>-2262</v>
      </c>
    </row>
    <row r="435" spans="1:6" ht="15" customHeight="1" x14ac:dyDescent="0.25">
      <c r="A435" s="86">
        <v>27010110402</v>
      </c>
      <c r="B435" s="132" t="s">
        <v>434</v>
      </c>
      <c r="C435" s="134">
        <v>-774.27</v>
      </c>
      <c r="D435" s="134">
        <v>12895.18</v>
      </c>
      <c r="E435" s="134">
        <v>12120.91</v>
      </c>
      <c r="F435" s="134">
        <v>0</v>
      </c>
    </row>
    <row r="436" spans="1:6" ht="15" customHeight="1" x14ac:dyDescent="0.25">
      <c r="A436" s="86">
        <v>270101105</v>
      </c>
      <c r="B436" s="132" t="s">
        <v>435</v>
      </c>
      <c r="C436" s="134">
        <v>0</v>
      </c>
      <c r="D436" s="134">
        <v>185.22</v>
      </c>
      <c r="E436" s="134">
        <v>185.22</v>
      </c>
      <c r="F436" s="134">
        <v>0</v>
      </c>
    </row>
    <row r="437" spans="1:6" ht="15" customHeight="1" x14ac:dyDescent="0.25">
      <c r="A437" s="86">
        <v>270101106</v>
      </c>
      <c r="B437" s="132" t="s">
        <v>436</v>
      </c>
      <c r="C437" s="134">
        <v>-14484.89</v>
      </c>
      <c r="D437" s="134">
        <v>1349.66</v>
      </c>
      <c r="E437" s="134">
        <v>12467.55</v>
      </c>
      <c r="F437" s="134">
        <v>-25602.78</v>
      </c>
    </row>
    <row r="438" spans="1:6" ht="15" customHeight="1" x14ac:dyDescent="0.25">
      <c r="A438" s="86">
        <v>270101109</v>
      </c>
      <c r="B438" s="132" t="s">
        <v>437</v>
      </c>
      <c r="C438" s="134">
        <v>-1829.75</v>
      </c>
      <c r="D438" s="134">
        <v>3763.81</v>
      </c>
      <c r="E438" s="134">
        <v>3110.25</v>
      </c>
      <c r="F438" s="134">
        <v>-1176.19</v>
      </c>
    </row>
    <row r="439" spans="1:6" ht="15" customHeight="1" x14ac:dyDescent="0.25">
      <c r="A439" s="86">
        <v>270102</v>
      </c>
      <c r="B439" s="132" t="s">
        <v>14</v>
      </c>
      <c r="C439" s="134">
        <v>-14544.98</v>
      </c>
      <c r="D439" s="134">
        <v>83165.86</v>
      </c>
      <c r="E439" s="134">
        <v>114741.79</v>
      </c>
      <c r="F439" s="134">
        <v>-46120.91</v>
      </c>
    </row>
    <row r="440" spans="1:6" ht="15" customHeight="1" x14ac:dyDescent="0.25">
      <c r="A440" s="86">
        <v>2701021</v>
      </c>
      <c r="B440" s="132" t="s">
        <v>197</v>
      </c>
      <c r="C440" s="134">
        <v>-14544.98</v>
      </c>
      <c r="D440" s="134">
        <v>83165.86</v>
      </c>
      <c r="E440" s="134">
        <v>114741.79</v>
      </c>
      <c r="F440" s="134">
        <v>-46120.91</v>
      </c>
    </row>
    <row r="441" spans="1:6" ht="15" customHeight="1" x14ac:dyDescent="0.25">
      <c r="A441" s="86">
        <v>270102102</v>
      </c>
      <c r="B441" s="132" t="s">
        <v>438</v>
      </c>
      <c r="C441" s="134">
        <v>0</v>
      </c>
      <c r="D441" s="134">
        <v>1775.55</v>
      </c>
      <c r="E441" s="134">
        <v>1775.55</v>
      </c>
      <c r="F441" s="134">
        <v>0</v>
      </c>
    </row>
    <row r="442" spans="1:6" ht="15" customHeight="1" x14ac:dyDescent="0.25">
      <c r="A442" s="86">
        <v>270102103</v>
      </c>
      <c r="B442" s="132" t="s">
        <v>431</v>
      </c>
      <c r="C442" s="134">
        <v>-837.43</v>
      </c>
      <c r="D442" s="134">
        <v>3687.36</v>
      </c>
      <c r="E442" s="134">
        <v>6992.97</v>
      </c>
      <c r="F442" s="134">
        <v>-4143.04</v>
      </c>
    </row>
    <row r="443" spans="1:6" ht="15" customHeight="1" x14ac:dyDescent="0.25">
      <c r="A443" s="86">
        <v>270102105</v>
      </c>
      <c r="B443" s="132" t="s">
        <v>439</v>
      </c>
      <c r="C443" s="134">
        <v>-3954.99</v>
      </c>
      <c r="D443" s="134">
        <v>32187.31</v>
      </c>
      <c r="E443" s="134">
        <v>30900.26</v>
      </c>
      <c r="F443" s="134">
        <v>-2667.94</v>
      </c>
    </row>
    <row r="444" spans="1:6" ht="15" customHeight="1" x14ac:dyDescent="0.25">
      <c r="A444" s="86">
        <v>27010210501</v>
      </c>
      <c r="B444" s="132" t="s">
        <v>433</v>
      </c>
      <c r="C444" s="134">
        <v>-3161.57</v>
      </c>
      <c r="D444" s="134">
        <v>16689.96</v>
      </c>
      <c r="E444" s="134">
        <v>16196.33</v>
      </c>
      <c r="F444" s="134">
        <v>-2667.94</v>
      </c>
    </row>
    <row r="445" spans="1:6" ht="15" customHeight="1" x14ac:dyDescent="0.25">
      <c r="A445" s="86">
        <v>27010210502</v>
      </c>
      <c r="B445" s="132" t="s">
        <v>434</v>
      </c>
      <c r="C445" s="134">
        <v>-793.42</v>
      </c>
      <c r="D445" s="134">
        <v>15497.35</v>
      </c>
      <c r="E445" s="134">
        <v>14703.93</v>
      </c>
      <c r="F445" s="134">
        <v>0</v>
      </c>
    </row>
    <row r="446" spans="1:6" ht="15" customHeight="1" x14ac:dyDescent="0.25">
      <c r="A446" s="86">
        <v>270102109</v>
      </c>
      <c r="B446" s="132" t="s">
        <v>440</v>
      </c>
      <c r="C446" s="134">
        <v>-9752.56</v>
      </c>
      <c r="D446" s="134">
        <v>45515.64</v>
      </c>
      <c r="E446" s="134">
        <v>75073.009999999995</v>
      </c>
      <c r="F446" s="134">
        <v>-39309.93</v>
      </c>
    </row>
    <row r="447" spans="1:6" ht="15" customHeight="1" x14ac:dyDescent="0.25">
      <c r="A447" s="86">
        <v>27010210902</v>
      </c>
      <c r="B447" s="132" t="s">
        <v>441</v>
      </c>
      <c r="C447" s="134">
        <v>-9752.56</v>
      </c>
      <c r="D447" s="134">
        <v>40891.339999999997</v>
      </c>
      <c r="E447" s="134">
        <v>50292.11</v>
      </c>
      <c r="F447" s="134">
        <v>-19153.330000000002</v>
      </c>
    </row>
    <row r="448" spans="1:6" ht="15" customHeight="1" x14ac:dyDescent="0.25">
      <c r="A448" s="86">
        <v>27010210903</v>
      </c>
      <c r="B448" s="132" t="s">
        <v>442</v>
      </c>
      <c r="C448" s="134">
        <v>0</v>
      </c>
      <c r="D448" s="134">
        <v>4624.3</v>
      </c>
      <c r="E448" s="134">
        <v>24780.9</v>
      </c>
      <c r="F448" s="134">
        <v>-20156.599999999999</v>
      </c>
    </row>
    <row r="449" spans="1:6" ht="15" customHeight="1" x14ac:dyDescent="0.25">
      <c r="A449" s="86">
        <v>2702</v>
      </c>
      <c r="B449" s="132" t="s">
        <v>58</v>
      </c>
      <c r="C449" s="134">
        <v>-59272.93</v>
      </c>
      <c r="D449" s="134">
        <v>136553.42000000001</v>
      </c>
      <c r="E449" s="134">
        <v>118388.41</v>
      </c>
      <c r="F449" s="134">
        <v>-41107.919999999998</v>
      </c>
    </row>
    <row r="450" spans="1:6" ht="15" customHeight="1" x14ac:dyDescent="0.25">
      <c r="A450" s="86">
        <v>270201</v>
      </c>
      <c r="B450" s="132" t="s">
        <v>443</v>
      </c>
      <c r="C450" s="134">
        <v>-25623.06</v>
      </c>
      <c r="D450" s="134">
        <v>23775.93</v>
      </c>
      <c r="E450" s="134">
        <v>11452.87</v>
      </c>
      <c r="F450" s="134">
        <v>-13300</v>
      </c>
    </row>
    <row r="451" spans="1:6" ht="15" customHeight="1" x14ac:dyDescent="0.25">
      <c r="A451" s="86">
        <v>2702011</v>
      </c>
      <c r="B451" s="132" t="s">
        <v>197</v>
      </c>
      <c r="C451" s="134">
        <v>-25623.06</v>
      </c>
      <c r="D451" s="134">
        <v>23775.93</v>
      </c>
      <c r="E451" s="134">
        <v>11452.87</v>
      </c>
      <c r="F451" s="134">
        <v>-13300</v>
      </c>
    </row>
    <row r="452" spans="1:6" ht="15" customHeight="1" x14ac:dyDescent="0.25">
      <c r="A452" s="86">
        <v>270202</v>
      </c>
      <c r="B452" s="132" t="s">
        <v>58</v>
      </c>
      <c r="C452" s="134">
        <v>0</v>
      </c>
      <c r="D452" s="134">
        <v>30597.26</v>
      </c>
      <c r="E452" s="134">
        <v>33572.83</v>
      </c>
      <c r="F452" s="134">
        <v>-2975.57</v>
      </c>
    </row>
    <row r="453" spans="1:6" ht="15" customHeight="1" x14ac:dyDescent="0.25">
      <c r="A453" s="86">
        <v>2702021</v>
      </c>
      <c r="B453" s="132" t="s">
        <v>197</v>
      </c>
      <c r="C453" s="134">
        <v>0</v>
      </c>
      <c r="D453" s="134">
        <v>30597.26</v>
      </c>
      <c r="E453" s="134">
        <v>33572.83</v>
      </c>
      <c r="F453" s="134">
        <v>-2975.57</v>
      </c>
    </row>
    <row r="454" spans="1:6" ht="15" customHeight="1" x14ac:dyDescent="0.25">
      <c r="A454" s="86">
        <v>270202101</v>
      </c>
      <c r="B454" s="132" t="s">
        <v>444</v>
      </c>
      <c r="C454" s="134">
        <v>0</v>
      </c>
      <c r="D454" s="134">
        <v>30597.26</v>
      </c>
      <c r="E454" s="134">
        <v>33572.83</v>
      </c>
      <c r="F454" s="134">
        <v>-2975.57</v>
      </c>
    </row>
    <row r="455" spans="1:6" ht="15" customHeight="1" x14ac:dyDescent="0.25">
      <c r="A455" s="86">
        <v>270205</v>
      </c>
      <c r="B455" s="132" t="s">
        <v>445</v>
      </c>
      <c r="C455" s="134">
        <v>-33649.870000000003</v>
      </c>
      <c r="D455" s="134">
        <v>82180.23</v>
      </c>
      <c r="E455" s="134">
        <v>73362.710000000006</v>
      </c>
      <c r="F455" s="134">
        <v>-24832.35</v>
      </c>
    </row>
    <row r="456" spans="1:6" ht="15" customHeight="1" x14ac:dyDescent="0.25">
      <c r="A456" s="86">
        <v>2702051</v>
      </c>
      <c r="B456" s="132" t="s">
        <v>197</v>
      </c>
      <c r="C456" s="134">
        <v>-33649.870000000003</v>
      </c>
      <c r="D456" s="134">
        <v>82180.23</v>
      </c>
      <c r="E456" s="134">
        <v>73362.710000000006</v>
      </c>
      <c r="F456" s="134">
        <v>-24832.35</v>
      </c>
    </row>
    <row r="457" spans="1:6" ht="15" customHeight="1" x14ac:dyDescent="0.25">
      <c r="A457" s="86">
        <v>270205101</v>
      </c>
      <c r="B457" s="132" t="s">
        <v>446</v>
      </c>
      <c r="C457" s="134">
        <v>-2574.87</v>
      </c>
      <c r="D457" s="134">
        <v>14393.97</v>
      </c>
      <c r="E457" s="134">
        <v>18509.79</v>
      </c>
      <c r="F457" s="134">
        <v>-6690.69</v>
      </c>
    </row>
    <row r="458" spans="1:6" ht="15" customHeight="1" x14ac:dyDescent="0.25">
      <c r="A458" s="86">
        <v>270205102</v>
      </c>
      <c r="B458" s="132" t="s">
        <v>447</v>
      </c>
      <c r="C458" s="134">
        <v>-31075</v>
      </c>
      <c r="D458" s="134">
        <v>67786.259999999995</v>
      </c>
      <c r="E458" s="134">
        <v>54852.92</v>
      </c>
      <c r="F458" s="134">
        <v>-18141.66</v>
      </c>
    </row>
    <row r="459" spans="1:6" ht="15" customHeight="1" x14ac:dyDescent="0.25">
      <c r="A459" s="86">
        <v>2706</v>
      </c>
      <c r="B459" s="132" t="s">
        <v>21</v>
      </c>
      <c r="C459" s="134">
        <v>-167994.05</v>
      </c>
      <c r="D459" s="134">
        <v>8706453.0600000005</v>
      </c>
      <c r="E459" s="134">
        <v>8903014.9100000001</v>
      </c>
      <c r="F459" s="134">
        <v>-364555.9</v>
      </c>
    </row>
    <row r="460" spans="1:6" ht="15" customHeight="1" x14ac:dyDescent="0.25">
      <c r="A460" s="86">
        <v>270601</v>
      </c>
      <c r="B460" s="132" t="s">
        <v>448</v>
      </c>
      <c r="C460" s="134">
        <v>-167623.76999999999</v>
      </c>
      <c r="D460" s="134">
        <v>786999.22</v>
      </c>
      <c r="E460" s="134">
        <v>903129.64</v>
      </c>
      <c r="F460" s="134">
        <v>-283754.19</v>
      </c>
    </row>
    <row r="461" spans="1:6" ht="15" customHeight="1" x14ac:dyDescent="0.25">
      <c r="A461" s="86">
        <v>2706011</v>
      </c>
      <c r="B461" s="132" t="s">
        <v>197</v>
      </c>
      <c r="C461" s="134">
        <v>-167623.76999999999</v>
      </c>
      <c r="D461" s="134">
        <v>786999.22</v>
      </c>
      <c r="E461" s="134">
        <v>903129.64</v>
      </c>
      <c r="F461" s="134">
        <v>-283754.19</v>
      </c>
    </row>
    <row r="462" spans="1:6" ht="15" customHeight="1" x14ac:dyDescent="0.25">
      <c r="A462" s="86">
        <v>270601101</v>
      </c>
      <c r="B462" s="132" t="s">
        <v>449</v>
      </c>
      <c r="C462" s="134">
        <v>-167623.76999999999</v>
      </c>
      <c r="D462" s="134">
        <v>457779.41</v>
      </c>
      <c r="E462" s="134">
        <v>564128.06999999995</v>
      </c>
      <c r="F462" s="134">
        <v>-273972.43</v>
      </c>
    </row>
    <row r="463" spans="1:6" ht="15" customHeight="1" x14ac:dyDescent="0.25">
      <c r="A463" s="86">
        <v>270601104</v>
      </c>
      <c r="B463" s="132" t="s">
        <v>450</v>
      </c>
      <c r="C463" s="134">
        <v>0</v>
      </c>
      <c r="D463" s="134">
        <v>177738.79</v>
      </c>
      <c r="E463" s="134">
        <v>183920.23</v>
      </c>
      <c r="F463" s="134">
        <v>-6181.44</v>
      </c>
    </row>
    <row r="464" spans="1:6" ht="15" customHeight="1" x14ac:dyDescent="0.25">
      <c r="A464" s="86">
        <v>270601105</v>
      </c>
      <c r="B464" s="132" t="s">
        <v>451</v>
      </c>
      <c r="C464" s="134">
        <v>0</v>
      </c>
      <c r="D464" s="134">
        <v>151481.01999999999</v>
      </c>
      <c r="E464" s="134">
        <v>155081.34</v>
      </c>
      <c r="F464" s="134">
        <v>-3600.32</v>
      </c>
    </row>
    <row r="465" spans="1:6" ht="15" customHeight="1" x14ac:dyDescent="0.25">
      <c r="A465" s="86">
        <v>270609</v>
      </c>
      <c r="B465" s="132" t="s">
        <v>452</v>
      </c>
      <c r="C465" s="134">
        <v>-370.28</v>
      </c>
      <c r="D465" s="134">
        <v>7919453.8399999999</v>
      </c>
      <c r="E465" s="134">
        <v>7999885.2699999996</v>
      </c>
      <c r="F465" s="134">
        <v>-80801.710000000006</v>
      </c>
    </row>
    <row r="466" spans="1:6" ht="15" customHeight="1" x14ac:dyDescent="0.25">
      <c r="A466" s="86">
        <v>2706091</v>
      </c>
      <c r="B466" s="132" t="s">
        <v>197</v>
      </c>
      <c r="C466" s="134">
        <v>-370.28</v>
      </c>
      <c r="D466" s="134">
        <v>7919453.8399999999</v>
      </c>
      <c r="E466" s="134">
        <v>7999885.2699999996</v>
      </c>
      <c r="F466" s="134">
        <v>-80801.710000000006</v>
      </c>
    </row>
    <row r="467" spans="1:6" ht="15" customHeight="1" x14ac:dyDescent="0.25">
      <c r="A467" s="86">
        <v>270609103</v>
      </c>
      <c r="B467" s="132" t="s">
        <v>453</v>
      </c>
      <c r="C467" s="134">
        <v>0</v>
      </c>
      <c r="D467" s="134">
        <v>920.35</v>
      </c>
      <c r="E467" s="134">
        <v>2185.83</v>
      </c>
      <c r="F467" s="134">
        <v>-1265.48</v>
      </c>
    </row>
    <row r="468" spans="1:6" ht="15" customHeight="1" x14ac:dyDescent="0.25">
      <c r="A468" s="86">
        <v>270609107</v>
      </c>
      <c r="B468" s="132" t="s">
        <v>454</v>
      </c>
      <c r="C468" s="134">
        <v>-370.28</v>
      </c>
      <c r="D468" s="134">
        <v>2443570.23</v>
      </c>
      <c r="E468" s="134">
        <v>2522736.1800000002</v>
      </c>
      <c r="F468" s="134">
        <v>-79536.23</v>
      </c>
    </row>
    <row r="469" spans="1:6" ht="15" customHeight="1" x14ac:dyDescent="0.25">
      <c r="A469" s="86">
        <v>270609108</v>
      </c>
      <c r="B469" s="132" t="s">
        <v>455</v>
      </c>
      <c r="C469" s="134">
        <v>0</v>
      </c>
      <c r="D469" s="134">
        <v>5474963.2599999998</v>
      </c>
      <c r="E469" s="134">
        <v>5474963.2599999998</v>
      </c>
      <c r="F469" s="134">
        <v>0</v>
      </c>
    </row>
    <row r="470" spans="1:6" ht="15" customHeight="1" x14ac:dyDescent="0.25">
      <c r="A470" s="86">
        <v>28</v>
      </c>
      <c r="B470" s="132" t="s">
        <v>59</v>
      </c>
      <c r="C470" s="134">
        <v>-203796.79</v>
      </c>
      <c r="D470" s="134">
        <v>415113.29</v>
      </c>
      <c r="E470" s="134">
        <v>412271.84</v>
      </c>
      <c r="F470" s="134">
        <v>-200955.34</v>
      </c>
    </row>
    <row r="471" spans="1:6" ht="15" customHeight="1" x14ac:dyDescent="0.25">
      <c r="A471" s="86">
        <v>2801</v>
      </c>
      <c r="B471" s="132" t="s">
        <v>60</v>
      </c>
      <c r="C471" s="134">
        <v>-203796.79</v>
      </c>
      <c r="D471" s="134">
        <v>415113.29</v>
      </c>
      <c r="E471" s="134">
        <v>412271.84</v>
      </c>
      <c r="F471" s="134">
        <v>-200955.34</v>
      </c>
    </row>
    <row r="472" spans="1:6" ht="15" customHeight="1" x14ac:dyDescent="0.25">
      <c r="A472" s="86">
        <v>280101</v>
      </c>
      <c r="B472" s="132" t="s">
        <v>60</v>
      </c>
      <c r="C472" s="134">
        <v>-203796.79</v>
      </c>
      <c r="D472" s="134">
        <v>415113.29</v>
      </c>
      <c r="E472" s="134">
        <v>412271.84</v>
      </c>
      <c r="F472" s="134">
        <v>-200955.34</v>
      </c>
    </row>
    <row r="473" spans="1:6" ht="15" customHeight="1" x14ac:dyDescent="0.25">
      <c r="A473" s="86">
        <v>2801010</v>
      </c>
      <c r="B473" s="132" t="s">
        <v>60</v>
      </c>
      <c r="C473" s="134">
        <v>-203796.79</v>
      </c>
      <c r="D473" s="134">
        <v>415113.29</v>
      </c>
      <c r="E473" s="134">
        <v>412271.84</v>
      </c>
      <c r="F473" s="134">
        <v>-200955.34</v>
      </c>
    </row>
    <row r="474" spans="1:6" ht="15" customHeight="1" x14ac:dyDescent="0.25">
      <c r="A474" s="86">
        <v>280101001</v>
      </c>
      <c r="B474" s="132" t="s">
        <v>60</v>
      </c>
      <c r="C474" s="134">
        <v>-203796.79</v>
      </c>
      <c r="D474" s="134">
        <v>415113.29</v>
      </c>
      <c r="E474" s="134">
        <v>412271.84</v>
      </c>
      <c r="F474" s="134">
        <v>-200955.34</v>
      </c>
    </row>
    <row r="475" spans="1:6" ht="15" customHeight="1" x14ac:dyDescent="0.25">
      <c r="A475" s="86">
        <v>3</v>
      </c>
      <c r="B475" s="132" t="s">
        <v>23</v>
      </c>
      <c r="C475" s="134">
        <v>-11703898.970000001</v>
      </c>
      <c r="D475" s="134">
        <v>2174550.61</v>
      </c>
      <c r="E475" s="134">
        <v>2174550.61</v>
      </c>
      <c r="F475" s="134">
        <v>-11703898.970000001</v>
      </c>
    </row>
    <row r="476" spans="1:6" ht="15" customHeight="1" x14ac:dyDescent="0.25">
      <c r="A476" s="86">
        <v>31</v>
      </c>
      <c r="B476" s="132" t="s">
        <v>24</v>
      </c>
      <c r="C476" s="134">
        <v>-11015000</v>
      </c>
      <c r="D476" s="134">
        <v>0</v>
      </c>
      <c r="E476" s="134">
        <v>0</v>
      </c>
      <c r="F476" s="134">
        <v>-11015000</v>
      </c>
    </row>
    <row r="477" spans="1:6" ht="15" customHeight="1" x14ac:dyDescent="0.25">
      <c r="A477" s="86">
        <v>3101</v>
      </c>
      <c r="B477" s="132" t="s">
        <v>202</v>
      </c>
      <c r="C477" s="134">
        <v>-11015000</v>
      </c>
      <c r="D477" s="134">
        <v>0</v>
      </c>
      <c r="E477" s="134">
        <v>0</v>
      </c>
      <c r="F477" s="134">
        <v>-11015000</v>
      </c>
    </row>
    <row r="478" spans="1:6" ht="15" customHeight="1" x14ac:dyDescent="0.25">
      <c r="A478" s="86">
        <v>310101</v>
      </c>
      <c r="B478" s="132" t="s">
        <v>456</v>
      </c>
      <c r="C478" s="134">
        <v>-11015000</v>
      </c>
      <c r="D478" s="134">
        <v>0</v>
      </c>
      <c r="E478" s="134">
        <v>0</v>
      </c>
      <c r="F478" s="134">
        <v>-11015000</v>
      </c>
    </row>
    <row r="479" spans="1:6" ht="15" customHeight="1" x14ac:dyDescent="0.25">
      <c r="A479" s="86">
        <v>3101010</v>
      </c>
      <c r="B479" s="132" t="s">
        <v>456</v>
      </c>
      <c r="C479" s="134">
        <v>-11015000</v>
      </c>
      <c r="D479" s="134">
        <v>0</v>
      </c>
      <c r="E479" s="134">
        <v>0</v>
      </c>
      <c r="F479" s="134">
        <v>-11015000</v>
      </c>
    </row>
    <row r="480" spans="1:6" ht="15" customHeight="1" x14ac:dyDescent="0.25">
      <c r="A480" s="86">
        <v>310101001</v>
      </c>
      <c r="B480" s="132" t="s">
        <v>457</v>
      </c>
      <c r="C480" s="134">
        <v>-11014999</v>
      </c>
      <c r="D480" s="134">
        <v>0</v>
      </c>
      <c r="E480" s="134">
        <v>0</v>
      </c>
      <c r="F480" s="134">
        <v>-11014999</v>
      </c>
    </row>
    <row r="481" spans="1:6" ht="15" customHeight="1" x14ac:dyDescent="0.25">
      <c r="A481" s="86">
        <v>310101002</v>
      </c>
      <c r="B481" s="132" t="s">
        <v>458</v>
      </c>
      <c r="C481" s="134">
        <v>-1</v>
      </c>
      <c r="D481" s="134">
        <v>0</v>
      </c>
      <c r="E481" s="134">
        <v>0</v>
      </c>
      <c r="F481" s="134">
        <v>-1</v>
      </c>
    </row>
    <row r="482" spans="1:6" ht="15" customHeight="1" x14ac:dyDescent="0.25">
      <c r="A482" s="86">
        <v>35</v>
      </c>
      <c r="B482" s="132" t="s">
        <v>25</v>
      </c>
      <c r="C482" s="134">
        <v>-740572.54</v>
      </c>
      <c r="D482" s="134">
        <v>0</v>
      </c>
      <c r="E482" s="134">
        <v>0</v>
      </c>
      <c r="F482" s="134">
        <v>-740572.54</v>
      </c>
    </row>
    <row r="483" spans="1:6" ht="15" customHeight="1" x14ac:dyDescent="0.25">
      <c r="A483" s="86">
        <v>3501</v>
      </c>
      <c r="B483" s="132" t="s">
        <v>26</v>
      </c>
      <c r="C483" s="134">
        <v>-740572.54</v>
      </c>
      <c r="D483" s="134">
        <v>0</v>
      </c>
      <c r="E483" s="134">
        <v>0</v>
      </c>
      <c r="F483" s="134">
        <v>-740572.54</v>
      </c>
    </row>
    <row r="484" spans="1:6" ht="15" customHeight="1" x14ac:dyDescent="0.25">
      <c r="A484" s="86">
        <v>350101</v>
      </c>
      <c r="B484" s="132" t="s">
        <v>459</v>
      </c>
      <c r="C484" s="134">
        <v>-740572.54</v>
      </c>
      <c r="D484" s="134">
        <v>0</v>
      </c>
      <c r="E484" s="134">
        <v>0</v>
      </c>
      <c r="F484" s="134">
        <v>-740572.54</v>
      </c>
    </row>
    <row r="485" spans="1:6" ht="15" customHeight="1" x14ac:dyDescent="0.25">
      <c r="A485" s="86">
        <v>3501010</v>
      </c>
      <c r="B485" s="132" t="s">
        <v>459</v>
      </c>
      <c r="C485" s="134">
        <v>-740572.54</v>
      </c>
      <c r="D485" s="134">
        <v>0</v>
      </c>
      <c r="E485" s="134">
        <v>0</v>
      </c>
      <c r="F485" s="134">
        <v>-740572.54</v>
      </c>
    </row>
    <row r="486" spans="1:6" ht="15" customHeight="1" x14ac:dyDescent="0.25">
      <c r="A486" s="86">
        <v>350101001</v>
      </c>
      <c r="B486" s="132" t="s">
        <v>459</v>
      </c>
      <c r="C486" s="134">
        <v>-740572.54</v>
      </c>
      <c r="D486" s="134">
        <v>0</v>
      </c>
      <c r="E486" s="134">
        <v>0</v>
      </c>
      <c r="F486" s="134">
        <v>-740572.54</v>
      </c>
    </row>
    <row r="487" spans="1:6" ht="15" customHeight="1" x14ac:dyDescent="0.25">
      <c r="A487" s="86">
        <v>36</v>
      </c>
      <c r="B487" s="132" t="s">
        <v>27</v>
      </c>
      <c r="C487" s="134">
        <v>-184527</v>
      </c>
      <c r="D487" s="134">
        <v>0</v>
      </c>
      <c r="E487" s="134">
        <v>0</v>
      </c>
      <c r="F487" s="134">
        <v>-184527</v>
      </c>
    </row>
    <row r="488" spans="1:6" ht="15" customHeight="1" x14ac:dyDescent="0.25">
      <c r="A488" s="86">
        <v>3602</v>
      </c>
      <c r="B488" s="132" t="s">
        <v>28</v>
      </c>
      <c r="C488" s="134">
        <v>-184527</v>
      </c>
      <c r="D488" s="134">
        <v>0</v>
      </c>
      <c r="E488" s="134">
        <v>0</v>
      </c>
      <c r="F488" s="134">
        <v>-184527</v>
      </c>
    </row>
    <row r="489" spans="1:6" ht="15" customHeight="1" x14ac:dyDescent="0.25">
      <c r="A489" s="86">
        <v>360201</v>
      </c>
      <c r="B489" s="132" t="s">
        <v>28</v>
      </c>
      <c r="C489" s="134">
        <v>-184527</v>
      </c>
      <c r="D489" s="134">
        <v>0</v>
      </c>
      <c r="E489" s="134">
        <v>0</v>
      </c>
      <c r="F489" s="134">
        <v>-184527</v>
      </c>
    </row>
    <row r="490" spans="1:6" ht="15" customHeight="1" x14ac:dyDescent="0.25">
      <c r="A490" s="86">
        <v>3602010</v>
      </c>
      <c r="B490" s="132" t="s">
        <v>28</v>
      </c>
      <c r="C490" s="134">
        <v>-184527</v>
      </c>
      <c r="D490" s="134">
        <v>0</v>
      </c>
      <c r="E490" s="134">
        <v>0</v>
      </c>
      <c r="F490" s="134">
        <v>-184527</v>
      </c>
    </row>
    <row r="491" spans="1:6" ht="15" customHeight="1" x14ac:dyDescent="0.25">
      <c r="A491" s="86">
        <v>360201001</v>
      </c>
      <c r="B491" s="132" t="s">
        <v>460</v>
      </c>
      <c r="C491" s="134">
        <v>-184527</v>
      </c>
      <c r="D491" s="134">
        <v>0</v>
      </c>
      <c r="E491" s="134">
        <v>0</v>
      </c>
      <c r="F491" s="134">
        <v>-184527</v>
      </c>
    </row>
    <row r="492" spans="1:6" ht="15" customHeight="1" x14ac:dyDescent="0.25">
      <c r="A492" s="86">
        <v>38</v>
      </c>
      <c r="B492" s="132" t="s">
        <v>29</v>
      </c>
      <c r="C492" s="134">
        <v>236200.57</v>
      </c>
      <c r="D492" s="134">
        <v>2174550.61</v>
      </c>
      <c r="E492" s="134">
        <v>2174550.61</v>
      </c>
      <c r="F492" s="134">
        <v>236200.57</v>
      </c>
    </row>
    <row r="493" spans="1:6" ht="15" customHeight="1" x14ac:dyDescent="0.25">
      <c r="A493" s="86">
        <v>3801</v>
      </c>
      <c r="B493" s="132" t="s">
        <v>63</v>
      </c>
      <c r="C493" s="134">
        <v>2174550.61</v>
      </c>
      <c r="D493" s="134">
        <v>0</v>
      </c>
      <c r="E493" s="134">
        <v>2174550.61</v>
      </c>
      <c r="F493" s="134">
        <v>0</v>
      </c>
    </row>
    <row r="494" spans="1:6" ht="15" customHeight="1" x14ac:dyDescent="0.25">
      <c r="A494" s="86">
        <v>380102</v>
      </c>
      <c r="B494" s="132" t="s">
        <v>461</v>
      </c>
      <c r="C494" s="134">
        <v>2174550.61</v>
      </c>
      <c r="D494" s="134">
        <v>0</v>
      </c>
      <c r="E494" s="134">
        <v>2174550.61</v>
      </c>
      <c r="F494" s="134">
        <v>0</v>
      </c>
    </row>
    <row r="495" spans="1:6" ht="15" customHeight="1" x14ac:dyDescent="0.25">
      <c r="A495" s="86">
        <v>3802</v>
      </c>
      <c r="B495" s="132" t="s">
        <v>30</v>
      </c>
      <c r="C495" s="134">
        <v>-1938350.04</v>
      </c>
      <c r="D495" s="134">
        <v>2174550.61</v>
      </c>
      <c r="E495" s="134">
        <v>0</v>
      </c>
      <c r="F495" s="134">
        <v>236200.57</v>
      </c>
    </row>
    <row r="496" spans="1:6" ht="15" customHeight="1" x14ac:dyDescent="0.25">
      <c r="A496" s="86">
        <v>380201</v>
      </c>
      <c r="B496" s="132" t="s">
        <v>462</v>
      </c>
      <c r="C496" s="134">
        <v>-2114332.39</v>
      </c>
      <c r="D496" s="134">
        <v>0</v>
      </c>
      <c r="E496" s="134">
        <v>0</v>
      </c>
      <c r="F496" s="134">
        <v>-2114332.39</v>
      </c>
    </row>
    <row r="497" spans="1:6" ht="15" customHeight="1" x14ac:dyDescent="0.25">
      <c r="A497" s="86">
        <v>3802010</v>
      </c>
      <c r="B497" s="132" t="s">
        <v>462</v>
      </c>
      <c r="C497" s="134">
        <v>-2114332.39</v>
      </c>
      <c r="D497" s="134">
        <v>0</v>
      </c>
      <c r="E497" s="134">
        <v>0</v>
      </c>
      <c r="F497" s="134">
        <v>-2114332.39</v>
      </c>
    </row>
    <row r="498" spans="1:6" ht="15" customHeight="1" x14ac:dyDescent="0.25">
      <c r="A498" s="86">
        <v>380201001</v>
      </c>
      <c r="B498" s="132" t="s">
        <v>462</v>
      </c>
      <c r="C498" s="134">
        <v>-2114332.39</v>
      </c>
      <c r="D498" s="134">
        <v>0</v>
      </c>
      <c r="E498" s="134">
        <v>0</v>
      </c>
      <c r="F498" s="134">
        <v>-2114332.39</v>
      </c>
    </row>
    <row r="499" spans="1:6" ht="15" customHeight="1" x14ac:dyDescent="0.25">
      <c r="A499" s="86">
        <v>380202</v>
      </c>
      <c r="B499" s="132" t="s">
        <v>461</v>
      </c>
      <c r="C499" s="134">
        <v>175982.35</v>
      </c>
      <c r="D499" s="134">
        <v>2174550.61</v>
      </c>
      <c r="E499" s="134">
        <v>0</v>
      </c>
      <c r="F499" s="134">
        <v>2350532.96</v>
      </c>
    </row>
    <row r="500" spans="1:6" ht="15" customHeight="1" x14ac:dyDescent="0.25">
      <c r="A500" s="86">
        <v>3802020</v>
      </c>
      <c r="B500" s="132" t="s">
        <v>461</v>
      </c>
      <c r="C500" s="134">
        <v>175982.35</v>
      </c>
      <c r="D500" s="134">
        <v>2174550.61</v>
      </c>
      <c r="E500" s="134">
        <v>0</v>
      </c>
      <c r="F500" s="134">
        <v>2350532.96</v>
      </c>
    </row>
    <row r="501" spans="1:6" ht="15" customHeight="1" x14ac:dyDescent="0.25">
      <c r="A501" s="86">
        <v>380202001</v>
      </c>
      <c r="B501" s="132" t="s">
        <v>463</v>
      </c>
      <c r="C501" s="134">
        <v>175982.35</v>
      </c>
      <c r="D501" s="134">
        <v>2174550.61</v>
      </c>
      <c r="E501" s="134">
        <v>0</v>
      </c>
      <c r="F501" s="134">
        <v>2350532.96</v>
      </c>
    </row>
    <row r="502" spans="1:6" ht="15" customHeight="1" x14ac:dyDescent="0.25">
      <c r="A502" s="86">
        <v>4</v>
      </c>
      <c r="B502" s="132" t="s">
        <v>9</v>
      </c>
      <c r="C502" s="134">
        <v>0</v>
      </c>
      <c r="D502" s="134">
        <v>19724713.949999999</v>
      </c>
      <c r="E502" s="134">
        <v>14378908.84</v>
      </c>
      <c r="F502" s="134">
        <v>5345805.1100000003</v>
      </c>
    </row>
    <row r="503" spans="1:6" ht="15" customHeight="1" x14ac:dyDescent="0.25">
      <c r="A503" s="86">
        <v>41</v>
      </c>
      <c r="B503" s="132" t="s">
        <v>64</v>
      </c>
      <c r="C503" s="134">
        <v>0</v>
      </c>
      <c r="D503" s="134">
        <v>2461120.9</v>
      </c>
      <c r="E503" s="134">
        <v>268242.46000000002</v>
      </c>
      <c r="F503" s="134">
        <v>2192878.44</v>
      </c>
    </row>
    <row r="504" spans="1:6" ht="15" customHeight="1" x14ac:dyDescent="0.25">
      <c r="A504" s="86">
        <v>4101</v>
      </c>
      <c r="B504" s="132" t="s">
        <v>191</v>
      </c>
      <c r="C504" s="134">
        <v>0</v>
      </c>
      <c r="D504" s="134">
        <v>201599.57</v>
      </c>
      <c r="E504" s="134">
        <v>2200</v>
      </c>
      <c r="F504" s="134">
        <v>199399.57</v>
      </c>
    </row>
    <row r="505" spans="1:6" ht="15" customHeight="1" x14ac:dyDescent="0.25">
      <c r="A505" s="86">
        <v>410103</v>
      </c>
      <c r="B505" s="132" t="s">
        <v>328</v>
      </c>
      <c r="C505" s="134">
        <v>0</v>
      </c>
      <c r="D505" s="134">
        <v>201599.57</v>
      </c>
      <c r="E505" s="134">
        <v>2200</v>
      </c>
      <c r="F505" s="134">
        <v>199399.57</v>
      </c>
    </row>
    <row r="506" spans="1:6" ht="15" customHeight="1" x14ac:dyDescent="0.25">
      <c r="A506" s="86">
        <v>4101030</v>
      </c>
      <c r="B506" s="132" t="s">
        <v>328</v>
      </c>
      <c r="C506" s="134">
        <v>0</v>
      </c>
      <c r="D506" s="134">
        <v>201599.57</v>
      </c>
      <c r="E506" s="134">
        <v>2200</v>
      </c>
      <c r="F506" s="134">
        <v>199399.57</v>
      </c>
    </row>
    <row r="507" spans="1:6" ht="15" customHeight="1" x14ac:dyDescent="0.25">
      <c r="A507" s="86">
        <v>410103001</v>
      </c>
      <c r="B507" s="132" t="s">
        <v>324</v>
      </c>
      <c r="C507" s="134">
        <v>0</v>
      </c>
      <c r="D507" s="134">
        <v>201599.57</v>
      </c>
      <c r="E507" s="134">
        <v>2200</v>
      </c>
      <c r="F507" s="134">
        <v>199399.57</v>
      </c>
    </row>
    <row r="508" spans="1:6" ht="15" customHeight="1" x14ac:dyDescent="0.25">
      <c r="A508" s="86">
        <v>41010300101</v>
      </c>
      <c r="B508" s="132" t="s">
        <v>464</v>
      </c>
      <c r="C508" s="134">
        <v>0</v>
      </c>
      <c r="D508" s="134">
        <v>38757.660000000003</v>
      </c>
      <c r="E508" s="134">
        <v>1600</v>
      </c>
      <c r="F508" s="134">
        <v>37157.660000000003</v>
      </c>
    </row>
    <row r="509" spans="1:6" ht="15" customHeight="1" x14ac:dyDescent="0.25">
      <c r="A509" s="86">
        <v>41010300102</v>
      </c>
      <c r="B509" s="132" t="s">
        <v>331</v>
      </c>
      <c r="C509" s="134">
        <v>0</v>
      </c>
      <c r="D509" s="134">
        <v>162841.91</v>
      </c>
      <c r="E509" s="134">
        <v>600</v>
      </c>
      <c r="F509" s="134">
        <v>162241.91</v>
      </c>
    </row>
    <row r="510" spans="1:6" ht="15" customHeight="1" x14ac:dyDescent="0.25">
      <c r="A510" s="86">
        <v>4102</v>
      </c>
      <c r="B510" s="132" t="s">
        <v>395</v>
      </c>
      <c r="C510" s="134">
        <v>0</v>
      </c>
      <c r="D510" s="134">
        <v>1280606.8999999999</v>
      </c>
      <c r="E510" s="134">
        <v>0</v>
      </c>
      <c r="F510" s="134">
        <v>1280606.8999999999</v>
      </c>
    </row>
    <row r="511" spans="1:6" ht="15" customHeight="1" x14ac:dyDescent="0.25">
      <c r="A511" s="86">
        <v>410201</v>
      </c>
      <c r="B511" s="132" t="s">
        <v>333</v>
      </c>
      <c r="C511" s="134">
        <v>0</v>
      </c>
      <c r="D511" s="134">
        <v>1280606.8999999999</v>
      </c>
      <c r="E511" s="134">
        <v>0</v>
      </c>
      <c r="F511" s="134">
        <v>1280606.8999999999</v>
      </c>
    </row>
    <row r="512" spans="1:6" ht="15" customHeight="1" x14ac:dyDescent="0.25">
      <c r="A512" s="86">
        <v>4102010</v>
      </c>
      <c r="B512" s="132" t="s">
        <v>333</v>
      </c>
      <c r="C512" s="134">
        <v>0</v>
      </c>
      <c r="D512" s="134">
        <v>1280606.8999999999</v>
      </c>
      <c r="E512" s="134">
        <v>0</v>
      </c>
      <c r="F512" s="134">
        <v>1280606.8999999999</v>
      </c>
    </row>
    <row r="513" spans="1:6" ht="15" customHeight="1" x14ac:dyDescent="0.25">
      <c r="A513" s="86">
        <v>410201002</v>
      </c>
      <c r="B513" s="132" t="s">
        <v>406</v>
      </c>
      <c r="C513" s="134">
        <v>0</v>
      </c>
      <c r="D513" s="134">
        <v>1280606.8999999999</v>
      </c>
      <c r="E513" s="134">
        <v>0</v>
      </c>
      <c r="F513" s="134">
        <v>1280606.8999999999</v>
      </c>
    </row>
    <row r="514" spans="1:6" ht="15" customHeight="1" x14ac:dyDescent="0.25">
      <c r="A514" s="86">
        <v>4103</v>
      </c>
      <c r="B514" s="132" t="s">
        <v>398</v>
      </c>
      <c r="C514" s="134">
        <v>0</v>
      </c>
      <c r="D514" s="134">
        <v>978914.43</v>
      </c>
      <c r="E514" s="134">
        <v>266042.46000000002</v>
      </c>
      <c r="F514" s="134">
        <v>712871.97</v>
      </c>
    </row>
    <row r="515" spans="1:6" ht="15" customHeight="1" x14ac:dyDescent="0.25">
      <c r="A515" s="86">
        <v>410301</v>
      </c>
      <c r="B515" s="132" t="s">
        <v>335</v>
      </c>
      <c r="C515" s="134">
        <v>0</v>
      </c>
      <c r="D515" s="134">
        <v>951091.82</v>
      </c>
      <c r="E515" s="134">
        <v>259426.36</v>
      </c>
      <c r="F515" s="134">
        <v>691665.46</v>
      </c>
    </row>
    <row r="516" spans="1:6" ht="15" customHeight="1" x14ac:dyDescent="0.25">
      <c r="A516" s="86">
        <v>4103010</v>
      </c>
      <c r="B516" s="132" t="s">
        <v>335</v>
      </c>
      <c r="C516" s="134">
        <v>0</v>
      </c>
      <c r="D516" s="134">
        <v>951091.82</v>
      </c>
      <c r="E516" s="134">
        <v>259426.36</v>
      </c>
      <c r="F516" s="134">
        <v>691665.46</v>
      </c>
    </row>
    <row r="517" spans="1:6" ht="15" customHeight="1" x14ac:dyDescent="0.25">
      <c r="A517" s="86">
        <v>410301001</v>
      </c>
      <c r="B517" s="132" t="s">
        <v>324</v>
      </c>
      <c r="C517" s="134">
        <v>0</v>
      </c>
      <c r="D517" s="134">
        <v>951091.82</v>
      </c>
      <c r="E517" s="134">
        <v>259426.36</v>
      </c>
      <c r="F517" s="134">
        <v>691665.46</v>
      </c>
    </row>
    <row r="518" spans="1:6" ht="15" customHeight="1" x14ac:dyDescent="0.25">
      <c r="A518" s="86">
        <v>41030100101</v>
      </c>
      <c r="B518" s="132" t="s">
        <v>410</v>
      </c>
      <c r="C518" s="134">
        <v>0</v>
      </c>
      <c r="D518" s="134">
        <v>528175.12</v>
      </c>
      <c r="E518" s="134">
        <v>259385.7</v>
      </c>
      <c r="F518" s="134">
        <v>268789.42</v>
      </c>
    </row>
    <row r="519" spans="1:6" ht="15" customHeight="1" x14ac:dyDescent="0.25">
      <c r="A519" s="86">
        <v>41030100102</v>
      </c>
      <c r="B519" s="132" t="s">
        <v>338</v>
      </c>
      <c r="C519" s="134">
        <v>0</v>
      </c>
      <c r="D519" s="134">
        <v>422916.7</v>
      </c>
      <c r="E519" s="134">
        <v>40.659999999999997</v>
      </c>
      <c r="F519" s="134">
        <v>422876.04</v>
      </c>
    </row>
    <row r="520" spans="1:6" ht="15" customHeight="1" x14ac:dyDescent="0.25">
      <c r="A520" s="86">
        <v>410302</v>
      </c>
      <c r="B520" s="132" t="s">
        <v>339</v>
      </c>
      <c r="C520" s="134">
        <v>0</v>
      </c>
      <c r="D520" s="134">
        <v>27822.61</v>
      </c>
      <c r="E520" s="134">
        <v>6616.1</v>
      </c>
      <c r="F520" s="134">
        <v>21206.51</v>
      </c>
    </row>
    <row r="521" spans="1:6" ht="15" customHeight="1" x14ac:dyDescent="0.25">
      <c r="A521" s="86">
        <v>4103020</v>
      </c>
      <c r="B521" s="132" t="s">
        <v>339</v>
      </c>
      <c r="C521" s="134">
        <v>0</v>
      </c>
      <c r="D521" s="134">
        <v>27822.61</v>
      </c>
      <c r="E521" s="134">
        <v>6616.1</v>
      </c>
      <c r="F521" s="134">
        <v>21206.51</v>
      </c>
    </row>
    <row r="522" spans="1:6" ht="15" customHeight="1" x14ac:dyDescent="0.25">
      <c r="A522" s="86">
        <v>410302001</v>
      </c>
      <c r="B522" s="132" t="s">
        <v>324</v>
      </c>
      <c r="C522" s="134">
        <v>0</v>
      </c>
      <c r="D522" s="134">
        <v>27822.61</v>
      </c>
      <c r="E522" s="134">
        <v>6616.1</v>
      </c>
      <c r="F522" s="134">
        <v>21206.51</v>
      </c>
    </row>
    <row r="523" spans="1:6" ht="15" customHeight="1" x14ac:dyDescent="0.25">
      <c r="A523" s="86">
        <v>41030200102</v>
      </c>
      <c r="B523" s="132" t="s">
        <v>342</v>
      </c>
      <c r="C523" s="134">
        <v>0</v>
      </c>
      <c r="D523" s="134">
        <v>27822.61</v>
      </c>
      <c r="E523" s="134">
        <v>6616.1</v>
      </c>
      <c r="F523" s="134">
        <v>21206.51</v>
      </c>
    </row>
    <row r="524" spans="1:6" ht="15" customHeight="1" x14ac:dyDescent="0.25">
      <c r="A524" s="86">
        <v>42</v>
      </c>
      <c r="B524" s="132" t="s">
        <v>65</v>
      </c>
      <c r="C524" s="134">
        <v>0</v>
      </c>
      <c r="D524" s="134">
        <v>721834.65</v>
      </c>
      <c r="E524" s="134">
        <v>441044.89</v>
      </c>
      <c r="F524" s="134">
        <v>280789.76000000001</v>
      </c>
    </row>
    <row r="525" spans="1:6" ht="15" customHeight="1" x14ac:dyDescent="0.25">
      <c r="A525" s="86">
        <v>4201</v>
      </c>
      <c r="B525" s="132" t="s">
        <v>191</v>
      </c>
      <c r="C525" s="134">
        <v>0</v>
      </c>
      <c r="D525" s="134">
        <v>649044.55000000005</v>
      </c>
      <c r="E525" s="134">
        <v>409642.79</v>
      </c>
      <c r="F525" s="134">
        <v>239401.76</v>
      </c>
    </row>
    <row r="526" spans="1:6" ht="15" customHeight="1" x14ac:dyDescent="0.25">
      <c r="A526" s="86">
        <v>420101</v>
      </c>
      <c r="B526" s="132" t="s">
        <v>465</v>
      </c>
      <c r="C526" s="134">
        <v>0</v>
      </c>
      <c r="D526" s="134">
        <v>11358.22</v>
      </c>
      <c r="E526" s="134">
        <v>5354.07</v>
      </c>
      <c r="F526" s="134">
        <v>6004.15</v>
      </c>
    </row>
    <row r="527" spans="1:6" ht="15" customHeight="1" x14ac:dyDescent="0.25">
      <c r="A527" s="86">
        <v>4201010</v>
      </c>
      <c r="B527" s="132" t="s">
        <v>465</v>
      </c>
      <c r="C527" s="134">
        <v>0</v>
      </c>
      <c r="D527" s="134">
        <v>11358.22</v>
      </c>
      <c r="E527" s="134">
        <v>5354.07</v>
      </c>
      <c r="F527" s="134">
        <v>6004.15</v>
      </c>
    </row>
    <row r="528" spans="1:6" ht="15" customHeight="1" x14ac:dyDescent="0.25">
      <c r="A528" s="86">
        <v>420101004</v>
      </c>
      <c r="B528" s="132" t="s">
        <v>466</v>
      </c>
      <c r="C528" s="134">
        <v>0</v>
      </c>
      <c r="D528" s="134">
        <v>11358.22</v>
      </c>
      <c r="E528" s="134">
        <v>5354.07</v>
      </c>
      <c r="F528" s="134">
        <v>6004.15</v>
      </c>
    </row>
    <row r="529" spans="1:6" ht="15" customHeight="1" x14ac:dyDescent="0.25">
      <c r="A529" s="86">
        <v>42010100401</v>
      </c>
      <c r="B529" s="132" t="s">
        <v>325</v>
      </c>
      <c r="C529" s="134">
        <v>0</v>
      </c>
      <c r="D529" s="134">
        <v>5346.43</v>
      </c>
      <c r="E529" s="134">
        <v>1027.46</v>
      </c>
      <c r="F529" s="134">
        <v>4318.97</v>
      </c>
    </row>
    <row r="530" spans="1:6" ht="15" customHeight="1" x14ac:dyDescent="0.25">
      <c r="A530" s="86">
        <v>420102</v>
      </c>
      <c r="B530" s="132" t="s">
        <v>467</v>
      </c>
      <c r="C530" s="134">
        <v>0</v>
      </c>
      <c r="D530" s="134">
        <v>476.83</v>
      </c>
      <c r="E530" s="134">
        <v>0</v>
      </c>
      <c r="F530" s="134">
        <v>476.83</v>
      </c>
    </row>
    <row r="531" spans="1:6" ht="15" customHeight="1" x14ac:dyDescent="0.25">
      <c r="A531" s="86">
        <v>4201020</v>
      </c>
      <c r="B531" s="132" t="s">
        <v>467</v>
      </c>
      <c r="C531" s="134">
        <v>0</v>
      </c>
      <c r="D531" s="134">
        <v>476.83</v>
      </c>
      <c r="E531" s="134">
        <v>0</v>
      </c>
      <c r="F531" s="134">
        <v>476.83</v>
      </c>
    </row>
    <row r="532" spans="1:6" ht="15" customHeight="1" x14ac:dyDescent="0.25">
      <c r="A532" s="86">
        <v>420102004</v>
      </c>
      <c r="B532" s="132" t="s">
        <v>466</v>
      </c>
      <c r="C532" s="134">
        <v>0</v>
      </c>
      <c r="D532" s="134">
        <v>476.83</v>
      </c>
      <c r="E532" s="134">
        <v>0</v>
      </c>
      <c r="F532" s="134">
        <v>476.83</v>
      </c>
    </row>
    <row r="533" spans="1:6" ht="15" customHeight="1" x14ac:dyDescent="0.25">
      <c r="A533" s="86">
        <v>42010200401</v>
      </c>
      <c r="B533" s="132" t="s">
        <v>327</v>
      </c>
      <c r="C533" s="134">
        <v>0</v>
      </c>
      <c r="D533" s="134">
        <v>476.83</v>
      </c>
      <c r="E533" s="134">
        <v>0</v>
      </c>
      <c r="F533" s="134">
        <v>476.83</v>
      </c>
    </row>
    <row r="534" spans="1:6" ht="15" customHeight="1" x14ac:dyDescent="0.25">
      <c r="A534" s="86">
        <v>420103</v>
      </c>
      <c r="B534" s="132" t="s">
        <v>328</v>
      </c>
      <c r="C534" s="134">
        <v>0</v>
      </c>
      <c r="D534" s="134">
        <v>637209.5</v>
      </c>
      <c r="E534" s="134">
        <v>404288.72</v>
      </c>
      <c r="F534" s="134">
        <v>232920.78</v>
      </c>
    </row>
    <row r="535" spans="1:6" ht="15" customHeight="1" x14ac:dyDescent="0.25">
      <c r="A535" s="86">
        <v>4201030</v>
      </c>
      <c r="B535" s="132" t="s">
        <v>328</v>
      </c>
      <c r="C535" s="134">
        <v>0</v>
      </c>
      <c r="D535" s="134">
        <v>637209.5</v>
      </c>
      <c r="E535" s="134">
        <v>404288.72</v>
      </c>
      <c r="F535" s="134">
        <v>232920.78</v>
      </c>
    </row>
    <row r="536" spans="1:6" ht="15" customHeight="1" x14ac:dyDescent="0.25">
      <c r="A536" s="86">
        <v>420103004</v>
      </c>
      <c r="B536" s="132" t="s">
        <v>466</v>
      </c>
      <c r="C536" s="134">
        <v>0</v>
      </c>
      <c r="D536" s="134">
        <v>637209.5</v>
      </c>
      <c r="E536" s="134">
        <v>404288.72</v>
      </c>
      <c r="F536" s="134">
        <v>232920.78</v>
      </c>
    </row>
    <row r="537" spans="1:6" ht="15" customHeight="1" x14ac:dyDescent="0.25">
      <c r="A537" s="86">
        <v>42010300401</v>
      </c>
      <c r="B537" s="132" t="s">
        <v>330</v>
      </c>
      <c r="C537" s="134">
        <v>0</v>
      </c>
      <c r="D537" s="134">
        <v>81922.649999999994</v>
      </c>
      <c r="E537" s="134">
        <v>32780.1</v>
      </c>
      <c r="F537" s="134">
        <v>49142.55</v>
      </c>
    </row>
    <row r="538" spans="1:6" ht="15" customHeight="1" x14ac:dyDescent="0.25">
      <c r="A538" s="86">
        <v>42010300402</v>
      </c>
      <c r="B538" s="132" t="s">
        <v>331</v>
      </c>
      <c r="C538" s="134">
        <v>0</v>
      </c>
      <c r="D538" s="134">
        <v>150043.91</v>
      </c>
      <c r="E538" s="134">
        <v>82186.509999999995</v>
      </c>
      <c r="F538" s="134">
        <v>67857.399999999994</v>
      </c>
    </row>
    <row r="539" spans="1:6" ht="15" customHeight="1" x14ac:dyDescent="0.25">
      <c r="A539" s="86">
        <v>4202</v>
      </c>
      <c r="B539" s="132" t="s">
        <v>395</v>
      </c>
      <c r="C539" s="134">
        <v>0</v>
      </c>
      <c r="D539" s="134">
        <v>1626.95</v>
      </c>
      <c r="E539" s="134">
        <v>694.33</v>
      </c>
      <c r="F539" s="134">
        <v>932.62</v>
      </c>
    </row>
    <row r="540" spans="1:6" ht="15" customHeight="1" x14ac:dyDescent="0.25">
      <c r="A540" s="86">
        <v>420201</v>
      </c>
      <c r="B540" s="132" t="s">
        <v>333</v>
      </c>
      <c r="C540" s="134">
        <v>0</v>
      </c>
      <c r="D540" s="134">
        <v>1626.95</v>
      </c>
      <c r="E540" s="134">
        <v>694.33</v>
      </c>
      <c r="F540" s="134">
        <v>932.62</v>
      </c>
    </row>
    <row r="541" spans="1:6" ht="15" customHeight="1" x14ac:dyDescent="0.25">
      <c r="A541" s="86">
        <v>4202010</v>
      </c>
      <c r="B541" s="132" t="s">
        <v>333</v>
      </c>
      <c r="C541" s="134">
        <v>0</v>
      </c>
      <c r="D541" s="134">
        <v>1626.95</v>
      </c>
      <c r="E541" s="134">
        <v>694.33</v>
      </c>
      <c r="F541" s="134">
        <v>932.62</v>
      </c>
    </row>
    <row r="542" spans="1:6" ht="15" customHeight="1" x14ac:dyDescent="0.25">
      <c r="A542" s="86">
        <v>420201004</v>
      </c>
      <c r="B542" s="132" t="s">
        <v>466</v>
      </c>
      <c r="C542" s="134">
        <v>0</v>
      </c>
      <c r="D542" s="134">
        <v>932.62</v>
      </c>
      <c r="E542" s="134">
        <v>694.33</v>
      </c>
      <c r="F542" s="134">
        <v>238.29</v>
      </c>
    </row>
    <row r="543" spans="1:6" ht="15" customHeight="1" x14ac:dyDescent="0.25">
      <c r="A543" s="86">
        <v>42020100401</v>
      </c>
      <c r="B543" s="132" t="s">
        <v>468</v>
      </c>
      <c r="C543" s="134">
        <v>0</v>
      </c>
      <c r="D543" s="134">
        <v>223.35</v>
      </c>
      <c r="E543" s="134">
        <v>0</v>
      </c>
      <c r="F543" s="134">
        <v>223.35</v>
      </c>
    </row>
    <row r="544" spans="1:6" ht="15" customHeight="1" x14ac:dyDescent="0.25">
      <c r="A544" s="86">
        <v>420201005</v>
      </c>
      <c r="B544" s="132" t="s">
        <v>469</v>
      </c>
      <c r="C544" s="134">
        <v>0</v>
      </c>
      <c r="D544" s="134">
        <v>694.33</v>
      </c>
      <c r="E544" s="134">
        <v>0</v>
      </c>
      <c r="F544" s="134">
        <v>694.33</v>
      </c>
    </row>
    <row r="545" spans="1:6" ht="15" customHeight="1" x14ac:dyDescent="0.25">
      <c r="A545" s="86">
        <v>42020100501</v>
      </c>
      <c r="B545" s="132" t="s">
        <v>470</v>
      </c>
      <c r="C545" s="134">
        <v>0</v>
      </c>
      <c r="D545" s="134">
        <v>694.33</v>
      </c>
      <c r="E545" s="134">
        <v>0</v>
      </c>
      <c r="F545" s="134">
        <v>694.33</v>
      </c>
    </row>
    <row r="546" spans="1:6" ht="15" customHeight="1" x14ac:dyDescent="0.25">
      <c r="A546" s="86">
        <v>4203</v>
      </c>
      <c r="B546" s="132" t="s">
        <v>398</v>
      </c>
      <c r="C546" s="134">
        <v>0</v>
      </c>
      <c r="D546" s="134">
        <v>71163.149999999994</v>
      </c>
      <c r="E546" s="134">
        <v>30707.77</v>
      </c>
      <c r="F546" s="134">
        <v>40455.379999999997</v>
      </c>
    </row>
    <row r="547" spans="1:6" ht="15" customHeight="1" x14ac:dyDescent="0.25">
      <c r="A547" s="86">
        <v>420301</v>
      </c>
      <c r="B547" s="132" t="s">
        <v>335</v>
      </c>
      <c r="C547" s="134">
        <v>0</v>
      </c>
      <c r="D547" s="134">
        <v>50691.28</v>
      </c>
      <c r="E547" s="134">
        <v>14191.27</v>
      </c>
      <c r="F547" s="134">
        <v>36500.01</v>
      </c>
    </row>
    <row r="548" spans="1:6" ht="15" customHeight="1" x14ac:dyDescent="0.25">
      <c r="A548" s="86">
        <v>4203010</v>
      </c>
      <c r="B548" s="132" t="s">
        <v>335</v>
      </c>
      <c r="C548" s="134">
        <v>0</v>
      </c>
      <c r="D548" s="134">
        <v>50691.28</v>
      </c>
      <c r="E548" s="134">
        <v>14191.27</v>
      </c>
      <c r="F548" s="134">
        <v>36500.01</v>
      </c>
    </row>
    <row r="549" spans="1:6" ht="15" customHeight="1" x14ac:dyDescent="0.25">
      <c r="A549" s="86">
        <v>420301004</v>
      </c>
      <c r="B549" s="132" t="s">
        <v>466</v>
      </c>
      <c r="C549" s="134">
        <v>0</v>
      </c>
      <c r="D549" s="134">
        <v>50691.28</v>
      </c>
      <c r="E549" s="134">
        <v>14191.27</v>
      </c>
      <c r="F549" s="134">
        <v>36500.01</v>
      </c>
    </row>
    <row r="550" spans="1:6" ht="15" customHeight="1" x14ac:dyDescent="0.25">
      <c r="A550" s="86">
        <v>42030100401</v>
      </c>
      <c r="B550" s="132" t="s">
        <v>471</v>
      </c>
      <c r="C550" s="134">
        <v>0</v>
      </c>
      <c r="D550" s="134">
        <v>9959.0300000000007</v>
      </c>
      <c r="E550" s="134">
        <v>9959.0300000000007</v>
      </c>
      <c r="F550" s="134">
        <v>0</v>
      </c>
    </row>
    <row r="551" spans="1:6" ht="15" customHeight="1" x14ac:dyDescent="0.25">
      <c r="A551" s="86">
        <v>42030100402</v>
      </c>
      <c r="B551" s="132" t="s">
        <v>472</v>
      </c>
      <c r="C551" s="134">
        <v>0</v>
      </c>
      <c r="D551" s="134">
        <v>37558.07</v>
      </c>
      <c r="E551" s="134">
        <v>1058.06</v>
      </c>
      <c r="F551" s="134">
        <v>36500.01</v>
      </c>
    </row>
    <row r="552" spans="1:6" ht="15" customHeight="1" x14ac:dyDescent="0.25">
      <c r="A552" s="86">
        <v>420302</v>
      </c>
      <c r="B552" s="132" t="s">
        <v>339</v>
      </c>
      <c r="C552" s="134">
        <v>0</v>
      </c>
      <c r="D552" s="134">
        <v>20471.87</v>
      </c>
      <c r="E552" s="134">
        <v>16516.5</v>
      </c>
      <c r="F552" s="134">
        <v>3955.37</v>
      </c>
    </row>
    <row r="553" spans="1:6" ht="15" customHeight="1" x14ac:dyDescent="0.25">
      <c r="A553" s="86">
        <v>4203020</v>
      </c>
      <c r="B553" s="132" t="s">
        <v>339</v>
      </c>
      <c r="C553" s="134">
        <v>0</v>
      </c>
      <c r="D553" s="134">
        <v>20471.87</v>
      </c>
      <c r="E553" s="134">
        <v>16516.5</v>
      </c>
      <c r="F553" s="134">
        <v>3955.37</v>
      </c>
    </row>
    <row r="554" spans="1:6" ht="15" customHeight="1" x14ac:dyDescent="0.25">
      <c r="A554" s="86">
        <v>420302004</v>
      </c>
      <c r="B554" s="132" t="s">
        <v>466</v>
      </c>
      <c r="C554" s="134">
        <v>0</v>
      </c>
      <c r="D554" s="134">
        <v>20471.87</v>
      </c>
      <c r="E554" s="134">
        <v>16516.5</v>
      </c>
      <c r="F554" s="134">
        <v>3955.37</v>
      </c>
    </row>
    <row r="555" spans="1:6" ht="15" customHeight="1" x14ac:dyDescent="0.25">
      <c r="A555" s="86">
        <v>42030200402</v>
      </c>
      <c r="B555" s="132" t="s">
        <v>342</v>
      </c>
      <c r="C555" s="134">
        <v>0</v>
      </c>
      <c r="D555" s="134">
        <v>4072.07</v>
      </c>
      <c r="E555" s="134">
        <v>116.7</v>
      </c>
      <c r="F555" s="134">
        <v>3955.37</v>
      </c>
    </row>
    <row r="556" spans="1:6" ht="15" customHeight="1" x14ac:dyDescent="0.25">
      <c r="A556" s="86">
        <v>43</v>
      </c>
      <c r="B556" s="132" t="s">
        <v>473</v>
      </c>
      <c r="C556" s="134">
        <v>0</v>
      </c>
      <c r="D556" s="134">
        <v>4878971.01</v>
      </c>
      <c r="E556" s="134">
        <v>3724312.23</v>
      </c>
      <c r="F556" s="134">
        <v>1154658.78</v>
      </c>
    </row>
    <row r="557" spans="1:6" ht="15" customHeight="1" x14ac:dyDescent="0.25">
      <c r="A557" s="86">
        <v>4301</v>
      </c>
      <c r="B557" s="132" t="s">
        <v>191</v>
      </c>
      <c r="C557" s="134">
        <v>0</v>
      </c>
      <c r="D557" s="134">
        <v>249219.32</v>
      </c>
      <c r="E557" s="134">
        <v>0</v>
      </c>
      <c r="F557" s="134">
        <v>249219.32</v>
      </c>
    </row>
    <row r="558" spans="1:6" ht="15" customHeight="1" x14ac:dyDescent="0.25">
      <c r="A558" s="86">
        <v>430101</v>
      </c>
      <c r="B558" s="132" t="s">
        <v>474</v>
      </c>
      <c r="C558" s="134">
        <v>0</v>
      </c>
      <c r="D558" s="134">
        <v>1341.72</v>
      </c>
      <c r="E558" s="134">
        <v>0</v>
      </c>
      <c r="F558" s="134">
        <v>1341.72</v>
      </c>
    </row>
    <row r="559" spans="1:6" ht="15" customHeight="1" x14ac:dyDescent="0.25">
      <c r="A559" s="86">
        <v>4301010</v>
      </c>
      <c r="B559" s="132" t="s">
        <v>474</v>
      </c>
      <c r="C559" s="134">
        <v>0</v>
      </c>
      <c r="D559" s="134">
        <v>1341.72</v>
      </c>
      <c r="E559" s="134">
        <v>0</v>
      </c>
      <c r="F559" s="134">
        <v>1341.72</v>
      </c>
    </row>
    <row r="560" spans="1:6" ht="15" customHeight="1" x14ac:dyDescent="0.25">
      <c r="A560" s="86">
        <v>430101001</v>
      </c>
      <c r="B560" s="132" t="s">
        <v>412</v>
      </c>
      <c r="C560" s="134">
        <v>0</v>
      </c>
      <c r="D560" s="134">
        <v>1341.72</v>
      </c>
      <c r="E560" s="134">
        <v>0</v>
      </c>
      <c r="F560" s="134">
        <v>1341.72</v>
      </c>
    </row>
    <row r="561" spans="1:6" ht="15" customHeight="1" x14ac:dyDescent="0.25">
      <c r="A561" s="86">
        <v>430102</v>
      </c>
      <c r="B561" s="132" t="s">
        <v>475</v>
      </c>
      <c r="C561" s="134">
        <v>0</v>
      </c>
      <c r="D561" s="134">
        <v>3331.97</v>
      </c>
      <c r="E561" s="134">
        <v>0</v>
      </c>
      <c r="F561" s="134">
        <v>3331.97</v>
      </c>
    </row>
    <row r="562" spans="1:6" ht="15" customHeight="1" x14ac:dyDescent="0.25">
      <c r="A562" s="86">
        <v>4301020</v>
      </c>
      <c r="B562" s="132" t="s">
        <v>475</v>
      </c>
      <c r="C562" s="134">
        <v>0</v>
      </c>
      <c r="D562" s="134">
        <v>3331.97</v>
      </c>
      <c r="E562" s="134">
        <v>0</v>
      </c>
      <c r="F562" s="134">
        <v>3331.97</v>
      </c>
    </row>
    <row r="563" spans="1:6" ht="15" customHeight="1" x14ac:dyDescent="0.25">
      <c r="A563" s="86">
        <v>430102001</v>
      </c>
      <c r="B563" s="132" t="s">
        <v>412</v>
      </c>
      <c r="C563" s="134">
        <v>0</v>
      </c>
      <c r="D563" s="134">
        <v>3331.97</v>
      </c>
      <c r="E563" s="134">
        <v>0</v>
      </c>
      <c r="F563" s="134">
        <v>3331.97</v>
      </c>
    </row>
    <row r="564" spans="1:6" ht="15" customHeight="1" x14ac:dyDescent="0.25">
      <c r="A564" s="86">
        <v>43010200101</v>
      </c>
      <c r="B564" s="132" t="s">
        <v>327</v>
      </c>
      <c r="C564" s="134">
        <v>0</v>
      </c>
      <c r="D564" s="134">
        <v>86.53</v>
      </c>
      <c r="E564" s="134">
        <v>0</v>
      </c>
      <c r="F564" s="134">
        <v>86.53</v>
      </c>
    </row>
    <row r="565" spans="1:6" ht="15" customHeight="1" x14ac:dyDescent="0.25">
      <c r="A565" s="86">
        <v>430103</v>
      </c>
      <c r="B565" s="132" t="s">
        <v>476</v>
      </c>
      <c r="C565" s="134">
        <v>0</v>
      </c>
      <c r="D565" s="134">
        <v>244545.63</v>
      </c>
      <c r="E565" s="134">
        <v>0</v>
      </c>
      <c r="F565" s="134">
        <v>244545.63</v>
      </c>
    </row>
    <row r="566" spans="1:6" ht="15" customHeight="1" x14ac:dyDescent="0.25">
      <c r="A566" s="86">
        <v>4301030</v>
      </c>
      <c r="B566" s="132" t="s">
        <v>476</v>
      </c>
      <c r="C566" s="134">
        <v>0</v>
      </c>
      <c r="D566" s="134">
        <v>244545.63</v>
      </c>
      <c r="E566" s="134">
        <v>0</v>
      </c>
      <c r="F566" s="134">
        <v>244545.63</v>
      </c>
    </row>
    <row r="567" spans="1:6" ht="15" customHeight="1" x14ac:dyDescent="0.25">
      <c r="A567" s="86">
        <v>430103001</v>
      </c>
      <c r="B567" s="132" t="s">
        <v>412</v>
      </c>
      <c r="C567" s="134">
        <v>0</v>
      </c>
      <c r="D567" s="134">
        <v>244545.63</v>
      </c>
      <c r="E567" s="134">
        <v>0</v>
      </c>
      <c r="F567" s="134">
        <v>244545.63</v>
      </c>
    </row>
    <row r="568" spans="1:6" ht="15" customHeight="1" x14ac:dyDescent="0.25">
      <c r="A568" s="86">
        <v>43010300101</v>
      </c>
      <c r="B568" s="132" t="s">
        <v>330</v>
      </c>
      <c r="C568" s="134">
        <v>0</v>
      </c>
      <c r="D568" s="134">
        <v>19871.59</v>
      </c>
      <c r="E568" s="134">
        <v>0</v>
      </c>
      <c r="F568" s="134">
        <v>19871.59</v>
      </c>
    </row>
    <row r="569" spans="1:6" ht="15" customHeight="1" x14ac:dyDescent="0.25">
      <c r="A569" s="86">
        <v>4302</v>
      </c>
      <c r="B569" s="132" t="s">
        <v>395</v>
      </c>
      <c r="C569" s="134">
        <v>0</v>
      </c>
      <c r="D569" s="134">
        <v>184940.02</v>
      </c>
      <c r="E569" s="134">
        <v>184940.02</v>
      </c>
      <c r="F569" s="134">
        <v>0</v>
      </c>
    </row>
    <row r="570" spans="1:6" ht="15" customHeight="1" x14ac:dyDescent="0.25">
      <c r="A570" s="86">
        <v>430201</v>
      </c>
      <c r="B570" s="132" t="s">
        <v>333</v>
      </c>
      <c r="C570" s="134">
        <v>0</v>
      </c>
      <c r="D570" s="134">
        <v>184940.02</v>
      </c>
      <c r="E570" s="134">
        <v>184940.02</v>
      </c>
      <c r="F570" s="134">
        <v>0</v>
      </c>
    </row>
    <row r="571" spans="1:6" ht="15" customHeight="1" x14ac:dyDescent="0.25">
      <c r="A571" s="86">
        <v>4302010</v>
      </c>
      <c r="B571" s="132" t="s">
        <v>333</v>
      </c>
      <c r="C571" s="134">
        <v>0</v>
      </c>
      <c r="D571" s="134">
        <v>184940.02</v>
      </c>
      <c r="E571" s="134">
        <v>184940.02</v>
      </c>
      <c r="F571" s="134">
        <v>0</v>
      </c>
    </row>
    <row r="572" spans="1:6" ht="15" customHeight="1" x14ac:dyDescent="0.25">
      <c r="A572" s="86">
        <v>430201001</v>
      </c>
      <c r="B572" s="132" t="s">
        <v>412</v>
      </c>
      <c r="C572" s="134">
        <v>0</v>
      </c>
      <c r="D572" s="134">
        <v>184940.02</v>
      </c>
      <c r="E572" s="134">
        <v>184940.02</v>
      </c>
      <c r="F572" s="134">
        <v>0</v>
      </c>
    </row>
    <row r="573" spans="1:6" ht="15" customHeight="1" x14ac:dyDescent="0.25">
      <c r="A573" s="86">
        <v>4303</v>
      </c>
      <c r="B573" s="132" t="s">
        <v>203</v>
      </c>
      <c r="C573" s="134">
        <v>0</v>
      </c>
      <c r="D573" s="134">
        <v>466215.79</v>
      </c>
      <c r="E573" s="134">
        <v>0</v>
      </c>
      <c r="F573" s="134">
        <v>466215.79</v>
      </c>
    </row>
    <row r="574" spans="1:6" ht="15" customHeight="1" x14ac:dyDescent="0.25">
      <c r="A574" s="86">
        <v>430301</v>
      </c>
      <c r="B574" s="132" t="s">
        <v>335</v>
      </c>
      <c r="C574" s="134">
        <v>0</v>
      </c>
      <c r="D574" s="134">
        <v>463446.45</v>
      </c>
      <c r="E574" s="134">
        <v>0</v>
      </c>
      <c r="F574" s="134">
        <v>463446.45</v>
      </c>
    </row>
    <row r="575" spans="1:6" ht="15" customHeight="1" x14ac:dyDescent="0.25">
      <c r="A575" s="86">
        <v>4303010</v>
      </c>
      <c r="B575" s="132" t="s">
        <v>335</v>
      </c>
      <c r="C575" s="134">
        <v>0</v>
      </c>
      <c r="D575" s="134">
        <v>463446.45</v>
      </c>
      <c r="E575" s="134">
        <v>0</v>
      </c>
      <c r="F575" s="134">
        <v>463446.45</v>
      </c>
    </row>
    <row r="576" spans="1:6" ht="15" customHeight="1" x14ac:dyDescent="0.25">
      <c r="A576" s="86">
        <v>430301001</v>
      </c>
      <c r="B576" s="132" t="s">
        <v>412</v>
      </c>
      <c r="C576" s="134">
        <v>0</v>
      </c>
      <c r="D576" s="134">
        <v>463446.45</v>
      </c>
      <c r="E576" s="134">
        <v>0</v>
      </c>
      <c r="F576" s="134">
        <v>463446.45</v>
      </c>
    </row>
    <row r="577" spans="1:6" ht="15" customHeight="1" x14ac:dyDescent="0.25">
      <c r="A577" s="86">
        <v>43030100101</v>
      </c>
      <c r="B577" s="132" t="s">
        <v>337</v>
      </c>
      <c r="C577" s="134">
        <v>0</v>
      </c>
      <c r="D577" s="134">
        <v>49808.77</v>
      </c>
      <c r="E577" s="134">
        <v>0</v>
      </c>
      <c r="F577" s="134">
        <v>49808.77</v>
      </c>
    </row>
    <row r="578" spans="1:6" ht="15" customHeight="1" x14ac:dyDescent="0.25">
      <c r="A578" s="86">
        <v>43030100102</v>
      </c>
      <c r="B578" s="132" t="s">
        <v>477</v>
      </c>
      <c r="C578" s="134">
        <v>0</v>
      </c>
      <c r="D578" s="134">
        <v>172191.16</v>
      </c>
      <c r="E578" s="134">
        <v>0</v>
      </c>
      <c r="F578" s="134">
        <v>172191.16</v>
      </c>
    </row>
    <row r="579" spans="1:6" ht="15" customHeight="1" x14ac:dyDescent="0.25">
      <c r="A579" s="86">
        <v>430302</v>
      </c>
      <c r="B579" s="132" t="s">
        <v>339</v>
      </c>
      <c r="C579" s="134">
        <v>0</v>
      </c>
      <c r="D579" s="134">
        <v>2769.34</v>
      </c>
      <c r="E579" s="134">
        <v>0</v>
      </c>
      <c r="F579" s="134">
        <v>2769.34</v>
      </c>
    </row>
    <row r="580" spans="1:6" ht="15" customHeight="1" x14ac:dyDescent="0.25">
      <c r="A580" s="86">
        <v>4303020</v>
      </c>
      <c r="B580" s="132" t="s">
        <v>339</v>
      </c>
      <c r="C580" s="134">
        <v>0</v>
      </c>
      <c r="D580" s="134">
        <v>2769.34</v>
      </c>
      <c r="E580" s="134">
        <v>0</v>
      </c>
      <c r="F580" s="134">
        <v>2769.34</v>
      </c>
    </row>
    <row r="581" spans="1:6" ht="15" customHeight="1" x14ac:dyDescent="0.25">
      <c r="A581" s="86">
        <v>430302001</v>
      </c>
      <c r="B581" s="132" t="s">
        <v>412</v>
      </c>
      <c r="C581" s="134">
        <v>0</v>
      </c>
      <c r="D581" s="134">
        <v>2769.34</v>
      </c>
      <c r="E581" s="134">
        <v>0</v>
      </c>
      <c r="F581" s="134">
        <v>2769.34</v>
      </c>
    </row>
    <row r="582" spans="1:6" ht="15" customHeight="1" x14ac:dyDescent="0.25">
      <c r="A582" s="86">
        <v>43030200102</v>
      </c>
      <c r="B582" s="132" t="s">
        <v>342</v>
      </c>
      <c r="C582" s="134">
        <v>0</v>
      </c>
      <c r="D582" s="134">
        <v>115.68</v>
      </c>
      <c r="E582" s="134">
        <v>0</v>
      </c>
      <c r="F582" s="134">
        <v>115.68</v>
      </c>
    </row>
    <row r="583" spans="1:6" ht="15" customHeight="1" x14ac:dyDescent="0.25">
      <c r="A583" s="86">
        <v>4309</v>
      </c>
      <c r="B583" s="132" t="s">
        <v>204</v>
      </c>
      <c r="C583" s="134">
        <v>0</v>
      </c>
      <c r="D583" s="134">
        <v>3978595.88</v>
      </c>
      <c r="E583" s="134">
        <v>3539372.21</v>
      </c>
      <c r="F583" s="134">
        <v>439223.67</v>
      </c>
    </row>
    <row r="584" spans="1:6" ht="15" customHeight="1" x14ac:dyDescent="0.25">
      <c r="A584" s="86">
        <v>430901</v>
      </c>
      <c r="B584" s="132" t="s">
        <v>191</v>
      </c>
      <c r="C584" s="134">
        <v>0</v>
      </c>
      <c r="D584" s="134">
        <v>202893.17</v>
      </c>
      <c r="E584" s="134">
        <v>65614.81</v>
      </c>
      <c r="F584" s="134">
        <v>137278.35999999999</v>
      </c>
    </row>
    <row r="585" spans="1:6" ht="15" customHeight="1" x14ac:dyDescent="0.25">
      <c r="A585" s="86">
        <v>4309010</v>
      </c>
      <c r="B585" s="132" t="s">
        <v>191</v>
      </c>
      <c r="C585" s="134">
        <v>0</v>
      </c>
      <c r="D585" s="134">
        <v>202893.17</v>
      </c>
      <c r="E585" s="134">
        <v>65614.81</v>
      </c>
      <c r="F585" s="134">
        <v>137278.35999999999</v>
      </c>
    </row>
    <row r="586" spans="1:6" ht="15" customHeight="1" x14ac:dyDescent="0.25">
      <c r="A586" s="86">
        <v>430901001</v>
      </c>
      <c r="B586" s="132" t="s">
        <v>412</v>
      </c>
      <c r="C586" s="134">
        <v>0</v>
      </c>
      <c r="D586" s="134">
        <v>137278.35999999999</v>
      </c>
      <c r="E586" s="134">
        <v>0</v>
      </c>
      <c r="F586" s="134">
        <v>137278.35999999999</v>
      </c>
    </row>
    <row r="587" spans="1:6" ht="15" customHeight="1" x14ac:dyDescent="0.25">
      <c r="A587" s="86">
        <v>43090100102</v>
      </c>
      <c r="B587" s="132" t="s">
        <v>478</v>
      </c>
      <c r="C587" s="134">
        <v>0</v>
      </c>
      <c r="D587" s="134">
        <v>0.02</v>
      </c>
      <c r="E587" s="134">
        <v>0</v>
      </c>
      <c r="F587" s="134">
        <v>0.02</v>
      </c>
    </row>
    <row r="588" spans="1:6" ht="15" customHeight="1" x14ac:dyDescent="0.25">
      <c r="A588" s="86">
        <v>43090100103</v>
      </c>
      <c r="B588" s="132" t="s">
        <v>479</v>
      </c>
      <c r="C588" s="134">
        <v>0</v>
      </c>
      <c r="D588" s="134">
        <v>137278.34</v>
      </c>
      <c r="E588" s="134">
        <v>0</v>
      </c>
      <c r="F588" s="134">
        <v>137278.34</v>
      </c>
    </row>
    <row r="589" spans="1:6" ht="15" customHeight="1" x14ac:dyDescent="0.25">
      <c r="A589" s="86">
        <v>430901003</v>
      </c>
      <c r="B589" s="132" t="s">
        <v>354</v>
      </c>
      <c r="C589" s="134">
        <v>0</v>
      </c>
      <c r="D589" s="134">
        <v>65614.81</v>
      </c>
      <c r="E589" s="134">
        <v>65614.81</v>
      </c>
      <c r="F589" s="134">
        <v>0</v>
      </c>
    </row>
    <row r="590" spans="1:6" ht="15" customHeight="1" x14ac:dyDescent="0.25">
      <c r="A590" s="86">
        <v>430902</v>
      </c>
      <c r="B590" s="132" t="s">
        <v>395</v>
      </c>
      <c r="C590" s="134">
        <v>0</v>
      </c>
      <c r="D590" s="134">
        <v>3197371.49</v>
      </c>
      <c r="E590" s="134">
        <v>2897371.49</v>
      </c>
      <c r="F590" s="134">
        <v>300000</v>
      </c>
    </row>
    <row r="591" spans="1:6" ht="15" customHeight="1" x14ac:dyDescent="0.25">
      <c r="A591" s="86">
        <v>4309020</v>
      </c>
      <c r="B591" s="132" t="s">
        <v>395</v>
      </c>
      <c r="C591" s="134">
        <v>0</v>
      </c>
      <c r="D591" s="134">
        <v>3197371.49</v>
      </c>
      <c r="E591" s="134">
        <v>2897371.49</v>
      </c>
      <c r="F591" s="134">
        <v>300000</v>
      </c>
    </row>
    <row r="592" spans="1:6" ht="15" customHeight="1" x14ac:dyDescent="0.25">
      <c r="A592" s="86">
        <v>430902001</v>
      </c>
      <c r="B592" s="132" t="s">
        <v>412</v>
      </c>
      <c r="C592" s="134">
        <v>0</v>
      </c>
      <c r="D592" s="134">
        <v>1897371.49</v>
      </c>
      <c r="E592" s="134">
        <v>1897371.49</v>
      </c>
      <c r="F592" s="134">
        <v>0</v>
      </c>
    </row>
    <row r="593" spans="1:6" ht="15" customHeight="1" x14ac:dyDescent="0.25">
      <c r="A593" s="86">
        <v>430902002</v>
      </c>
      <c r="B593" s="132" t="s">
        <v>415</v>
      </c>
      <c r="C593" s="134">
        <v>0</v>
      </c>
      <c r="D593" s="134">
        <v>1300000</v>
      </c>
      <c r="E593" s="134">
        <v>1000000</v>
      </c>
      <c r="F593" s="134">
        <v>300000</v>
      </c>
    </row>
    <row r="594" spans="1:6" ht="15" customHeight="1" x14ac:dyDescent="0.25">
      <c r="A594" s="86">
        <v>43090200201</v>
      </c>
      <c r="B594" s="132" t="s">
        <v>417</v>
      </c>
      <c r="C594" s="134">
        <v>0</v>
      </c>
      <c r="D594" s="134">
        <v>1300000</v>
      </c>
      <c r="E594" s="134">
        <v>1000000</v>
      </c>
      <c r="F594" s="134">
        <v>300000</v>
      </c>
    </row>
    <row r="595" spans="1:6" ht="15" customHeight="1" x14ac:dyDescent="0.25">
      <c r="A595" s="86">
        <v>430903</v>
      </c>
      <c r="B595" s="132" t="s">
        <v>398</v>
      </c>
      <c r="C595" s="134">
        <v>0</v>
      </c>
      <c r="D595" s="134">
        <v>578331.22</v>
      </c>
      <c r="E595" s="134">
        <v>576385.91</v>
      </c>
      <c r="F595" s="134">
        <v>1945.31</v>
      </c>
    </row>
    <row r="596" spans="1:6" ht="15" customHeight="1" x14ac:dyDescent="0.25">
      <c r="A596" s="86">
        <v>4309030</v>
      </c>
      <c r="B596" s="132" t="s">
        <v>398</v>
      </c>
      <c r="C596" s="134">
        <v>0</v>
      </c>
      <c r="D596" s="134">
        <v>578331.22</v>
      </c>
      <c r="E596" s="134">
        <v>576385.91</v>
      </c>
      <c r="F596" s="134">
        <v>1945.31</v>
      </c>
    </row>
    <row r="597" spans="1:6" ht="15" customHeight="1" x14ac:dyDescent="0.25">
      <c r="A597" s="86">
        <v>430903001</v>
      </c>
      <c r="B597" s="132" t="s">
        <v>335</v>
      </c>
      <c r="C597" s="134">
        <v>0</v>
      </c>
      <c r="D597" s="134">
        <v>564008.16</v>
      </c>
      <c r="E597" s="134">
        <v>564008.16</v>
      </c>
      <c r="F597" s="134">
        <v>0</v>
      </c>
    </row>
    <row r="598" spans="1:6" ht="15" customHeight="1" x14ac:dyDescent="0.25">
      <c r="A598" s="86">
        <v>430903002</v>
      </c>
      <c r="B598" s="132" t="s">
        <v>339</v>
      </c>
      <c r="C598" s="134">
        <v>0</v>
      </c>
      <c r="D598" s="134">
        <v>14323.06</v>
      </c>
      <c r="E598" s="134">
        <v>12377.75</v>
      </c>
      <c r="F598" s="134">
        <v>1945.31</v>
      </c>
    </row>
    <row r="599" spans="1:6" ht="15" customHeight="1" x14ac:dyDescent="0.25">
      <c r="A599" s="86">
        <v>43090300201</v>
      </c>
      <c r="B599" s="132" t="s">
        <v>341</v>
      </c>
      <c r="C599" s="134">
        <v>0</v>
      </c>
      <c r="D599" s="134">
        <v>1901.38</v>
      </c>
      <c r="E599" s="134">
        <v>0</v>
      </c>
      <c r="F599" s="134">
        <v>1901.38</v>
      </c>
    </row>
    <row r="600" spans="1:6" ht="15" customHeight="1" x14ac:dyDescent="0.25">
      <c r="A600" s="86">
        <v>43090300202</v>
      </c>
      <c r="B600" s="132" t="s">
        <v>342</v>
      </c>
      <c r="C600" s="134">
        <v>0</v>
      </c>
      <c r="D600" s="134">
        <v>43.93</v>
      </c>
      <c r="E600" s="134">
        <v>0</v>
      </c>
      <c r="F600" s="134">
        <v>43.93</v>
      </c>
    </row>
    <row r="601" spans="1:6" ht="15" customHeight="1" x14ac:dyDescent="0.25">
      <c r="A601" s="86">
        <v>45</v>
      </c>
      <c r="B601" s="132" t="s">
        <v>179</v>
      </c>
      <c r="C601" s="134">
        <v>0</v>
      </c>
      <c r="D601" s="134">
        <v>616700.43999999994</v>
      </c>
      <c r="E601" s="134">
        <v>325695.01</v>
      </c>
      <c r="F601" s="134">
        <v>291005.43</v>
      </c>
    </row>
    <row r="602" spans="1:6" ht="15" customHeight="1" x14ac:dyDescent="0.25">
      <c r="A602" s="86">
        <v>4501</v>
      </c>
      <c r="B602" s="132" t="s">
        <v>205</v>
      </c>
      <c r="C602" s="134">
        <v>0</v>
      </c>
      <c r="D602" s="134">
        <v>230545.86</v>
      </c>
      <c r="E602" s="134">
        <v>166550.21</v>
      </c>
      <c r="F602" s="134">
        <v>63995.65</v>
      </c>
    </row>
    <row r="603" spans="1:6" ht="15" customHeight="1" x14ac:dyDescent="0.25">
      <c r="A603" s="86">
        <v>450101</v>
      </c>
      <c r="B603" s="132" t="s">
        <v>480</v>
      </c>
      <c r="C603" s="134">
        <v>0</v>
      </c>
      <c r="D603" s="134">
        <v>15166.3</v>
      </c>
      <c r="E603" s="134">
        <v>15166.3</v>
      </c>
      <c r="F603" s="134">
        <v>0</v>
      </c>
    </row>
    <row r="604" spans="1:6" ht="15" customHeight="1" x14ac:dyDescent="0.25">
      <c r="A604" s="86">
        <v>4501010</v>
      </c>
      <c r="B604" s="132" t="s">
        <v>480</v>
      </c>
      <c r="C604" s="134">
        <v>0</v>
      </c>
      <c r="D604" s="134">
        <v>15166.3</v>
      </c>
      <c r="E604" s="134">
        <v>15166.3</v>
      </c>
      <c r="F604" s="134">
        <v>0</v>
      </c>
    </row>
    <row r="605" spans="1:6" ht="15" customHeight="1" x14ac:dyDescent="0.25">
      <c r="A605" s="86">
        <v>450101001</v>
      </c>
      <c r="B605" s="132" t="s">
        <v>324</v>
      </c>
      <c r="C605" s="134">
        <v>0</v>
      </c>
      <c r="D605" s="134">
        <v>15166.3</v>
      </c>
      <c r="E605" s="134">
        <v>15166.3</v>
      </c>
      <c r="F605" s="134">
        <v>0</v>
      </c>
    </row>
    <row r="606" spans="1:6" ht="15" customHeight="1" x14ac:dyDescent="0.25">
      <c r="A606" s="86">
        <v>45010100101</v>
      </c>
      <c r="B606" s="132" t="s">
        <v>481</v>
      </c>
      <c r="C606" s="134">
        <v>0</v>
      </c>
      <c r="D606" s="134">
        <v>15166.3</v>
      </c>
      <c r="E606" s="134">
        <v>15166.3</v>
      </c>
      <c r="F606" s="134">
        <v>0</v>
      </c>
    </row>
    <row r="607" spans="1:6" ht="15" customHeight="1" x14ac:dyDescent="0.25">
      <c r="A607" s="86">
        <v>450102</v>
      </c>
      <c r="B607" s="132" t="s">
        <v>482</v>
      </c>
      <c r="C607" s="134">
        <v>0</v>
      </c>
      <c r="D607" s="134">
        <v>62135.88</v>
      </c>
      <c r="E607" s="134">
        <v>47205.61</v>
      </c>
      <c r="F607" s="134">
        <v>14930.27</v>
      </c>
    </row>
    <row r="608" spans="1:6" ht="15" customHeight="1" x14ac:dyDescent="0.25">
      <c r="A608" s="86">
        <v>4501020</v>
      </c>
      <c r="B608" s="132" t="s">
        <v>482</v>
      </c>
      <c r="C608" s="134">
        <v>0</v>
      </c>
      <c r="D608" s="134">
        <v>62135.88</v>
      </c>
      <c r="E608" s="134">
        <v>47205.61</v>
      </c>
      <c r="F608" s="134">
        <v>14930.27</v>
      </c>
    </row>
    <row r="609" spans="1:6" ht="15" customHeight="1" x14ac:dyDescent="0.25">
      <c r="A609" s="86">
        <v>450102001</v>
      </c>
      <c r="B609" s="132" t="s">
        <v>324</v>
      </c>
      <c r="C609" s="134">
        <v>0</v>
      </c>
      <c r="D609" s="134">
        <v>62135.88</v>
      </c>
      <c r="E609" s="134">
        <v>47205.61</v>
      </c>
      <c r="F609" s="134">
        <v>14930.27</v>
      </c>
    </row>
    <row r="610" spans="1:6" ht="15" customHeight="1" x14ac:dyDescent="0.25">
      <c r="A610" s="86">
        <v>45010200101</v>
      </c>
      <c r="B610" s="132" t="s">
        <v>481</v>
      </c>
      <c r="C610" s="134">
        <v>0</v>
      </c>
      <c r="D610" s="134">
        <v>62135.88</v>
      </c>
      <c r="E610" s="134">
        <v>47205.61</v>
      </c>
      <c r="F610" s="134">
        <v>14930.27</v>
      </c>
    </row>
    <row r="611" spans="1:6" ht="15" customHeight="1" x14ac:dyDescent="0.25">
      <c r="A611" s="86">
        <v>450103</v>
      </c>
      <c r="B611" s="132" t="s">
        <v>483</v>
      </c>
      <c r="C611" s="134">
        <v>0</v>
      </c>
      <c r="D611" s="134">
        <v>153243.68</v>
      </c>
      <c r="E611" s="134">
        <v>104178.3</v>
      </c>
      <c r="F611" s="134">
        <v>49065.38</v>
      </c>
    </row>
    <row r="612" spans="1:6" ht="15" customHeight="1" x14ac:dyDescent="0.25">
      <c r="A612" s="86">
        <v>4501030</v>
      </c>
      <c r="B612" s="132" t="s">
        <v>483</v>
      </c>
      <c r="C612" s="134">
        <v>0</v>
      </c>
      <c r="D612" s="134">
        <v>153243.68</v>
      </c>
      <c r="E612" s="134">
        <v>104178.3</v>
      </c>
      <c r="F612" s="134">
        <v>49065.38</v>
      </c>
    </row>
    <row r="613" spans="1:6" ht="15" customHeight="1" x14ac:dyDescent="0.25">
      <c r="A613" s="86">
        <v>450103001</v>
      </c>
      <c r="B613" s="132" t="s">
        <v>324</v>
      </c>
      <c r="C613" s="134">
        <v>0</v>
      </c>
      <c r="D613" s="134">
        <v>153243.68</v>
      </c>
      <c r="E613" s="134">
        <v>104178.3</v>
      </c>
      <c r="F613" s="134">
        <v>49065.38</v>
      </c>
    </row>
    <row r="614" spans="1:6" ht="15" customHeight="1" x14ac:dyDescent="0.25">
      <c r="A614" s="86">
        <v>45010300101</v>
      </c>
      <c r="B614" s="132" t="s">
        <v>481</v>
      </c>
      <c r="C614" s="134">
        <v>0</v>
      </c>
      <c r="D614" s="134">
        <v>146789.84</v>
      </c>
      <c r="E614" s="134">
        <v>104167.25</v>
      </c>
      <c r="F614" s="134">
        <v>42622.59</v>
      </c>
    </row>
    <row r="615" spans="1:6" ht="15" customHeight="1" x14ac:dyDescent="0.25">
      <c r="A615" s="86">
        <v>45010300102</v>
      </c>
      <c r="B615" s="132" t="s">
        <v>484</v>
      </c>
      <c r="C615" s="134">
        <v>0</v>
      </c>
      <c r="D615" s="134">
        <v>6453.84</v>
      </c>
      <c r="E615" s="134">
        <v>11.05</v>
      </c>
      <c r="F615" s="134">
        <v>6442.79</v>
      </c>
    </row>
    <row r="616" spans="1:6" ht="15" customHeight="1" x14ac:dyDescent="0.25">
      <c r="A616" s="86">
        <v>4502</v>
      </c>
      <c r="B616" s="132" t="s">
        <v>485</v>
      </c>
      <c r="C616" s="134">
        <v>0</v>
      </c>
      <c r="D616" s="134">
        <v>383.46</v>
      </c>
      <c r="E616" s="134">
        <v>0</v>
      </c>
      <c r="F616" s="134">
        <v>383.46</v>
      </c>
    </row>
    <row r="617" spans="1:6" ht="15" customHeight="1" x14ac:dyDescent="0.25">
      <c r="A617" s="86">
        <v>450201</v>
      </c>
      <c r="B617" s="132" t="s">
        <v>333</v>
      </c>
      <c r="C617" s="134">
        <v>0</v>
      </c>
      <c r="D617" s="134">
        <v>383.46</v>
      </c>
      <c r="E617" s="134">
        <v>0</v>
      </c>
      <c r="F617" s="134">
        <v>383.46</v>
      </c>
    </row>
    <row r="618" spans="1:6" ht="15" customHeight="1" x14ac:dyDescent="0.25">
      <c r="A618" s="86">
        <v>4502010</v>
      </c>
      <c r="B618" s="132" t="s">
        <v>333</v>
      </c>
      <c r="C618" s="134">
        <v>0</v>
      </c>
      <c r="D618" s="134">
        <v>383.46</v>
      </c>
      <c r="E618" s="134">
        <v>0</v>
      </c>
      <c r="F618" s="134">
        <v>383.46</v>
      </c>
    </row>
    <row r="619" spans="1:6" ht="15" customHeight="1" x14ac:dyDescent="0.25">
      <c r="A619" s="86">
        <v>450201002</v>
      </c>
      <c r="B619" s="132" t="s">
        <v>406</v>
      </c>
      <c r="C619" s="134">
        <v>0</v>
      </c>
      <c r="D619" s="134">
        <v>383.46</v>
      </c>
      <c r="E619" s="134">
        <v>0</v>
      </c>
      <c r="F619" s="134">
        <v>383.46</v>
      </c>
    </row>
    <row r="620" spans="1:6" ht="15" customHeight="1" x14ac:dyDescent="0.25">
      <c r="A620" s="86">
        <v>45020100201</v>
      </c>
      <c r="B620" s="132" t="s">
        <v>470</v>
      </c>
      <c r="C620" s="134">
        <v>0</v>
      </c>
      <c r="D620" s="134">
        <v>383.46</v>
      </c>
      <c r="E620" s="134">
        <v>0</v>
      </c>
      <c r="F620" s="134">
        <v>383.46</v>
      </c>
    </row>
    <row r="621" spans="1:6" ht="15" customHeight="1" x14ac:dyDescent="0.25">
      <c r="A621" s="86">
        <v>4503</v>
      </c>
      <c r="B621" s="132" t="s">
        <v>486</v>
      </c>
      <c r="C621" s="134">
        <v>0</v>
      </c>
      <c r="D621" s="134">
        <v>169324.29</v>
      </c>
      <c r="E621" s="134">
        <v>98656.06</v>
      </c>
      <c r="F621" s="134">
        <v>70668.23</v>
      </c>
    </row>
    <row r="622" spans="1:6" ht="15" customHeight="1" x14ac:dyDescent="0.25">
      <c r="A622" s="86">
        <v>450301</v>
      </c>
      <c r="B622" s="132" t="s">
        <v>335</v>
      </c>
      <c r="C622" s="134">
        <v>0</v>
      </c>
      <c r="D622" s="134">
        <v>144520.5</v>
      </c>
      <c r="E622" s="134">
        <v>73918.37</v>
      </c>
      <c r="F622" s="134">
        <v>70602.13</v>
      </c>
    </row>
    <row r="623" spans="1:6" ht="15" customHeight="1" x14ac:dyDescent="0.25">
      <c r="A623" s="86">
        <v>4503010</v>
      </c>
      <c r="B623" s="132" t="s">
        <v>335</v>
      </c>
      <c r="C623" s="134">
        <v>0</v>
      </c>
      <c r="D623" s="134">
        <v>144520.5</v>
      </c>
      <c r="E623" s="134">
        <v>73918.37</v>
      </c>
      <c r="F623" s="134">
        <v>70602.13</v>
      </c>
    </row>
    <row r="624" spans="1:6" ht="15" customHeight="1" x14ac:dyDescent="0.25">
      <c r="A624" s="86">
        <v>450301001</v>
      </c>
      <c r="B624" s="132" t="s">
        <v>324</v>
      </c>
      <c r="C624" s="134">
        <v>0</v>
      </c>
      <c r="D624" s="134">
        <v>144520.5</v>
      </c>
      <c r="E624" s="134">
        <v>73918.37</v>
      </c>
      <c r="F624" s="134">
        <v>70602.13</v>
      </c>
    </row>
    <row r="625" spans="1:6" ht="15" customHeight="1" x14ac:dyDescent="0.25">
      <c r="A625" s="86">
        <v>45030100101</v>
      </c>
      <c r="B625" s="132" t="s">
        <v>481</v>
      </c>
      <c r="C625" s="134">
        <v>0</v>
      </c>
      <c r="D625" s="134">
        <v>137094.57</v>
      </c>
      <c r="E625" s="134">
        <v>73365.89</v>
      </c>
      <c r="F625" s="134">
        <v>63728.68</v>
      </c>
    </row>
    <row r="626" spans="1:6" ht="15" customHeight="1" x14ac:dyDescent="0.25">
      <c r="A626" s="86">
        <v>45030100102</v>
      </c>
      <c r="B626" s="132" t="s">
        <v>484</v>
      </c>
      <c r="C626" s="134">
        <v>0</v>
      </c>
      <c r="D626" s="134">
        <v>7425.93</v>
      </c>
      <c r="E626" s="134">
        <v>552.48</v>
      </c>
      <c r="F626" s="134">
        <v>6873.45</v>
      </c>
    </row>
    <row r="627" spans="1:6" ht="15" customHeight="1" x14ac:dyDescent="0.25">
      <c r="A627" s="86">
        <v>450302</v>
      </c>
      <c r="B627" s="132" t="s">
        <v>339</v>
      </c>
      <c r="C627" s="134">
        <v>0</v>
      </c>
      <c r="D627" s="134">
        <v>24803.79</v>
      </c>
      <c r="E627" s="134">
        <v>24737.69</v>
      </c>
      <c r="F627" s="134">
        <v>66.099999999999994</v>
      </c>
    </row>
    <row r="628" spans="1:6" ht="15" customHeight="1" x14ac:dyDescent="0.25">
      <c r="A628" s="86">
        <v>4503020</v>
      </c>
      <c r="B628" s="132" t="s">
        <v>339</v>
      </c>
      <c r="C628" s="134">
        <v>0</v>
      </c>
      <c r="D628" s="134">
        <v>24803.79</v>
      </c>
      <c r="E628" s="134">
        <v>24737.69</v>
      </c>
      <c r="F628" s="134">
        <v>66.099999999999994</v>
      </c>
    </row>
    <row r="629" spans="1:6" ht="15" customHeight="1" x14ac:dyDescent="0.25">
      <c r="A629" s="86">
        <v>450302001</v>
      </c>
      <c r="B629" s="132" t="s">
        <v>324</v>
      </c>
      <c r="C629" s="134">
        <v>0</v>
      </c>
      <c r="D629" s="134">
        <v>24803.79</v>
      </c>
      <c r="E629" s="134">
        <v>24737.69</v>
      </c>
      <c r="F629" s="134">
        <v>66.099999999999994</v>
      </c>
    </row>
    <row r="630" spans="1:6" ht="15" customHeight="1" x14ac:dyDescent="0.25">
      <c r="A630" s="86">
        <v>45030200101</v>
      </c>
      <c r="B630" s="132" t="s">
        <v>481</v>
      </c>
      <c r="C630" s="134">
        <v>0</v>
      </c>
      <c r="D630" s="134">
        <v>24751.79</v>
      </c>
      <c r="E630" s="134">
        <v>24737.69</v>
      </c>
      <c r="F630" s="134">
        <v>14.1</v>
      </c>
    </row>
    <row r="631" spans="1:6" ht="15" customHeight="1" x14ac:dyDescent="0.25">
      <c r="A631" s="86">
        <v>45030200102</v>
      </c>
      <c r="B631" s="132" t="s">
        <v>484</v>
      </c>
      <c r="C631" s="134">
        <v>0</v>
      </c>
      <c r="D631" s="134">
        <v>52</v>
      </c>
      <c r="E631" s="134">
        <v>0</v>
      </c>
      <c r="F631" s="134">
        <v>52</v>
      </c>
    </row>
    <row r="632" spans="1:6" ht="15" customHeight="1" x14ac:dyDescent="0.25">
      <c r="A632" s="86">
        <v>4515</v>
      </c>
      <c r="B632" s="132" t="s">
        <v>207</v>
      </c>
      <c r="C632" s="134">
        <v>0</v>
      </c>
      <c r="D632" s="134">
        <v>216446.83</v>
      </c>
      <c r="E632" s="134">
        <v>60488.74</v>
      </c>
      <c r="F632" s="134">
        <v>155958.09</v>
      </c>
    </row>
    <row r="633" spans="1:6" ht="15" customHeight="1" x14ac:dyDescent="0.25">
      <c r="A633" s="86">
        <v>451505</v>
      </c>
      <c r="B633" s="132" t="s">
        <v>74</v>
      </c>
      <c r="C633" s="134">
        <v>0</v>
      </c>
      <c r="D633" s="134">
        <v>10.95</v>
      </c>
      <c r="E633" s="134">
        <v>0</v>
      </c>
      <c r="F633" s="134">
        <v>10.95</v>
      </c>
    </row>
    <row r="634" spans="1:6" ht="15" customHeight="1" x14ac:dyDescent="0.25">
      <c r="A634" s="86">
        <v>4515050</v>
      </c>
      <c r="B634" s="132" t="s">
        <v>74</v>
      </c>
      <c r="C634" s="134">
        <v>0</v>
      </c>
      <c r="D634" s="134">
        <v>10.95</v>
      </c>
      <c r="E634" s="134">
        <v>0</v>
      </c>
      <c r="F634" s="134">
        <v>10.95</v>
      </c>
    </row>
    <row r="635" spans="1:6" ht="15" customHeight="1" x14ac:dyDescent="0.25">
      <c r="A635" s="86">
        <v>451505002</v>
      </c>
      <c r="B635" s="132" t="s">
        <v>487</v>
      </c>
      <c r="C635" s="134">
        <v>0</v>
      </c>
      <c r="D635" s="134">
        <v>10.95</v>
      </c>
      <c r="E635" s="134">
        <v>0</v>
      </c>
      <c r="F635" s="134">
        <v>10.95</v>
      </c>
    </row>
    <row r="636" spans="1:6" ht="15" customHeight="1" x14ac:dyDescent="0.25">
      <c r="A636" s="86">
        <v>451509</v>
      </c>
      <c r="B636" s="132" t="s">
        <v>488</v>
      </c>
      <c r="C636" s="134">
        <v>0</v>
      </c>
      <c r="D636" s="134">
        <v>537.98</v>
      </c>
      <c r="E636" s="134">
        <v>0</v>
      </c>
      <c r="F636" s="134">
        <v>537.98</v>
      </c>
    </row>
    <row r="637" spans="1:6" ht="15" customHeight="1" x14ac:dyDescent="0.25">
      <c r="A637" s="86">
        <v>451516</v>
      </c>
      <c r="B637" s="132" t="s">
        <v>489</v>
      </c>
      <c r="C637" s="134">
        <v>0</v>
      </c>
      <c r="D637" s="134">
        <v>1801.34</v>
      </c>
      <c r="E637" s="134">
        <v>413.55</v>
      </c>
      <c r="F637" s="134">
        <v>1387.79</v>
      </c>
    </row>
    <row r="638" spans="1:6" ht="15" customHeight="1" x14ac:dyDescent="0.25">
      <c r="A638" s="86">
        <v>4515160</v>
      </c>
      <c r="B638" s="132" t="s">
        <v>489</v>
      </c>
      <c r="C638" s="134">
        <v>0</v>
      </c>
      <c r="D638" s="134">
        <v>1801.34</v>
      </c>
      <c r="E638" s="134">
        <v>413.55</v>
      </c>
      <c r="F638" s="134">
        <v>1387.79</v>
      </c>
    </row>
    <row r="639" spans="1:6" ht="15" customHeight="1" x14ac:dyDescent="0.25">
      <c r="A639" s="86">
        <v>451516001</v>
      </c>
      <c r="B639" s="132" t="s">
        <v>344</v>
      </c>
      <c r="C639" s="134">
        <v>0</v>
      </c>
      <c r="D639" s="134">
        <v>36.92</v>
      </c>
      <c r="E639" s="134">
        <v>0</v>
      </c>
      <c r="F639" s="134">
        <v>36.92</v>
      </c>
    </row>
    <row r="640" spans="1:6" ht="15" customHeight="1" x14ac:dyDescent="0.25">
      <c r="A640" s="86">
        <v>451516003</v>
      </c>
      <c r="B640" s="132" t="s">
        <v>331</v>
      </c>
      <c r="C640" s="134">
        <v>0</v>
      </c>
      <c r="D640" s="134">
        <v>1245.8800000000001</v>
      </c>
      <c r="E640" s="134">
        <v>370.57</v>
      </c>
      <c r="F640" s="134">
        <v>875.31</v>
      </c>
    </row>
    <row r="641" spans="1:6" ht="15" customHeight="1" x14ac:dyDescent="0.25">
      <c r="A641" s="86">
        <v>451516004</v>
      </c>
      <c r="B641" s="132" t="s">
        <v>337</v>
      </c>
      <c r="C641" s="134">
        <v>0</v>
      </c>
      <c r="D641" s="134">
        <v>518.54</v>
      </c>
      <c r="E641" s="134">
        <v>42.98</v>
      </c>
      <c r="F641" s="134">
        <v>475.56</v>
      </c>
    </row>
    <row r="642" spans="1:6" ht="15" customHeight="1" x14ac:dyDescent="0.25">
      <c r="A642" s="86">
        <v>451518</v>
      </c>
      <c r="B642" s="132" t="s">
        <v>490</v>
      </c>
      <c r="C642" s="134">
        <v>0</v>
      </c>
      <c r="D642" s="134">
        <v>84.75</v>
      </c>
      <c r="E642" s="134">
        <v>0</v>
      </c>
      <c r="F642" s="134">
        <v>84.75</v>
      </c>
    </row>
    <row r="643" spans="1:6" ht="15" customHeight="1" x14ac:dyDescent="0.25">
      <c r="A643" s="86">
        <v>4515180</v>
      </c>
      <c r="B643" s="132" t="s">
        <v>490</v>
      </c>
      <c r="C643" s="134">
        <v>0</v>
      </c>
      <c r="D643" s="134">
        <v>84.75</v>
      </c>
      <c r="E643" s="134">
        <v>0</v>
      </c>
      <c r="F643" s="134">
        <v>84.75</v>
      </c>
    </row>
    <row r="644" spans="1:6" ht="15" customHeight="1" x14ac:dyDescent="0.25">
      <c r="A644" s="86">
        <v>451518001</v>
      </c>
      <c r="B644" s="132" t="s">
        <v>491</v>
      </c>
      <c r="C644" s="134">
        <v>0</v>
      </c>
      <c r="D644" s="134">
        <v>84.75</v>
      </c>
      <c r="E644" s="134">
        <v>0</v>
      </c>
      <c r="F644" s="134">
        <v>84.75</v>
      </c>
    </row>
    <row r="645" spans="1:6" ht="15" customHeight="1" x14ac:dyDescent="0.25">
      <c r="A645" s="86">
        <v>451527</v>
      </c>
      <c r="B645" s="132" t="s">
        <v>492</v>
      </c>
      <c r="C645" s="134">
        <v>0</v>
      </c>
      <c r="D645" s="134">
        <v>81.650000000000006</v>
      </c>
      <c r="E645" s="134">
        <v>0</v>
      </c>
      <c r="F645" s="134">
        <v>81.650000000000006</v>
      </c>
    </row>
    <row r="646" spans="1:6" ht="15" customHeight="1" x14ac:dyDescent="0.25">
      <c r="A646" s="86">
        <v>451528</v>
      </c>
      <c r="B646" s="132" t="s">
        <v>493</v>
      </c>
      <c r="C646" s="134">
        <v>0</v>
      </c>
      <c r="D646" s="134">
        <v>80.48</v>
      </c>
      <c r="E646" s="134">
        <v>0</v>
      </c>
      <c r="F646" s="134">
        <v>80.48</v>
      </c>
    </row>
    <row r="647" spans="1:6" ht="15" customHeight="1" x14ac:dyDescent="0.25">
      <c r="A647" s="86">
        <v>451599</v>
      </c>
      <c r="B647" s="132" t="s">
        <v>206</v>
      </c>
      <c r="C647" s="134">
        <v>0</v>
      </c>
      <c r="D647" s="134">
        <v>213849.68</v>
      </c>
      <c r="E647" s="134">
        <v>60075.19</v>
      </c>
      <c r="F647" s="134">
        <v>153774.49</v>
      </c>
    </row>
    <row r="648" spans="1:6" ht="15" customHeight="1" x14ac:dyDescent="0.25">
      <c r="A648" s="86">
        <v>4515990</v>
      </c>
      <c r="B648" s="132" t="s">
        <v>206</v>
      </c>
      <c r="C648" s="134">
        <v>0</v>
      </c>
      <c r="D648" s="134">
        <v>213849.68</v>
      </c>
      <c r="E648" s="134">
        <v>60075.19</v>
      </c>
      <c r="F648" s="134">
        <v>153774.49</v>
      </c>
    </row>
    <row r="649" spans="1:6" ht="15" customHeight="1" x14ac:dyDescent="0.25">
      <c r="A649" s="86">
        <v>451599001</v>
      </c>
      <c r="B649" s="132" t="s">
        <v>494</v>
      </c>
      <c r="C649" s="134">
        <v>0</v>
      </c>
      <c r="D649" s="134">
        <v>213849.68</v>
      </c>
      <c r="E649" s="134">
        <v>60075.19</v>
      </c>
      <c r="F649" s="134">
        <v>153774.49</v>
      </c>
    </row>
    <row r="650" spans="1:6" ht="15" customHeight="1" x14ac:dyDescent="0.25">
      <c r="A650" s="86">
        <v>46</v>
      </c>
      <c r="B650" s="132" t="s">
        <v>180</v>
      </c>
      <c r="C650" s="134">
        <v>0</v>
      </c>
      <c r="D650" s="134">
        <v>598563.46</v>
      </c>
      <c r="E650" s="134">
        <v>0</v>
      </c>
      <c r="F650" s="134">
        <v>598563.46</v>
      </c>
    </row>
    <row r="651" spans="1:6" ht="15" customHeight="1" x14ac:dyDescent="0.25">
      <c r="A651" s="86">
        <v>4601</v>
      </c>
      <c r="B651" s="132" t="s">
        <v>191</v>
      </c>
      <c r="C651" s="134">
        <v>0</v>
      </c>
      <c r="D651" s="134">
        <v>302797.62</v>
      </c>
      <c r="E651" s="134">
        <v>0</v>
      </c>
      <c r="F651" s="134">
        <v>302797.62</v>
      </c>
    </row>
    <row r="652" spans="1:6" ht="15" customHeight="1" x14ac:dyDescent="0.25">
      <c r="A652" s="86">
        <v>460101</v>
      </c>
      <c r="B652" s="132" t="s">
        <v>495</v>
      </c>
      <c r="C652" s="134">
        <v>0</v>
      </c>
      <c r="D652" s="134">
        <v>45892.85</v>
      </c>
      <c r="E652" s="134">
        <v>0</v>
      </c>
      <c r="F652" s="134">
        <v>45892.85</v>
      </c>
    </row>
    <row r="653" spans="1:6" ht="15" customHeight="1" x14ac:dyDescent="0.25">
      <c r="A653" s="86">
        <v>4601010</v>
      </c>
      <c r="B653" s="132" t="s">
        <v>495</v>
      </c>
      <c r="C653" s="134">
        <v>0</v>
      </c>
      <c r="D653" s="134">
        <v>45892.85</v>
      </c>
      <c r="E653" s="134">
        <v>0</v>
      </c>
      <c r="F653" s="134">
        <v>45892.85</v>
      </c>
    </row>
    <row r="654" spans="1:6" ht="15" customHeight="1" x14ac:dyDescent="0.25">
      <c r="A654" s="86">
        <v>460101001</v>
      </c>
      <c r="B654" s="132" t="s">
        <v>324</v>
      </c>
      <c r="C654" s="134">
        <v>0</v>
      </c>
      <c r="D654" s="134">
        <v>45892.85</v>
      </c>
      <c r="E654" s="134">
        <v>0</v>
      </c>
      <c r="F654" s="134">
        <v>45892.85</v>
      </c>
    </row>
    <row r="655" spans="1:6" ht="15" customHeight="1" x14ac:dyDescent="0.25">
      <c r="A655" s="86">
        <v>46010100101</v>
      </c>
      <c r="B655" s="132" t="s">
        <v>481</v>
      </c>
      <c r="C655" s="134">
        <v>0</v>
      </c>
      <c r="D655" s="134">
        <v>45892.85</v>
      </c>
      <c r="E655" s="134">
        <v>0</v>
      </c>
      <c r="F655" s="134">
        <v>45892.85</v>
      </c>
    </row>
    <row r="656" spans="1:6" ht="15" customHeight="1" x14ac:dyDescent="0.25">
      <c r="A656" s="86">
        <v>460102</v>
      </c>
      <c r="B656" s="132" t="s">
        <v>482</v>
      </c>
      <c r="C656" s="134">
        <v>0</v>
      </c>
      <c r="D656" s="134">
        <v>252981.08</v>
      </c>
      <c r="E656" s="134">
        <v>0</v>
      </c>
      <c r="F656" s="134">
        <v>252981.08</v>
      </c>
    </row>
    <row r="657" spans="1:6" ht="15" customHeight="1" x14ac:dyDescent="0.25">
      <c r="A657" s="86">
        <v>4601020</v>
      </c>
      <c r="B657" s="132" t="s">
        <v>482</v>
      </c>
      <c r="C657" s="134">
        <v>0</v>
      </c>
      <c r="D657" s="134">
        <v>252981.08</v>
      </c>
      <c r="E657" s="134">
        <v>0</v>
      </c>
      <c r="F657" s="134">
        <v>252981.08</v>
      </c>
    </row>
    <row r="658" spans="1:6" ht="15" customHeight="1" x14ac:dyDescent="0.25">
      <c r="A658" s="86">
        <v>460102001</v>
      </c>
      <c r="B658" s="132" t="s">
        <v>324</v>
      </c>
      <c r="C658" s="134">
        <v>0</v>
      </c>
      <c r="D658" s="134">
        <v>252981.08</v>
      </c>
      <c r="E658" s="134">
        <v>0</v>
      </c>
      <c r="F658" s="134">
        <v>252981.08</v>
      </c>
    </row>
    <row r="659" spans="1:6" ht="15" customHeight="1" x14ac:dyDescent="0.25">
      <c r="A659" s="86">
        <v>46010200101</v>
      </c>
      <c r="B659" s="132" t="s">
        <v>481</v>
      </c>
      <c r="C659" s="134">
        <v>0</v>
      </c>
      <c r="D659" s="134">
        <v>252981.08</v>
      </c>
      <c r="E659" s="134">
        <v>0</v>
      </c>
      <c r="F659" s="134">
        <v>252981.08</v>
      </c>
    </row>
    <row r="660" spans="1:6" ht="15" customHeight="1" x14ac:dyDescent="0.25">
      <c r="A660" s="86">
        <v>460103</v>
      </c>
      <c r="B660" s="132" t="s">
        <v>483</v>
      </c>
      <c r="C660" s="134">
        <v>0</v>
      </c>
      <c r="D660" s="134">
        <v>3923.69</v>
      </c>
      <c r="E660" s="134">
        <v>0</v>
      </c>
      <c r="F660" s="134">
        <v>3923.69</v>
      </c>
    </row>
    <row r="661" spans="1:6" ht="15" customHeight="1" x14ac:dyDescent="0.25">
      <c r="A661" s="86">
        <v>4601030</v>
      </c>
      <c r="B661" s="132" t="s">
        <v>483</v>
      </c>
      <c r="C661" s="134">
        <v>0</v>
      </c>
      <c r="D661" s="134">
        <v>3923.69</v>
      </c>
      <c r="E661" s="134">
        <v>0</v>
      </c>
      <c r="F661" s="134">
        <v>3923.69</v>
      </c>
    </row>
    <row r="662" spans="1:6" ht="15" customHeight="1" x14ac:dyDescent="0.25">
      <c r="A662" s="86">
        <v>460103001</v>
      </c>
      <c r="B662" s="132" t="s">
        <v>324</v>
      </c>
      <c r="C662" s="134">
        <v>0</v>
      </c>
      <c r="D662" s="134">
        <v>3923.69</v>
      </c>
      <c r="E662" s="134">
        <v>0</v>
      </c>
      <c r="F662" s="134">
        <v>3923.69</v>
      </c>
    </row>
    <row r="663" spans="1:6" ht="15" customHeight="1" x14ac:dyDescent="0.25">
      <c r="A663" s="86">
        <v>46010300101</v>
      </c>
      <c r="B663" s="132" t="s">
        <v>481</v>
      </c>
      <c r="C663" s="134">
        <v>0</v>
      </c>
      <c r="D663" s="134">
        <v>2181.87</v>
      </c>
      <c r="E663" s="134">
        <v>0</v>
      </c>
      <c r="F663" s="134">
        <v>2181.87</v>
      </c>
    </row>
    <row r="664" spans="1:6" ht="15" customHeight="1" x14ac:dyDescent="0.25">
      <c r="A664" s="86">
        <v>46010300102</v>
      </c>
      <c r="B664" s="132" t="s">
        <v>484</v>
      </c>
      <c r="C664" s="134">
        <v>0</v>
      </c>
      <c r="D664" s="134">
        <v>1741.82</v>
      </c>
      <c r="E664" s="134">
        <v>0</v>
      </c>
      <c r="F664" s="134">
        <v>1741.82</v>
      </c>
    </row>
    <row r="665" spans="1:6" ht="15" customHeight="1" x14ac:dyDescent="0.25">
      <c r="A665" s="86">
        <v>4603</v>
      </c>
      <c r="B665" s="132" t="s">
        <v>496</v>
      </c>
      <c r="C665" s="134">
        <v>0</v>
      </c>
      <c r="D665" s="134">
        <v>292766.45</v>
      </c>
      <c r="E665" s="134">
        <v>0</v>
      </c>
      <c r="F665" s="134">
        <v>292766.45</v>
      </c>
    </row>
    <row r="666" spans="1:6" ht="15" customHeight="1" x14ac:dyDescent="0.25">
      <c r="A666" s="86">
        <v>460301</v>
      </c>
      <c r="B666" s="132" t="s">
        <v>335</v>
      </c>
      <c r="C666" s="134">
        <v>0</v>
      </c>
      <c r="D666" s="134">
        <v>109695.6</v>
      </c>
      <c r="E666" s="134">
        <v>0</v>
      </c>
      <c r="F666" s="134">
        <v>109695.6</v>
      </c>
    </row>
    <row r="667" spans="1:6" ht="15" customHeight="1" x14ac:dyDescent="0.25">
      <c r="A667" s="86">
        <v>4603010</v>
      </c>
      <c r="B667" s="132" t="s">
        <v>335</v>
      </c>
      <c r="C667" s="134">
        <v>0</v>
      </c>
      <c r="D667" s="134">
        <v>109695.6</v>
      </c>
      <c r="E667" s="134">
        <v>0</v>
      </c>
      <c r="F667" s="134">
        <v>109695.6</v>
      </c>
    </row>
    <row r="668" spans="1:6" ht="15" customHeight="1" x14ac:dyDescent="0.25">
      <c r="A668" s="86">
        <v>460301001</v>
      </c>
      <c r="B668" s="132" t="s">
        <v>324</v>
      </c>
      <c r="C668" s="134">
        <v>0</v>
      </c>
      <c r="D668" s="134">
        <v>109695.6</v>
      </c>
      <c r="E668" s="134">
        <v>0</v>
      </c>
      <c r="F668" s="134">
        <v>109695.6</v>
      </c>
    </row>
    <row r="669" spans="1:6" ht="15" customHeight="1" x14ac:dyDescent="0.25">
      <c r="A669" s="86">
        <v>46030100101</v>
      </c>
      <c r="B669" s="132" t="s">
        <v>481</v>
      </c>
      <c r="C669" s="134">
        <v>0</v>
      </c>
      <c r="D669" s="134">
        <v>98833.04</v>
      </c>
      <c r="E669" s="134">
        <v>0</v>
      </c>
      <c r="F669" s="134">
        <v>98833.04</v>
      </c>
    </row>
    <row r="670" spans="1:6" ht="15" customHeight="1" x14ac:dyDescent="0.25">
      <c r="A670" s="86">
        <v>46030100102</v>
      </c>
      <c r="B670" s="132" t="s">
        <v>484</v>
      </c>
      <c r="C670" s="134">
        <v>0</v>
      </c>
      <c r="D670" s="134">
        <v>10862.56</v>
      </c>
      <c r="E670" s="134">
        <v>0</v>
      </c>
      <c r="F670" s="134">
        <v>10862.56</v>
      </c>
    </row>
    <row r="671" spans="1:6" ht="15" customHeight="1" x14ac:dyDescent="0.25">
      <c r="A671" s="86">
        <v>460302</v>
      </c>
      <c r="B671" s="132" t="s">
        <v>339</v>
      </c>
      <c r="C671" s="134">
        <v>0</v>
      </c>
      <c r="D671" s="134">
        <v>183070.85</v>
      </c>
      <c r="E671" s="134">
        <v>0</v>
      </c>
      <c r="F671" s="134">
        <v>183070.85</v>
      </c>
    </row>
    <row r="672" spans="1:6" ht="15" customHeight="1" x14ac:dyDescent="0.25">
      <c r="A672" s="86">
        <v>4603020</v>
      </c>
      <c r="B672" s="132" t="s">
        <v>339</v>
      </c>
      <c r="C672" s="134">
        <v>0</v>
      </c>
      <c r="D672" s="134">
        <v>183070.85</v>
      </c>
      <c r="E672" s="134">
        <v>0</v>
      </c>
      <c r="F672" s="134">
        <v>183070.85</v>
      </c>
    </row>
    <row r="673" spans="1:6" ht="15" customHeight="1" x14ac:dyDescent="0.25">
      <c r="A673" s="86">
        <v>460302001</v>
      </c>
      <c r="B673" s="132" t="s">
        <v>324</v>
      </c>
      <c r="C673" s="134">
        <v>0</v>
      </c>
      <c r="D673" s="134">
        <v>183070.85</v>
      </c>
      <c r="E673" s="134">
        <v>0</v>
      </c>
      <c r="F673" s="134">
        <v>183070.85</v>
      </c>
    </row>
    <row r="674" spans="1:6" ht="15" customHeight="1" x14ac:dyDescent="0.25">
      <c r="A674" s="86">
        <v>46030200101</v>
      </c>
      <c r="B674" s="132" t="s">
        <v>481</v>
      </c>
      <c r="C674" s="134">
        <v>0</v>
      </c>
      <c r="D674" s="134">
        <v>183070.85</v>
      </c>
      <c r="E674" s="134">
        <v>0</v>
      </c>
      <c r="F674" s="134">
        <v>183070.85</v>
      </c>
    </row>
    <row r="675" spans="1:6" ht="15" customHeight="1" x14ac:dyDescent="0.25">
      <c r="A675" s="86">
        <v>4699</v>
      </c>
      <c r="B675" s="132" t="s">
        <v>206</v>
      </c>
      <c r="C675" s="134">
        <v>0</v>
      </c>
      <c r="D675" s="134">
        <v>2999.39</v>
      </c>
      <c r="E675" s="134">
        <v>0</v>
      </c>
      <c r="F675" s="134">
        <v>2999.39</v>
      </c>
    </row>
    <row r="676" spans="1:6" ht="15" customHeight="1" x14ac:dyDescent="0.25">
      <c r="A676" s="86">
        <v>469901</v>
      </c>
      <c r="B676" s="132" t="s">
        <v>206</v>
      </c>
      <c r="C676" s="134">
        <v>0</v>
      </c>
      <c r="D676" s="134">
        <v>2999.39</v>
      </c>
      <c r="E676" s="134">
        <v>0</v>
      </c>
      <c r="F676" s="134">
        <v>2999.39</v>
      </c>
    </row>
    <row r="677" spans="1:6" ht="15" customHeight="1" x14ac:dyDescent="0.25">
      <c r="A677" s="86">
        <v>4699010</v>
      </c>
      <c r="B677" s="132" t="s">
        <v>206</v>
      </c>
      <c r="C677" s="134">
        <v>0</v>
      </c>
      <c r="D677" s="134">
        <v>2999.39</v>
      </c>
      <c r="E677" s="134">
        <v>0</v>
      </c>
      <c r="F677" s="134">
        <v>2999.39</v>
      </c>
    </row>
    <row r="678" spans="1:6" ht="15" customHeight="1" x14ac:dyDescent="0.25">
      <c r="A678" s="86">
        <v>469901010</v>
      </c>
      <c r="B678" s="132" t="s">
        <v>191</v>
      </c>
      <c r="C678" s="134">
        <v>0</v>
      </c>
      <c r="D678" s="134">
        <v>206.52</v>
      </c>
      <c r="E678" s="134">
        <v>0</v>
      </c>
      <c r="F678" s="134">
        <v>206.52</v>
      </c>
    </row>
    <row r="679" spans="1:6" ht="15" customHeight="1" x14ac:dyDescent="0.25">
      <c r="A679" s="86">
        <v>46990101030</v>
      </c>
      <c r="B679" s="132" t="s">
        <v>483</v>
      </c>
      <c r="C679" s="134">
        <v>0</v>
      </c>
      <c r="D679" s="134">
        <v>206.52</v>
      </c>
      <c r="E679" s="134">
        <v>0</v>
      </c>
      <c r="F679" s="134">
        <v>206.52</v>
      </c>
    </row>
    <row r="680" spans="1:6" ht="15" customHeight="1" x14ac:dyDescent="0.25">
      <c r="A680" s="86">
        <v>4699010103010100</v>
      </c>
      <c r="B680" s="132" t="s">
        <v>497</v>
      </c>
      <c r="C680" s="134">
        <v>0</v>
      </c>
      <c r="D680" s="134">
        <v>114.84</v>
      </c>
      <c r="E680" s="134">
        <v>0</v>
      </c>
      <c r="F680" s="134">
        <v>114.84</v>
      </c>
    </row>
    <row r="681" spans="1:6" ht="15" customHeight="1" x14ac:dyDescent="0.25">
      <c r="A681" s="86">
        <v>4699010103010200</v>
      </c>
      <c r="B681" s="132" t="s">
        <v>498</v>
      </c>
      <c r="C681" s="134">
        <v>0</v>
      </c>
      <c r="D681" s="134">
        <v>91.68</v>
      </c>
      <c r="E681" s="134">
        <v>0</v>
      </c>
      <c r="F681" s="134">
        <v>91.68</v>
      </c>
    </row>
    <row r="682" spans="1:6" ht="15" customHeight="1" x14ac:dyDescent="0.25">
      <c r="A682" s="86">
        <v>46990103010</v>
      </c>
      <c r="B682" s="132" t="s">
        <v>496</v>
      </c>
      <c r="C682" s="134">
        <v>0</v>
      </c>
      <c r="D682" s="134">
        <v>2792.87</v>
      </c>
      <c r="E682" s="134">
        <v>0</v>
      </c>
      <c r="F682" s="134">
        <v>2792.87</v>
      </c>
    </row>
    <row r="683" spans="1:6" ht="15" customHeight="1" x14ac:dyDescent="0.25">
      <c r="A683" s="86">
        <v>4699010301010100</v>
      </c>
      <c r="B683" s="132" t="s">
        <v>499</v>
      </c>
      <c r="C683" s="134">
        <v>0</v>
      </c>
      <c r="D683" s="134">
        <v>489.64</v>
      </c>
      <c r="E683" s="134">
        <v>0</v>
      </c>
      <c r="F683" s="134">
        <v>489.64</v>
      </c>
    </row>
    <row r="684" spans="1:6" ht="15" customHeight="1" x14ac:dyDescent="0.25">
      <c r="A684" s="86">
        <v>4699010301010100</v>
      </c>
      <c r="B684" s="132" t="s">
        <v>500</v>
      </c>
      <c r="C684" s="134">
        <v>0</v>
      </c>
      <c r="D684" s="134">
        <v>1731.5</v>
      </c>
      <c r="E684" s="134">
        <v>0</v>
      </c>
      <c r="F684" s="134">
        <v>1731.5</v>
      </c>
    </row>
    <row r="685" spans="1:6" ht="15" customHeight="1" x14ac:dyDescent="0.25">
      <c r="A685" s="86">
        <v>4699010301010200</v>
      </c>
      <c r="B685" s="132" t="s">
        <v>501</v>
      </c>
      <c r="C685" s="134">
        <v>0</v>
      </c>
      <c r="D685" s="134">
        <v>106.85</v>
      </c>
      <c r="E685" s="134">
        <v>0</v>
      </c>
      <c r="F685" s="134">
        <v>106.85</v>
      </c>
    </row>
    <row r="686" spans="1:6" ht="15" customHeight="1" x14ac:dyDescent="0.25">
      <c r="A686" s="86">
        <v>4699010301010200</v>
      </c>
      <c r="B686" s="132" t="s">
        <v>502</v>
      </c>
      <c r="C686" s="134">
        <v>0</v>
      </c>
      <c r="D686" s="134">
        <v>464.88</v>
      </c>
      <c r="E686" s="134">
        <v>0</v>
      </c>
      <c r="F686" s="134">
        <v>464.88</v>
      </c>
    </row>
    <row r="687" spans="1:6" ht="15" customHeight="1" x14ac:dyDescent="0.25">
      <c r="A687" s="86">
        <v>47</v>
      </c>
      <c r="B687" s="132" t="s">
        <v>10</v>
      </c>
      <c r="C687" s="134">
        <v>0</v>
      </c>
      <c r="D687" s="134">
        <v>221789.4</v>
      </c>
      <c r="E687" s="134">
        <v>0</v>
      </c>
      <c r="F687" s="134">
        <v>221789.4</v>
      </c>
    </row>
    <row r="688" spans="1:6" ht="15" customHeight="1" x14ac:dyDescent="0.25">
      <c r="A688" s="86">
        <v>4701</v>
      </c>
      <c r="B688" s="132" t="s">
        <v>11</v>
      </c>
      <c r="C688" s="134">
        <v>0</v>
      </c>
      <c r="D688" s="134">
        <v>7498.97</v>
      </c>
      <c r="E688" s="134">
        <v>0</v>
      </c>
      <c r="F688" s="134">
        <v>7498.97</v>
      </c>
    </row>
    <row r="689" spans="1:6" ht="15" customHeight="1" x14ac:dyDescent="0.25">
      <c r="A689" s="86">
        <v>470101</v>
      </c>
      <c r="B689" s="132" t="s">
        <v>503</v>
      </c>
      <c r="C689" s="134">
        <v>0</v>
      </c>
      <c r="D689" s="134">
        <v>7498.97</v>
      </c>
      <c r="E689" s="134">
        <v>0</v>
      </c>
      <c r="F689" s="134">
        <v>7498.97</v>
      </c>
    </row>
    <row r="690" spans="1:6" ht="15" customHeight="1" x14ac:dyDescent="0.25">
      <c r="A690" s="86">
        <v>4701010</v>
      </c>
      <c r="B690" s="132" t="s">
        <v>503</v>
      </c>
      <c r="C690" s="134">
        <v>0</v>
      </c>
      <c r="D690" s="134">
        <v>7498.97</v>
      </c>
      <c r="E690" s="134">
        <v>0</v>
      </c>
      <c r="F690" s="134">
        <v>7498.97</v>
      </c>
    </row>
    <row r="691" spans="1:6" ht="15" customHeight="1" x14ac:dyDescent="0.25">
      <c r="A691" s="86">
        <v>470101002</v>
      </c>
      <c r="B691" s="132" t="s">
        <v>504</v>
      </c>
      <c r="C691" s="134">
        <v>0</v>
      </c>
      <c r="D691" s="134">
        <v>7498.97</v>
      </c>
      <c r="E691" s="134">
        <v>0</v>
      </c>
      <c r="F691" s="134">
        <v>7498.97</v>
      </c>
    </row>
    <row r="692" spans="1:6" ht="15" customHeight="1" x14ac:dyDescent="0.25">
      <c r="A692" s="86">
        <v>4704</v>
      </c>
      <c r="B692" s="132" t="s">
        <v>505</v>
      </c>
      <c r="C692" s="134">
        <v>0</v>
      </c>
      <c r="D692" s="134">
        <v>214290.43</v>
      </c>
      <c r="E692" s="134">
        <v>0</v>
      </c>
      <c r="F692" s="134">
        <v>214290.43</v>
      </c>
    </row>
    <row r="693" spans="1:6" ht="15" customHeight="1" x14ac:dyDescent="0.25">
      <c r="A693" s="86">
        <v>470403</v>
      </c>
      <c r="B693" s="132" t="s">
        <v>208</v>
      </c>
      <c r="C693" s="134">
        <v>0</v>
      </c>
      <c r="D693" s="134">
        <v>214290.43</v>
      </c>
      <c r="E693" s="134">
        <v>0</v>
      </c>
      <c r="F693" s="134">
        <v>214290.43</v>
      </c>
    </row>
    <row r="694" spans="1:6" ht="15" customHeight="1" x14ac:dyDescent="0.25">
      <c r="A694" s="86">
        <v>4704030</v>
      </c>
      <c r="B694" s="132" t="s">
        <v>208</v>
      </c>
      <c r="C694" s="134">
        <v>0</v>
      </c>
      <c r="D694" s="134">
        <v>214290.43</v>
      </c>
      <c r="E694" s="134">
        <v>0</v>
      </c>
      <c r="F694" s="134">
        <v>214290.43</v>
      </c>
    </row>
    <row r="695" spans="1:6" ht="15" customHeight="1" x14ac:dyDescent="0.25">
      <c r="A695" s="86">
        <v>470403001</v>
      </c>
      <c r="B695" s="132" t="s">
        <v>506</v>
      </c>
      <c r="C695" s="134">
        <v>0</v>
      </c>
      <c r="D695" s="134">
        <v>214290.43</v>
      </c>
      <c r="E695" s="134">
        <v>0</v>
      </c>
      <c r="F695" s="134">
        <v>214290.43</v>
      </c>
    </row>
    <row r="696" spans="1:6" ht="15" customHeight="1" x14ac:dyDescent="0.25">
      <c r="A696" s="86">
        <v>48</v>
      </c>
      <c r="B696" s="132" t="s">
        <v>12</v>
      </c>
      <c r="C696" s="134">
        <v>0</v>
      </c>
      <c r="D696" s="134">
        <v>1084944.6599999999</v>
      </c>
      <c r="E696" s="134">
        <v>498681.68</v>
      </c>
      <c r="F696" s="134">
        <v>586262.98</v>
      </c>
    </row>
    <row r="697" spans="1:6" ht="15" customHeight="1" x14ac:dyDescent="0.25">
      <c r="A697" s="86">
        <v>4801</v>
      </c>
      <c r="B697" s="132" t="s">
        <v>66</v>
      </c>
      <c r="C697" s="134">
        <v>0</v>
      </c>
      <c r="D697" s="134">
        <v>664631.34</v>
      </c>
      <c r="E697" s="134">
        <v>473451.53</v>
      </c>
      <c r="F697" s="134">
        <v>191179.81</v>
      </c>
    </row>
    <row r="698" spans="1:6" ht="15" customHeight="1" x14ac:dyDescent="0.25">
      <c r="A698" s="86">
        <v>480101</v>
      </c>
      <c r="B698" s="132" t="s">
        <v>507</v>
      </c>
      <c r="C698" s="134">
        <v>0</v>
      </c>
      <c r="D698" s="134">
        <v>134210.01</v>
      </c>
      <c r="E698" s="134">
        <v>0</v>
      </c>
      <c r="F698" s="134">
        <v>134210.01</v>
      </c>
    </row>
    <row r="699" spans="1:6" ht="15" customHeight="1" x14ac:dyDescent="0.25">
      <c r="A699" s="86">
        <v>480103</v>
      </c>
      <c r="B699" s="132" t="s">
        <v>445</v>
      </c>
      <c r="C699" s="134">
        <v>0</v>
      </c>
      <c r="D699" s="134">
        <v>57276.74</v>
      </c>
      <c r="E699" s="134">
        <v>34681.730000000003</v>
      </c>
      <c r="F699" s="134">
        <v>22595.01</v>
      </c>
    </row>
    <row r="700" spans="1:6" ht="15" customHeight="1" x14ac:dyDescent="0.25">
      <c r="A700" s="86">
        <v>4801030</v>
      </c>
      <c r="B700" s="132" t="s">
        <v>445</v>
      </c>
      <c r="C700" s="134">
        <v>0</v>
      </c>
      <c r="D700" s="134">
        <v>57276.74</v>
      </c>
      <c r="E700" s="134">
        <v>34681.730000000003</v>
      </c>
      <c r="F700" s="134">
        <v>22595.01</v>
      </c>
    </row>
    <row r="701" spans="1:6" ht="15" customHeight="1" x14ac:dyDescent="0.25">
      <c r="A701" s="86">
        <v>480103001</v>
      </c>
      <c r="B701" s="132" t="s">
        <v>508</v>
      </c>
      <c r="C701" s="134">
        <v>0</v>
      </c>
      <c r="D701" s="134">
        <v>22368.42</v>
      </c>
      <c r="E701" s="134">
        <v>14056.44</v>
      </c>
      <c r="F701" s="134">
        <v>8311.98</v>
      </c>
    </row>
    <row r="702" spans="1:6" ht="15" customHeight="1" x14ac:dyDescent="0.25">
      <c r="A702" s="86">
        <v>480103002</v>
      </c>
      <c r="B702" s="132" t="s">
        <v>447</v>
      </c>
      <c r="C702" s="134">
        <v>0</v>
      </c>
      <c r="D702" s="134">
        <v>34908.32</v>
      </c>
      <c r="E702" s="134">
        <v>20625.29</v>
      </c>
      <c r="F702" s="134">
        <v>14283.03</v>
      </c>
    </row>
    <row r="703" spans="1:6" ht="15" customHeight="1" x14ac:dyDescent="0.25">
      <c r="A703" s="86">
        <v>480104</v>
      </c>
      <c r="B703" s="132" t="s">
        <v>509</v>
      </c>
      <c r="C703" s="134">
        <v>0</v>
      </c>
      <c r="D703" s="134">
        <v>39242.07</v>
      </c>
      <c r="E703" s="134">
        <v>30597.26</v>
      </c>
      <c r="F703" s="134">
        <v>8644.81</v>
      </c>
    </row>
    <row r="704" spans="1:6" ht="15" customHeight="1" x14ac:dyDescent="0.25">
      <c r="A704" s="86">
        <v>480106</v>
      </c>
      <c r="B704" s="132" t="s">
        <v>510</v>
      </c>
      <c r="C704" s="134">
        <v>0</v>
      </c>
      <c r="D704" s="134">
        <v>412271.84</v>
      </c>
      <c r="E704" s="134">
        <v>408040</v>
      </c>
      <c r="F704" s="134">
        <v>4231.84</v>
      </c>
    </row>
    <row r="705" spans="1:6" ht="15" customHeight="1" x14ac:dyDescent="0.25">
      <c r="A705" s="86">
        <v>480108</v>
      </c>
      <c r="B705" s="132" t="s">
        <v>75</v>
      </c>
      <c r="C705" s="134">
        <v>0</v>
      </c>
      <c r="D705" s="134">
        <v>4169.2299999999996</v>
      </c>
      <c r="E705" s="134">
        <v>132.54</v>
      </c>
      <c r="F705" s="134">
        <v>4036.69</v>
      </c>
    </row>
    <row r="706" spans="1:6" ht="15" customHeight="1" x14ac:dyDescent="0.25">
      <c r="A706" s="86">
        <v>4801080</v>
      </c>
      <c r="B706" s="132" t="s">
        <v>75</v>
      </c>
      <c r="C706" s="134">
        <v>0</v>
      </c>
      <c r="D706" s="134">
        <v>4169.2299999999996</v>
      </c>
      <c r="E706" s="134">
        <v>132.54</v>
      </c>
      <c r="F706" s="134">
        <v>4036.69</v>
      </c>
    </row>
    <row r="707" spans="1:6" ht="15" customHeight="1" x14ac:dyDescent="0.25">
      <c r="A707" s="86">
        <v>480108001</v>
      </c>
      <c r="B707" s="132" t="s">
        <v>511</v>
      </c>
      <c r="C707" s="134">
        <v>0</v>
      </c>
      <c r="D707" s="134">
        <v>4169.2299999999996</v>
      </c>
      <c r="E707" s="134">
        <v>132.54</v>
      </c>
      <c r="F707" s="134">
        <v>4036.69</v>
      </c>
    </row>
    <row r="708" spans="1:6" ht="15" customHeight="1" x14ac:dyDescent="0.25">
      <c r="A708" s="86">
        <v>48010800109</v>
      </c>
      <c r="B708" s="132" t="s">
        <v>75</v>
      </c>
      <c r="C708" s="134">
        <v>0</v>
      </c>
      <c r="D708" s="134">
        <v>4169.2299999999996</v>
      </c>
      <c r="E708" s="134">
        <v>132.54</v>
      </c>
      <c r="F708" s="134">
        <v>4036.69</v>
      </c>
    </row>
    <row r="709" spans="1:6" ht="15" customHeight="1" x14ac:dyDescent="0.25">
      <c r="A709" s="86">
        <v>480109</v>
      </c>
      <c r="B709" s="132" t="s">
        <v>488</v>
      </c>
      <c r="C709" s="134">
        <v>0</v>
      </c>
      <c r="D709" s="134">
        <v>1168.5999999999999</v>
      </c>
      <c r="E709" s="134">
        <v>0</v>
      </c>
      <c r="F709" s="134">
        <v>1168.5999999999999</v>
      </c>
    </row>
    <row r="710" spans="1:6" ht="15" customHeight="1" x14ac:dyDescent="0.25">
      <c r="A710" s="86">
        <v>480110</v>
      </c>
      <c r="B710" s="132" t="s">
        <v>512</v>
      </c>
      <c r="C710" s="134">
        <v>0</v>
      </c>
      <c r="D710" s="134">
        <v>16292.85</v>
      </c>
      <c r="E710" s="134">
        <v>0</v>
      </c>
      <c r="F710" s="134">
        <v>16292.85</v>
      </c>
    </row>
    <row r="711" spans="1:6" ht="15" customHeight="1" x14ac:dyDescent="0.25">
      <c r="A711" s="86">
        <v>4801100</v>
      </c>
      <c r="B711" s="132" t="s">
        <v>512</v>
      </c>
      <c r="C711" s="134">
        <v>0</v>
      </c>
      <c r="D711" s="134">
        <v>16292.85</v>
      </c>
      <c r="E711" s="134">
        <v>0</v>
      </c>
      <c r="F711" s="134">
        <v>16292.85</v>
      </c>
    </row>
    <row r="712" spans="1:6" ht="15" customHeight="1" x14ac:dyDescent="0.25">
      <c r="A712" s="86">
        <v>480110001</v>
      </c>
      <c r="B712" s="132" t="s">
        <v>513</v>
      </c>
      <c r="C712" s="134">
        <v>0</v>
      </c>
      <c r="D712" s="134">
        <v>5179.91</v>
      </c>
      <c r="E712" s="134">
        <v>0</v>
      </c>
      <c r="F712" s="134">
        <v>5179.91</v>
      </c>
    </row>
    <row r="713" spans="1:6" ht="15" customHeight="1" x14ac:dyDescent="0.25">
      <c r="A713" s="86">
        <v>480110002</v>
      </c>
      <c r="B713" s="132" t="s">
        <v>514</v>
      </c>
      <c r="C713" s="134">
        <v>0</v>
      </c>
      <c r="D713" s="134">
        <v>11112.94</v>
      </c>
      <c r="E713" s="134">
        <v>0</v>
      </c>
      <c r="F713" s="134">
        <v>11112.94</v>
      </c>
    </row>
    <row r="714" spans="1:6" ht="15" customHeight="1" x14ac:dyDescent="0.25">
      <c r="A714" s="86">
        <v>4802</v>
      </c>
      <c r="B714" s="132" t="s">
        <v>209</v>
      </c>
      <c r="C714" s="134">
        <v>0</v>
      </c>
      <c r="D714" s="134">
        <v>8686.36</v>
      </c>
      <c r="E714" s="134">
        <v>7.22</v>
      </c>
      <c r="F714" s="134">
        <v>8679.14</v>
      </c>
    </row>
    <row r="715" spans="1:6" ht="15" customHeight="1" x14ac:dyDescent="0.25">
      <c r="A715" s="86">
        <v>480201</v>
      </c>
      <c r="B715" s="132" t="s">
        <v>515</v>
      </c>
      <c r="C715" s="134">
        <v>0</v>
      </c>
      <c r="D715" s="134">
        <v>8594.64</v>
      </c>
      <c r="E715" s="134">
        <v>0</v>
      </c>
      <c r="F715" s="134">
        <v>8594.64</v>
      </c>
    </row>
    <row r="716" spans="1:6" ht="15" customHeight="1" x14ac:dyDescent="0.25">
      <c r="A716" s="86">
        <v>480209</v>
      </c>
      <c r="B716" s="132" t="s">
        <v>516</v>
      </c>
      <c r="C716" s="134">
        <v>0</v>
      </c>
      <c r="D716" s="134">
        <v>91.72</v>
      </c>
      <c r="E716" s="134">
        <v>7.22</v>
      </c>
      <c r="F716" s="134">
        <v>84.5</v>
      </c>
    </row>
    <row r="717" spans="1:6" ht="15" customHeight="1" x14ac:dyDescent="0.25">
      <c r="A717" s="86">
        <v>4803</v>
      </c>
      <c r="B717" s="132" t="s">
        <v>13</v>
      </c>
      <c r="C717" s="134">
        <v>0</v>
      </c>
      <c r="D717" s="134">
        <v>123213.07</v>
      </c>
      <c r="E717" s="134">
        <v>15176.01</v>
      </c>
      <c r="F717" s="134">
        <v>108037.06</v>
      </c>
    </row>
    <row r="718" spans="1:6" ht="15" customHeight="1" x14ac:dyDescent="0.25">
      <c r="A718" s="86">
        <v>480303</v>
      </c>
      <c r="B718" s="132" t="s">
        <v>517</v>
      </c>
      <c r="C718" s="134">
        <v>0</v>
      </c>
      <c r="D718" s="134">
        <v>4761.1099999999997</v>
      </c>
      <c r="E718" s="134">
        <v>0</v>
      </c>
      <c r="F718" s="134">
        <v>4761.1099999999997</v>
      </c>
    </row>
    <row r="719" spans="1:6" ht="15" customHeight="1" x14ac:dyDescent="0.25">
      <c r="A719" s="86">
        <v>4803030</v>
      </c>
      <c r="B719" s="132" t="s">
        <v>517</v>
      </c>
      <c r="C719" s="134">
        <v>0</v>
      </c>
      <c r="D719" s="134">
        <v>4761.1099999999997</v>
      </c>
      <c r="E719" s="134">
        <v>0</v>
      </c>
      <c r="F719" s="134">
        <v>4761.1099999999997</v>
      </c>
    </row>
    <row r="720" spans="1:6" ht="15" customHeight="1" x14ac:dyDescent="0.25">
      <c r="A720" s="86">
        <v>480303001</v>
      </c>
      <c r="B720" s="132" t="s">
        <v>518</v>
      </c>
      <c r="C720" s="134">
        <v>0</v>
      </c>
      <c r="D720" s="134">
        <v>4097.5200000000004</v>
      </c>
      <c r="E720" s="134">
        <v>0</v>
      </c>
      <c r="F720" s="134">
        <v>4097.5200000000004</v>
      </c>
    </row>
    <row r="721" spans="1:6" ht="15" customHeight="1" x14ac:dyDescent="0.25">
      <c r="A721" s="86">
        <v>480303003</v>
      </c>
      <c r="B721" s="132" t="s">
        <v>519</v>
      </c>
      <c r="C721" s="134">
        <v>0</v>
      </c>
      <c r="D721" s="134">
        <v>663.59</v>
      </c>
      <c r="E721" s="134">
        <v>0</v>
      </c>
      <c r="F721" s="134">
        <v>663.59</v>
      </c>
    </row>
    <row r="722" spans="1:6" ht="15" customHeight="1" x14ac:dyDescent="0.25">
      <c r="A722" s="86">
        <v>480305</v>
      </c>
      <c r="B722" s="132" t="s">
        <v>520</v>
      </c>
      <c r="C722" s="134">
        <v>0</v>
      </c>
      <c r="D722" s="134">
        <v>20139.27</v>
      </c>
      <c r="E722" s="134">
        <v>0</v>
      </c>
      <c r="F722" s="134">
        <v>20139.27</v>
      </c>
    </row>
    <row r="723" spans="1:6" ht="15" customHeight="1" x14ac:dyDescent="0.25">
      <c r="A723" s="86">
        <v>4803050</v>
      </c>
      <c r="B723" s="132" t="s">
        <v>520</v>
      </c>
      <c r="C723" s="134">
        <v>0</v>
      </c>
      <c r="D723" s="134">
        <v>20139.27</v>
      </c>
      <c r="E723" s="134">
        <v>0</v>
      </c>
      <c r="F723" s="134">
        <v>20139.27</v>
      </c>
    </row>
    <row r="724" spans="1:6" ht="15" customHeight="1" x14ac:dyDescent="0.25">
      <c r="A724" s="86">
        <v>480305010</v>
      </c>
      <c r="B724" s="132" t="s">
        <v>521</v>
      </c>
      <c r="C724" s="134">
        <v>0</v>
      </c>
      <c r="D724" s="134">
        <v>20139.27</v>
      </c>
      <c r="E724" s="134">
        <v>0</v>
      </c>
      <c r="F724" s="134">
        <v>20139.27</v>
      </c>
    </row>
    <row r="725" spans="1:6" ht="15" customHeight="1" x14ac:dyDescent="0.25">
      <c r="A725" s="86">
        <v>480306</v>
      </c>
      <c r="B725" s="132" t="s">
        <v>522</v>
      </c>
      <c r="C725" s="134">
        <v>0</v>
      </c>
      <c r="D725" s="134">
        <v>81000.649999999994</v>
      </c>
      <c r="E725" s="134">
        <v>15170.01</v>
      </c>
      <c r="F725" s="134">
        <v>65830.64</v>
      </c>
    </row>
    <row r="726" spans="1:6" ht="15" customHeight="1" x14ac:dyDescent="0.25">
      <c r="A726" s="86">
        <v>4803060</v>
      </c>
      <c r="B726" s="132" t="s">
        <v>522</v>
      </c>
      <c r="C726" s="134">
        <v>0</v>
      </c>
      <c r="D726" s="134">
        <v>81000.649999999994</v>
      </c>
      <c r="E726" s="134">
        <v>15170.01</v>
      </c>
      <c r="F726" s="134">
        <v>65830.64</v>
      </c>
    </row>
    <row r="727" spans="1:6" ht="15" customHeight="1" x14ac:dyDescent="0.25">
      <c r="A727" s="86">
        <v>480306003</v>
      </c>
      <c r="B727" s="132" t="s">
        <v>523</v>
      </c>
      <c r="C727" s="134">
        <v>0</v>
      </c>
      <c r="D727" s="134">
        <v>45037.82</v>
      </c>
      <c r="E727" s="134">
        <v>15170.01</v>
      </c>
      <c r="F727" s="134">
        <v>29867.81</v>
      </c>
    </row>
    <row r="728" spans="1:6" ht="15" customHeight="1" x14ac:dyDescent="0.25">
      <c r="A728" s="86">
        <v>480306004</v>
      </c>
      <c r="B728" s="132" t="s">
        <v>524</v>
      </c>
      <c r="C728" s="134">
        <v>0</v>
      </c>
      <c r="D728" s="134">
        <v>30836.54</v>
      </c>
      <c r="E728" s="134">
        <v>0</v>
      </c>
      <c r="F728" s="134">
        <v>30836.54</v>
      </c>
    </row>
    <row r="729" spans="1:6" ht="15" customHeight="1" x14ac:dyDescent="0.25">
      <c r="A729" s="86">
        <v>480306005</v>
      </c>
      <c r="B729" s="132" t="s">
        <v>525</v>
      </c>
      <c r="C729" s="134">
        <v>0</v>
      </c>
      <c r="D729" s="134">
        <v>5126.29</v>
      </c>
      <c r="E729" s="134">
        <v>0</v>
      </c>
      <c r="F729" s="134">
        <v>5126.29</v>
      </c>
    </row>
    <row r="730" spans="1:6" ht="15" customHeight="1" x14ac:dyDescent="0.25">
      <c r="A730" s="86">
        <v>480308</v>
      </c>
      <c r="B730" s="132" t="s">
        <v>526</v>
      </c>
      <c r="C730" s="134">
        <v>0</v>
      </c>
      <c r="D730" s="134">
        <v>5750.01</v>
      </c>
      <c r="E730" s="134">
        <v>0</v>
      </c>
      <c r="F730" s="134">
        <v>5750.01</v>
      </c>
    </row>
    <row r="731" spans="1:6" ht="15" customHeight="1" x14ac:dyDescent="0.25">
      <c r="A731" s="86">
        <v>4803080</v>
      </c>
      <c r="B731" s="132" t="s">
        <v>526</v>
      </c>
      <c r="C731" s="134">
        <v>0</v>
      </c>
      <c r="D731" s="134">
        <v>5750.01</v>
      </c>
      <c r="E731" s="134">
        <v>0</v>
      </c>
      <c r="F731" s="134">
        <v>5750.01</v>
      </c>
    </row>
    <row r="732" spans="1:6" ht="15" customHeight="1" x14ac:dyDescent="0.25">
      <c r="A732" s="86">
        <v>480308001</v>
      </c>
      <c r="B732" s="132" t="s">
        <v>527</v>
      </c>
      <c r="C732" s="134">
        <v>0</v>
      </c>
      <c r="D732" s="134">
        <v>3875.01</v>
      </c>
      <c r="E732" s="134">
        <v>0</v>
      </c>
      <c r="F732" s="134">
        <v>3875.01</v>
      </c>
    </row>
    <row r="733" spans="1:6" ht="15" customHeight="1" x14ac:dyDescent="0.25">
      <c r="A733" s="86">
        <v>480308002</v>
      </c>
      <c r="B733" s="132" t="s">
        <v>528</v>
      </c>
      <c r="C733" s="134">
        <v>0</v>
      </c>
      <c r="D733" s="134">
        <v>1875</v>
      </c>
      <c r="E733" s="134">
        <v>0</v>
      </c>
      <c r="F733" s="134">
        <v>1875</v>
      </c>
    </row>
    <row r="734" spans="1:6" ht="15" customHeight="1" x14ac:dyDescent="0.25">
      <c r="A734" s="86">
        <v>480309</v>
      </c>
      <c r="B734" s="132" t="s">
        <v>529</v>
      </c>
      <c r="C734" s="134">
        <v>0</v>
      </c>
      <c r="D734" s="134">
        <v>7476.77</v>
      </c>
      <c r="E734" s="134">
        <v>0</v>
      </c>
      <c r="F734" s="134">
        <v>7476.77</v>
      </c>
    </row>
    <row r="735" spans="1:6" ht="15" customHeight="1" x14ac:dyDescent="0.25">
      <c r="A735" s="86">
        <v>4803090</v>
      </c>
      <c r="B735" s="132" t="s">
        <v>529</v>
      </c>
      <c r="C735" s="134">
        <v>0</v>
      </c>
      <c r="D735" s="134">
        <v>7476.77</v>
      </c>
      <c r="E735" s="134">
        <v>0</v>
      </c>
      <c r="F735" s="134">
        <v>7476.77</v>
      </c>
    </row>
    <row r="736" spans="1:6" ht="15" customHeight="1" x14ac:dyDescent="0.25">
      <c r="A736" s="86">
        <v>480309001</v>
      </c>
      <c r="B736" s="132" t="s">
        <v>530</v>
      </c>
      <c r="C736" s="134">
        <v>0</v>
      </c>
      <c r="D736" s="134">
        <v>2151.77</v>
      </c>
      <c r="E736" s="134">
        <v>0</v>
      </c>
      <c r="F736" s="134">
        <v>2151.77</v>
      </c>
    </row>
    <row r="737" spans="1:6" ht="15" customHeight="1" x14ac:dyDescent="0.25">
      <c r="A737" s="86">
        <v>480309009</v>
      </c>
      <c r="B737" s="132" t="s">
        <v>531</v>
      </c>
      <c r="C737" s="134">
        <v>0</v>
      </c>
      <c r="D737" s="134">
        <v>5325</v>
      </c>
      <c r="E737" s="134">
        <v>0</v>
      </c>
      <c r="F737" s="134">
        <v>5325</v>
      </c>
    </row>
    <row r="738" spans="1:6" ht="15" customHeight="1" x14ac:dyDescent="0.25">
      <c r="A738" s="86">
        <v>480315</v>
      </c>
      <c r="B738" s="132" t="s">
        <v>532</v>
      </c>
      <c r="C738" s="134">
        <v>0</v>
      </c>
      <c r="D738" s="134">
        <v>4085.26</v>
      </c>
      <c r="E738" s="134">
        <v>6</v>
      </c>
      <c r="F738" s="134">
        <v>4079.26</v>
      </c>
    </row>
    <row r="739" spans="1:6" ht="15" customHeight="1" x14ac:dyDescent="0.25">
      <c r="A739" s="86">
        <v>4803150</v>
      </c>
      <c r="B739" s="132" t="s">
        <v>532</v>
      </c>
      <c r="C739" s="134">
        <v>0</v>
      </c>
      <c r="D739" s="134">
        <v>4085.26</v>
      </c>
      <c r="E739" s="134">
        <v>6</v>
      </c>
      <c r="F739" s="134">
        <v>4079.26</v>
      </c>
    </row>
    <row r="740" spans="1:6" ht="15" customHeight="1" x14ac:dyDescent="0.25">
      <c r="A740" s="86">
        <v>480315001</v>
      </c>
      <c r="B740" s="132" t="s">
        <v>532</v>
      </c>
      <c r="C740" s="134">
        <v>0</v>
      </c>
      <c r="D740" s="134">
        <v>4085.26</v>
      </c>
      <c r="E740" s="134">
        <v>6</v>
      </c>
      <c r="F740" s="134">
        <v>4079.26</v>
      </c>
    </row>
    <row r="741" spans="1:6" ht="15" customHeight="1" x14ac:dyDescent="0.25">
      <c r="A741" s="86">
        <v>4804</v>
      </c>
      <c r="B741" s="132" t="s">
        <v>67</v>
      </c>
      <c r="C741" s="134">
        <v>0</v>
      </c>
      <c r="D741" s="134">
        <v>5656.17</v>
      </c>
      <c r="E741" s="134">
        <v>0</v>
      </c>
      <c r="F741" s="134">
        <v>5656.17</v>
      </c>
    </row>
    <row r="742" spans="1:6" ht="15" customHeight="1" x14ac:dyDescent="0.25">
      <c r="A742" s="86">
        <v>480402</v>
      </c>
      <c r="B742" s="132" t="s">
        <v>533</v>
      </c>
      <c r="C742" s="134">
        <v>0</v>
      </c>
      <c r="D742" s="134">
        <v>97.8</v>
      </c>
      <c r="E742" s="134">
        <v>0</v>
      </c>
      <c r="F742" s="134">
        <v>97.8</v>
      </c>
    </row>
    <row r="743" spans="1:6" ht="15" customHeight="1" x14ac:dyDescent="0.25">
      <c r="A743" s="86">
        <v>4804020</v>
      </c>
      <c r="B743" s="132" t="s">
        <v>533</v>
      </c>
      <c r="C743" s="134">
        <v>0</v>
      </c>
      <c r="D743" s="134">
        <v>97.8</v>
      </c>
      <c r="E743" s="134">
        <v>0</v>
      </c>
      <c r="F743" s="134">
        <v>97.8</v>
      </c>
    </row>
    <row r="744" spans="1:6" ht="15" customHeight="1" x14ac:dyDescent="0.25">
      <c r="A744" s="86">
        <v>480402002</v>
      </c>
      <c r="B744" s="132" t="s">
        <v>534</v>
      </c>
      <c r="C744" s="134">
        <v>0</v>
      </c>
      <c r="D744" s="134">
        <v>97.8</v>
      </c>
      <c r="E744" s="134">
        <v>0</v>
      </c>
      <c r="F744" s="134">
        <v>97.8</v>
      </c>
    </row>
    <row r="745" spans="1:6" ht="15" customHeight="1" x14ac:dyDescent="0.25">
      <c r="A745" s="86">
        <v>480403</v>
      </c>
      <c r="B745" s="132" t="s">
        <v>376</v>
      </c>
      <c r="C745" s="134">
        <v>0</v>
      </c>
      <c r="D745" s="134">
        <v>5558.37</v>
      </c>
      <c r="E745" s="134">
        <v>0</v>
      </c>
      <c r="F745" s="134">
        <v>5558.37</v>
      </c>
    </row>
    <row r="746" spans="1:6" ht="15" customHeight="1" x14ac:dyDescent="0.25">
      <c r="A746" s="86">
        <v>4805</v>
      </c>
      <c r="B746" s="132" t="s">
        <v>14</v>
      </c>
      <c r="C746" s="134">
        <v>0</v>
      </c>
      <c r="D746" s="134">
        <v>130977.94</v>
      </c>
      <c r="E746" s="134">
        <v>10016</v>
      </c>
      <c r="F746" s="134">
        <v>120961.94</v>
      </c>
    </row>
    <row r="747" spans="1:6" ht="15" customHeight="1" x14ac:dyDescent="0.25">
      <c r="A747" s="86">
        <v>480501</v>
      </c>
      <c r="B747" s="132" t="s">
        <v>438</v>
      </c>
      <c r="C747" s="134">
        <v>0</v>
      </c>
      <c r="D747" s="134">
        <v>3750</v>
      </c>
      <c r="E747" s="134">
        <v>741.83</v>
      </c>
      <c r="F747" s="134">
        <v>3008.17</v>
      </c>
    </row>
    <row r="748" spans="1:6" ht="15" customHeight="1" x14ac:dyDescent="0.25">
      <c r="A748" s="86">
        <v>4805010</v>
      </c>
      <c r="B748" s="132" t="s">
        <v>438</v>
      </c>
      <c r="C748" s="134">
        <v>0</v>
      </c>
      <c r="D748" s="134">
        <v>3750</v>
      </c>
      <c r="E748" s="134">
        <v>741.83</v>
      </c>
      <c r="F748" s="134">
        <v>3008.17</v>
      </c>
    </row>
    <row r="749" spans="1:6" ht="15" customHeight="1" x14ac:dyDescent="0.25">
      <c r="A749" s="86">
        <v>480501001</v>
      </c>
      <c r="B749" s="132" t="s">
        <v>438</v>
      </c>
      <c r="C749" s="134">
        <v>0</v>
      </c>
      <c r="D749" s="134">
        <v>3750</v>
      </c>
      <c r="E749" s="134">
        <v>741.83</v>
      </c>
      <c r="F749" s="134">
        <v>3008.17</v>
      </c>
    </row>
    <row r="750" spans="1:6" ht="15" customHeight="1" x14ac:dyDescent="0.25">
      <c r="A750" s="86">
        <v>480502</v>
      </c>
      <c r="B750" s="132" t="s">
        <v>535</v>
      </c>
      <c r="C750" s="134">
        <v>0</v>
      </c>
      <c r="D750" s="134">
        <v>2254.6799999999998</v>
      </c>
      <c r="E750" s="134">
        <v>0</v>
      </c>
      <c r="F750" s="134">
        <v>2254.6799999999998</v>
      </c>
    </row>
    <row r="751" spans="1:6" ht="15" customHeight="1" x14ac:dyDescent="0.25">
      <c r="A751" s="86">
        <v>480504</v>
      </c>
      <c r="B751" s="132" t="s">
        <v>536</v>
      </c>
      <c r="C751" s="134">
        <v>0</v>
      </c>
      <c r="D751" s="134">
        <v>17638.05</v>
      </c>
      <c r="E751" s="134">
        <v>6723.33</v>
      </c>
      <c r="F751" s="134">
        <v>10914.72</v>
      </c>
    </row>
    <row r="752" spans="1:6" ht="15" customHeight="1" x14ac:dyDescent="0.25">
      <c r="A752" s="86">
        <v>480509</v>
      </c>
      <c r="B752" s="132" t="s">
        <v>440</v>
      </c>
      <c r="C752" s="134">
        <v>0</v>
      </c>
      <c r="D752" s="134">
        <v>107335.21</v>
      </c>
      <c r="E752" s="134">
        <v>2550.84</v>
      </c>
      <c r="F752" s="134">
        <v>104784.37</v>
      </c>
    </row>
    <row r="753" spans="1:6" ht="15" customHeight="1" x14ac:dyDescent="0.25">
      <c r="A753" s="86">
        <v>4805090</v>
      </c>
      <c r="B753" s="132" t="s">
        <v>440</v>
      </c>
      <c r="C753" s="134">
        <v>0</v>
      </c>
      <c r="D753" s="134">
        <v>107335.21</v>
      </c>
      <c r="E753" s="134">
        <v>2550.84</v>
      </c>
      <c r="F753" s="134">
        <v>104784.37</v>
      </c>
    </row>
    <row r="754" spans="1:6" ht="15" customHeight="1" x14ac:dyDescent="0.25">
      <c r="A754" s="86">
        <v>480509001</v>
      </c>
      <c r="B754" s="132" t="s">
        <v>537</v>
      </c>
      <c r="C754" s="134">
        <v>0</v>
      </c>
      <c r="D754" s="134">
        <v>26744.92</v>
      </c>
      <c r="E754" s="134">
        <v>2445.42</v>
      </c>
      <c r="F754" s="134">
        <v>24299.5</v>
      </c>
    </row>
    <row r="755" spans="1:6" ht="15" customHeight="1" x14ac:dyDescent="0.25">
      <c r="A755" s="86">
        <v>480509002</v>
      </c>
      <c r="B755" s="132" t="s">
        <v>538</v>
      </c>
      <c r="C755" s="134">
        <v>0</v>
      </c>
      <c r="D755" s="134">
        <v>26279.63</v>
      </c>
      <c r="E755" s="134">
        <v>105.42</v>
      </c>
      <c r="F755" s="134">
        <v>26174.21</v>
      </c>
    </row>
    <row r="756" spans="1:6" ht="15" customHeight="1" x14ac:dyDescent="0.25">
      <c r="A756" s="86">
        <v>480509003</v>
      </c>
      <c r="B756" s="132" t="s">
        <v>539</v>
      </c>
      <c r="C756" s="134">
        <v>0</v>
      </c>
      <c r="D756" s="134">
        <v>1500</v>
      </c>
      <c r="E756" s="134">
        <v>0</v>
      </c>
      <c r="F756" s="134">
        <v>1500</v>
      </c>
    </row>
    <row r="757" spans="1:6" ht="15" customHeight="1" x14ac:dyDescent="0.25">
      <c r="A757" s="86">
        <v>480509005</v>
      </c>
      <c r="B757" s="132" t="s">
        <v>441</v>
      </c>
      <c r="C757" s="134">
        <v>0</v>
      </c>
      <c r="D757" s="134">
        <v>52810.66</v>
      </c>
      <c r="E757" s="134">
        <v>0</v>
      </c>
      <c r="F757" s="134">
        <v>52810.66</v>
      </c>
    </row>
    <row r="758" spans="1:6" ht="15" customHeight="1" x14ac:dyDescent="0.25">
      <c r="A758" s="86">
        <v>4806</v>
      </c>
      <c r="B758" s="132" t="s">
        <v>68</v>
      </c>
      <c r="C758" s="134">
        <v>0</v>
      </c>
      <c r="D758" s="134">
        <v>10802.31</v>
      </c>
      <c r="E758" s="134">
        <v>0</v>
      </c>
      <c r="F758" s="134">
        <v>10802.31</v>
      </c>
    </row>
    <row r="759" spans="1:6" ht="15" customHeight="1" x14ac:dyDescent="0.25">
      <c r="A759" s="86">
        <v>480602</v>
      </c>
      <c r="B759" s="132" t="s">
        <v>371</v>
      </c>
      <c r="C759" s="134">
        <v>0</v>
      </c>
      <c r="D759" s="134">
        <v>9898.92</v>
      </c>
      <c r="E759" s="134">
        <v>0</v>
      </c>
      <c r="F759" s="134">
        <v>9898.92</v>
      </c>
    </row>
    <row r="760" spans="1:6" ht="15" customHeight="1" x14ac:dyDescent="0.25">
      <c r="A760" s="86">
        <v>4806020</v>
      </c>
      <c r="B760" s="132" t="s">
        <v>371</v>
      </c>
      <c r="C760" s="134">
        <v>0</v>
      </c>
      <c r="D760" s="134">
        <v>9898.92</v>
      </c>
      <c r="E760" s="134">
        <v>0</v>
      </c>
      <c r="F760" s="134">
        <v>9898.92</v>
      </c>
    </row>
    <row r="761" spans="1:6" ht="15" customHeight="1" x14ac:dyDescent="0.25">
      <c r="A761" s="86">
        <v>480602001</v>
      </c>
      <c r="B761" s="132" t="s">
        <v>365</v>
      </c>
      <c r="C761" s="134">
        <v>0</v>
      </c>
      <c r="D761" s="134">
        <v>132.66</v>
      </c>
      <c r="E761" s="134">
        <v>0</v>
      </c>
      <c r="F761" s="134">
        <v>132.66</v>
      </c>
    </row>
    <row r="762" spans="1:6" ht="15" customHeight="1" x14ac:dyDescent="0.25">
      <c r="A762" s="86">
        <v>480602003</v>
      </c>
      <c r="B762" s="132" t="s">
        <v>373</v>
      </c>
      <c r="C762" s="134">
        <v>0</v>
      </c>
      <c r="D762" s="134">
        <v>9114.2999999999993</v>
      </c>
      <c r="E762" s="134">
        <v>0</v>
      </c>
      <c r="F762" s="134">
        <v>9114.2999999999993</v>
      </c>
    </row>
    <row r="763" spans="1:6" ht="15" customHeight="1" x14ac:dyDescent="0.25">
      <c r="A763" s="86">
        <v>480602004</v>
      </c>
      <c r="B763" s="132" t="s">
        <v>368</v>
      </c>
      <c r="C763" s="134">
        <v>0</v>
      </c>
      <c r="D763" s="134">
        <v>651.96</v>
      </c>
      <c r="E763" s="134">
        <v>0</v>
      </c>
      <c r="F763" s="134">
        <v>651.96</v>
      </c>
    </row>
    <row r="764" spans="1:6" ht="15" customHeight="1" x14ac:dyDescent="0.25">
      <c r="A764" s="86">
        <v>480603</v>
      </c>
      <c r="B764" s="132" t="s">
        <v>374</v>
      </c>
      <c r="C764" s="134">
        <v>0</v>
      </c>
      <c r="D764" s="134">
        <v>903.39</v>
      </c>
      <c r="E764" s="134">
        <v>0</v>
      </c>
      <c r="F764" s="134">
        <v>903.39</v>
      </c>
    </row>
    <row r="765" spans="1:6" ht="15" customHeight="1" x14ac:dyDescent="0.25">
      <c r="A765" s="86">
        <v>4806030</v>
      </c>
      <c r="B765" s="132" t="s">
        <v>374</v>
      </c>
      <c r="C765" s="134">
        <v>0</v>
      </c>
      <c r="D765" s="134">
        <v>903.39</v>
      </c>
      <c r="E765" s="134">
        <v>0</v>
      </c>
      <c r="F765" s="134">
        <v>903.39</v>
      </c>
    </row>
    <row r="766" spans="1:6" ht="15" customHeight="1" x14ac:dyDescent="0.25">
      <c r="A766" s="86">
        <v>480603001</v>
      </c>
      <c r="B766" s="132" t="s">
        <v>369</v>
      </c>
      <c r="C766" s="134">
        <v>0</v>
      </c>
      <c r="D766" s="134">
        <v>903.39</v>
      </c>
      <c r="E766" s="134">
        <v>0</v>
      </c>
      <c r="F766" s="134">
        <v>903.39</v>
      </c>
    </row>
    <row r="767" spans="1:6" ht="15" customHeight="1" x14ac:dyDescent="0.25">
      <c r="A767" s="86">
        <v>4808</v>
      </c>
      <c r="B767" s="132" t="s">
        <v>69</v>
      </c>
      <c r="C767" s="134">
        <v>0</v>
      </c>
      <c r="D767" s="134">
        <v>7577.68</v>
      </c>
      <c r="E767" s="134">
        <v>0</v>
      </c>
      <c r="F767" s="134">
        <v>7577.68</v>
      </c>
    </row>
    <row r="768" spans="1:6" ht="15" customHeight="1" x14ac:dyDescent="0.25">
      <c r="A768" s="86">
        <v>480801</v>
      </c>
      <c r="B768" s="132" t="s">
        <v>540</v>
      </c>
      <c r="C768" s="134">
        <v>0</v>
      </c>
      <c r="D768" s="134">
        <v>7577.68</v>
      </c>
      <c r="E768" s="134">
        <v>0</v>
      </c>
      <c r="F768" s="134">
        <v>7577.68</v>
      </c>
    </row>
    <row r="769" spans="1:6" ht="15" customHeight="1" x14ac:dyDescent="0.25">
      <c r="A769" s="86">
        <v>4808010</v>
      </c>
      <c r="B769" s="132" t="s">
        <v>540</v>
      </c>
      <c r="C769" s="134">
        <v>0</v>
      </c>
      <c r="D769" s="134">
        <v>7577.68</v>
      </c>
      <c r="E769" s="134">
        <v>0</v>
      </c>
      <c r="F769" s="134">
        <v>7577.68</v>
      </c>
    </row>
    <row r="770" spans="1:6" ht="15" customHeight="1" x14ac:dyDescent="0.25">
      <c r="A770" s="86">
        <v>480801001</v>
      </c>
      <c r="B770" s="132" t="s">
        <v>541</v>
      </c>
      <c r="C770" s="134">
        <v>0</v>
      </c>
      <c r="D770" s="134">
        <v>6809.78</v>
      </c>
      <c r="E770" s="134">
        <v>0</v>
      </c>
      <c r="F770" s="134">
        <v>6809.78</v>
      </c>
    </row>
    <row r="771" spans="1:6" ht="15" customHeight="1" x14ac:dyDescent="0.25">
      <c r="A771" s="86">
        <v>480801002</v>
      </c>
      <c r="B771" s="132" t="s">
        <v>542</v>
      </c>
      <c r="C771" s="134">
        <v>0</v>
      </c>
      <c r="D771" s="134">
        <v>767.9</v>
      </c>
      <c r="E771" s="134">
        <v>0</v>
      </c>
      <c r="F771" s="134">
        <v>767.9</v>
      </c>
    </row>
    <row r="772" spans="1:6" ht="15" customHeight="1" x14ac:dyDescent="0.25">
      <c r="A772" s="86">
        <v>4809</v>
      </c>
      <c r="B772" s="132" t="s">
        <v>15</v>
      </c>
      <c r="C772" s="134">
        <v>0</v>
      </c>
      <c r="D772" s="134">
        <v>133399.79</v>
      </c>
      <c r="E772" s="134">
        <v>30.92</v>
      </c>
      <c r="F772" s="134">
        <v>133368.87</v>
      </c>
    </row>
    <row r="773" spans="1:6" ht="15" customHeight="1" x14ac:dyDescent="0.25">
      <c r="A773" s="86">
        <v>480901</v>
      </c>
      <c r="B773" s="132" t="s">
        <v>543</v>
      </c>
      <c r="C773" s="134">
        <v>0</v>
      </c>
      <c r="D773" s="134">
        <v>131527.44</v>
      </c>
      <c r="E773" s="134">
        <v>0</v>
      </c>
      <c r="F773" s="134">
        <v>131527.44</v>
      </c>
    </row>
    <row r="774" spans="1:6" ht="15" customHeight="1" x14ac:dyDescent="0.25">
      <c r="A774" s="86">
        <v>4809010</v>
      </c>
      <c r="B774" s="132" t="s">
        <v>543</v>
      </c>
      <c r="C774" s="134">
        <v>0</v>
      </c>
      <c r="D774" s="134">
        <v>131527.44</v>
      </c>
      <c r="E774" s="134">
        <v>0</v>
      </c>
      <c r="F774" s="134">
        <v>131527.44</v>
      </c>
    </row>
    <row r="775" spans="1:6" ht="15" customHeight="1" x14ac:dyDescent="0.25">
      <c r="A775" s="86">
        <v>480901001</v>
      </c>
      <c r="B775" s="132" t="s">
        <v>544</v>
      </c>
      <c r="C775" s="134">
        <v>0</v>
      </c>
      <c r="D775" s="134">
        <v>131527.44</v>
      </c>
      <c r="E775" s="134">
        <v>0</v>
      </c>
      <c r="F775" s="134">
        <v>131527.44</v>
      </c>
    </row>
    <row r="776" spans="1:6" ht="15" customHeight="1" x14ac:dyDescent="0.25">
      <c r="A776" s="86">
        <v>480902</v>
      </c>
      <c r="B776" s="132" t="s">
        <v>545</v>
      </c>
      <c r="C776" s="134">
        <v>0</v>
      </c>
      <c r="D776" s="134">
        <v>1053.6099999999999</v>
      </c>
      <c r="E776" s="134">
        <v>30.92</v>
      </c>
      <c r="F776" s="134">
        <v>1022.69</v>
      </c>
    </row>
    <row r="777" spans="1:6" ht="15" customHeight="1" x14ac:dyDescent="0.25">
      <c r="A777" s="86">
        <v>4809020</v>
      </c>
      <c r="B777" s="132" t="s">
        <v>545</v>
      </c>
      <c r="C777" s="134">
        <v>0</v>
      </c>
      <c r="D777" s="134">
        <v>1053.6099999999999</v>
      </c>
      <c r="E777" s="134">
        <v>30.92</v>
      </c>
      <c r="F777" s="134">
        <v>1022.69</v>
      </c>
    </row>
    <row r="778" spans="1:6" ht="15" customHeight="1" x14ac:dyDescent="0.25">
      <c r="A778" s="86">
        <v>480902001</v>
      </c>
      <c r="B778" s="132" t="s">
        <v>545</v>
      </c>
      <c r="C778" s="134">
        <v>0</v>
      </c>
      <c r="D778" s="134">
        <v>1053.6099999999999</v>
      </c>
      <c r="E778" s="134">
        <v>30.92</v>
      </c>
      <c r="F778" s="134">
        <v>1022.69</v>
      </c>
    </row>
    <row r="779" spans="1:6" ht="15" customHeight="1" x14ac:dyDescent="0.25">
      <c r="A779" s="86">
        <v>480909</v>
      </c>
      <c r="B779" s="132" t="s">
        <v>546</v>
      </c>
      <c r="C779" s="134">
        <v>0</v>
      </c>
      <c r="D779" s="134">
        <v>818.74</v>
      </c>
      <c r="E779" s="134">
        <v>0</v>
      </c>
      <c r="F779" s="134">
        <v>818.74</v>
      </c>
    </row>
    <row r="780" spans="1:6" ht="15" customHeight="1" x14ac:dyDescent="0.25">
      <c r="A780" s="86">
        <v>4809090</v>
      </c>
      <c r="B780" s="132" t="s">
        <v>546</v>
      </c>
      <c r="C780" s="134">
        <v>0</v>
      </c>
      <c r="D780" s="134">
        <v>818.74</v>
      </c>
      <c r="E780" s="134">
        <v>0</v>
      </c>
      <c r="F780" s="134">
        <v>818.74</v>
      </c>
    </row>
    <row r="781" spans="1:6" ht="15" customHeight="1" x14ac:dyDescent="0.25">
      <c r="A781" s="86">
        <v>480909009</v>
      </c>
      <c r="B781" s="132" t="s">
        <v>15</v>
      </c>
      <c r="C781" s="134">
        <v>0</v>
      </c>
      <c r="D781" s="134">
        <v>818.74</v>
      </c>
      <c r="E781" s="134">
        <v>0</v>
      </c>
      <c r="F781" s="134">
        <v>818.74</v>
      </c>
    </row>
    <row r="782" spans="1:6" ht="15" customHeight="1" x14ac:dyDescent="0.25">
      <c r="A782" s="86">
        <v>49</v>
      </c>
      <c r="B782" s="132" t="s">
        <v>16</v>
      </c>
      <c r="C782" s="134">
        <v>0</v>
      </c>
      <c r="D782" s="134">
        <v>9140789.4299999997</v>
      </c>
      <c r="E782" s="134">
        <v>9120932.5700000003</v>
      </c>
      <c r="F782" s="134">
        <v>19856.86</v>
      </c>
    </row>
    <row r="783" spans="1:6" ht="15" customHeight="1" x14ac:dyDescent="0.25">
      <c r="A783" s="86">
        <v>4901</v>
      </c>
      <c r="B783" s="132" t="s">
        <v>210</v>
      </c>
      <c r="C783" s="134">
        <v>0</v>
      </c>
      <c r="D783" s="134">
        <v>9126949.9199999999</v>
      </c>
      <c r="E783" s="134">
        <v>9120932.5700000003</v>
      </c>
      <c r="F783" s="134">
        <v>6017.35</v>
      </c>
    </row>
    <row r="784" spans="1:6" ht="15" customHeight="1" x14ac:dyDescent="0.25">
      <c r="A784" s="86">
        <v>490109</v>
      </c>
      <c r="B784" s="132" t="s">
        <v>547</v>
      </c>
      <c r="C784" s="134">
        <v>0</v>
      </c>
      <c r="D784" s="134">
        <v>9126949.9199999999</v>
      </c>
      <c r="E784" s="134">
        <v>9120932.5700000003</v>
      </c>
      <c r="F784" s="134">
        <v>6017.35</v>
      </c>
    </row>
    <row r="785" spans="1:8" ht="15" customHeight="1" x14ac:dyDescent="0.25">
      <c r="A785" s="86">
        <v>4901090</v>
      </c>
      <c r="B785" s="132" t="s">
        <v>547</v>
      </c>
      <c r="C785" s="134">
        <v>0</v>
      </c>
      <c r="D785" s="134">
        <v>9126949.9199999999</v>
      </c>
      <c r="E785" s="134">
        <v>9120932.5700000003</v>
      </c>
      <c r="F785" s="134">
        <v>6017.35</v>
      </c>
    </row>
    <row r="786" spans="1:8" ht="15" customHeight="1" x14ac:dyDescent="0.25">
      <c r="A786" s="86">
        <v>490109001</v>
      </c>
      <c r="B786" s="132" t="s">
        <v>548</v>
      </c>
      <c r="C786" s="134">
        <v>0</v>
      </c>
      <c r="D786" s="134">
        <v>7.06</v>
      </c>
      <c r="E786" s="134">
        <v>3.67</v>
      </c>
      <c r="F786" s="134">
        <v>3.39</v>
      </c>
    </row>
    <row r="787" spans="1:8" ht="15" customHeight="1" x14ac:dyDescent="0.25">
      <c r="A787" s="86">
        <v>490109002</v>
      </c>
      <c r="B787" s="132" t="s">
        <v>549</v>
      </c>
      <c r="C787" s="134">
        <v>0</v>
      </c>
      <c r="D787" s="134">
        <v>9120928.9000000004</v>
      </c>
      <c r="E787" s="134">
        <v>9120928.9000000004</v>
      </c>
      <c r="F787" s="134">
        <v>0</v>
      </c>
    </row>
    <row r="788" spans="1:8" ht="15" customHeight="1" x14ac:dyDescent="0.25">
      <c r="A788" s="86">
        <v>49010900201</v>
      </c>
      <c r="B788" s="132" t="s">
        <v>229</v>
      </c>
      <c r="C788" s="134">
        <v>0</v>
      </c>
      <c r="D788" s="134">
        <v>9120928.9000000004</v>
      </c>
      <c r="E788" s="134">
        <v>9120928.9000000004</v>
      </c>
      <c r="F788" s="134">
        <v>0</v>
      </c>
    </row>
    <row r="789" spans="1:8" ht="15" customHeight="1" x14ac:dyDescent="0.25">
      <c r="A789" s="86">
        <v>490109009</v>
      </c>
      <c r="B789" s="132" t="s">
        <v>206</v>
      </c>
      <c r="C789" s="134">
        <v>0</v>
      </c>
      <c r="D789" s="134">
        <v>6013.96</v>
      </c>
      <c r="E789" s="134">
        <v>0</v>
      </c>
      <c r="F789" s="134">
        <v>6013.96</v>
      </c>
    </row>
    <row r="790" spans="1:8" ht="15" customHeight="1" x14ac:dyDescent="0.25">
      <c r="A790" s="86">
        <v>49010900901</v>
      </c>
      <c r="B790" s="132" t="s">
        <v>550</v>
      </c>
      <c r="C790" s="134">
        <v>0</v>
      </c>
      <c r="D790" s="134">
        <v>6013.96</v>
      </c>
      <c r="E790" s="134">
        <v>0</v>
      </c>
      <c r="F790" s="134">
        <v>6013.96</v>
      </c>
    </row>
    <row r="791" spans="1:8" ht="15" customHeight="1" x14ac:dyDescent="0.25">
      <c r="A791" s="86">
        <v>4902</v>
      </c>
      <c r="B791" s="132" t="s">
        <v>17</v>
      </c>
      <c r="C791" s="134">
        <v>0</v>
      </c>
      <c r="D791" s="134">
        <v>13839.51</v>
      </c>
      <c r="E791" s="134">
        <v>0</v>
      </c>
      <c r="F791" s="134">
        <v>13839.51</v>
      </c>
    </row>
    <row r="792" spans="1:8" ht="15" customHeight="1" x14ac:dyDescent="0.25">
      <c r="A792" s="86">
        <v>490209</v>
      </c>
      <c r="B792" s="132" t="s">
        <v>551</v>
      </c>
      <c r="C792" s="134">
        <v>0</v>
      </c>
      <c r="D792" s="134">
        <v>13839.51</v>
      </c>
      <c r="E792" s="134">
        <v>0</v>
      </c>
      <c r="F792" s="134">
        <v>13839.51</v>
      </c>
    </row>
    <row r="793" spans="1:8" ht="15" customHeight="1" x14ac:dyDescent="0.25">
      <c r="A793" s="86">
        <v>4902090</v>
      </c>
      <c r="B793" s="132" t="s">
        <v>551</v>
      </c>
      <c r="C793" s="134">
        <v>0</v>
      </c>
      <c r="D793" s="134">
        <v>336.51</v>
      </c>
      <c r="E793" s="134">
        <v>0</v>
      </c>
      <c r="F793" s="134">
        <v>336.51</v>
      </c>
    </row>
    <row r="794" spans="1:8" ht="15" customHeight="1" x14ac:dyDescent="0.25">
      <c r="A794" s="86">
        <v>490209001</v>
      </c>
      <c r="B794" s="132" t="s">
        <v>551</v>
      </c>
      <c r="C794" s="134">
        <v>0</v>
      </c>
      <c r="D794" s="134">
        <v>336.51</v>
      </c>
      <c r="E794" s="134">
        <v>0</v>
      </c>
      <c r="F794" s="134">
        <v>336.51</v>
      </c>
    </row>
    <row r="795" spans="1:8" ht="15" customHeight="1" x14ac:dyDescent="0.25">
      <c r="A795" s="86">
        <v>5</v>
      </c>
      <c r="B795" s="132" t="s">
        <v>31</v>
      </c>
      <c r="C795" s="134">
        <v>0</v>
      </c>
      <c r="D795" s="134">
        <v>1755422.06</v>
      </c>
      <c r="E795" s="134">
        <v>6684480.5999999996</v>
      </c>
      <c r="F795" s="134">
        <v>-4929058.54</v>
      </c>
      <c r="G795" s="141">
        <f>D795-E795</f>
        <v>-4929058.5399999991</v>
      </c>
      <c r="H795" s="141">
        <f>F795-G795</f>
        <v>0</v>
      </c>
    </row>
    <row r="796" spans="1:8" ht="15" customHeight="1" x14ac:dyDescent="0.25">
      <c r="A796" s="86">
        <v>51</v>
      </c>
      <c r="B796" s="132" t="s">
        <v>183</v>
      </c>
      <c r="C796" s="134">
        <v>0</v>
      </c>
      <c r="D796" s="134">
        <v>0</v>
      </c>
      <c r="E796" s="134">
        <v>2015687.7</v>
      </c>
      <c r="F796" s="163">
        <v>-2015687.7</v>
      </c>
      <c r="G796" s="141">
        <f>D796-E796</f>
        <v>-2015687.7</v>
      </c>
      <c r="H796" s="141">
        <f>F796-G796</f>
        <v>0</v>
      </c>
    </row>
    <row r="797" spans="1:8" ht="15" customHeight="1" x14ac:dyDescent="0.25">
      <c r="A797" s="86">
        <v>5101</v>
      </c>
      <c r="B797" s="132" t="s">
        <v>191</v>
      </c>
      <c r="C797" s="134">
        <v>0</v>
      </c>
      <c r="D797" s="134">
        <v>0</v>
      </c>
      <c r="E797" s="134">
        <v>1000172.78</v>
      </c>
      <c r="F797" s="134">
        <v>-1000172.78</v>
      </c>
    </row>
    <row r="798" spans="1:8" ht="15" customHeight="1" x14ac:dyDescent="0.25">
      <c r="A798" s="86">
        <v>510101</v>
      </c>
      <c r="B798" s="132" t="s">
        <v>465</v>
      </c>
      <c r="C798" s="134">
        <v>0</v>
      </c>
      <c r="D798" s="134">
        <v>0</v>
      </c>
      <c r="E798" s="134">
        <v>221881.61</v>
      </c>
      <c r="F798" s="134">
        <v>-221881.61</v>
      </c>
    </row>
    <row r="799" spans="1:8" ht="15" customHeight="1" x14ac:dyDescent="0.25">
      <c r="A799" s="86">
        <v>5101010</v>
      </c>
      <c r="B799" s="132" t="s">
        <v>465</v>
      </c>
      <c r="C799" s="134">
        <v>0</v>
      </c>
      <c r="D799" s="134">
        <v>0</v>
      </c>
      <c r="E799" s="134">
        <v>221881.61</v>
      </c>
      <c r="F799" s="134">
        <v>-221881.61</v>
      </c>
    </row>
    <row r="800" spans="1:8" ht="15" customHeight="1" x14ac:dyDescent="0.25">
      <c r="A800" s="86">
        <v>510101001</v>
      </c>
      <c r="B800" s="132" t="s">
        <v>412</v>
      </c>
      <c r="C800" s="134">
        <v>0</v>
      </c>
      <c r="D800" s="134">
        <v>0</v>
      </c>
      <c r="E800" s="134">
        <v>221881.61</v>
      </c>
      <c r="F800" s="134">
        <v>-221881.61</v>
      </c>
    </row>
    <row r="801" spans="1:6" ht="15" customHeight="1" x14ac:dyDescent="0.25">
      <c r="A801" s="86">
        <v>51010100101</v>
      </c>
      <c r="B801" s="132" t="s">
        <v>481</v>
      </c>
      <c r="C801" s="134">
        <v>0</v>
      </c>
      <c r="D801" s="134">
        <v>0</v>
      </c>
      <c r="E801" s="134">
        <v>221881.61</v>
      </c>
      <c r="F801" s="134">
        <v>-221881.61</v>
      </c>
    </row>
    <row r="802" spans="1:6" ht="15" customHeight="1" x14ac:dyDescent="0.25">
      <c r="A802" s="86">
        <v>510102</v>
      </c>
      <c r="B802" s="132" t="s">
        <v>482</v>
      </c>
      <c r="C802" s="134">
        <v>0</v>
      </c>
      <c r="D802" s="134">
        <v>0</v>
      </c>
      <c r="E802" s="134">
        <v>477597.32</v>
      </c>
      <c r="F802" s="134">
        <v>-477597.32</v>
      </c>
    </row>
    <row r="803" spans="1:6" ht="15" customHeight="1" x14ac:dyDescent="0.25">
      <c r="A803" s="86">
        <v>5101020</v>
      </c>
      <c r="B803" s="132" t="s">
        <v>482</v>
      </c>
      <c r="C803" s="134">
        <v>0</v>
      </c>
      <c r="D803" s="134">
        <v>0</v>
      </c>
      <c r="E803" s="134">
        <v>477597.32</v>
      </c>
      <c r="F803" s="134">
        <v>-477597.32</v>
      </c>
    </row>
    <row r="804" spans="1:6" ht="15" customHeight="1" x14ac:dyDescent="0.25">
      <c r="A804" s="86">
        <v>510102001</v>
      </c>
      <c r="B804" s="132" t="s">
        <v>412</v>
      </c>
      <c r="C804" s="134">
        <v>0</v>
      </c>
      <c r="D804" s="134">
        <v>0</v>
      </c>
      <c r="E804" s="134">
        <v>477597.32</v>
      </c>
      <c r="F804" s="134">
        <v>-477597.32</v>
      </c>
    </row>
    <row r="805" spans="1:6" ht="15" customHeight="1" x14ac:dyDescent="0.25">
      <c r="A805" s="86">
        <v>51010200101</v>
      </c>
      <c r="B805" s="132" t="s">
        <v>481</v>
      </c>
      <c r="C805" s="134">
        <v>0</v>
      </c>
      <c r="D805" s="134">
        <v>0</v>
      </c>
      <c r="E805" s="134">
        <v>477515.83</v>
      </c>
      <c r="F805" s="134">
        <v>-477515.83</v>
      </c>
    </row>
    <row r="806" spans="1:6" ht="15" customHeight="1" x14ac:dyDescent="0.25">
      <c r="A806" s="86">
        <v>51010200102</v>
      </c>
      <c r="B806" s="132" t="s">
        <v>484</v>
      </c>
      <c r="C806" s="134">
        <v>0</v>
      </c>
      <c r="D806" s="134">
        <v>0</v>
      </c>
      <c r="E806" s="134">
        <v>81.489999999999995</v>
      </c>
      <c r="F806" s="134">
        <v>-81.489999999999995</v>
      </c>
    </row>
    <row r="807" spans="1:6" ht="15" customHeight="1" x14ac:dyDescent="0.25">
      <c r="A807" s="86">
        <v>510103</v>
      </c>
      <c r="B807" s="132" t="s">
        <v>328</v>
      </c>
      <c r="C807" s="134">
        <v>0</v>
      </c>
      <c r="D807" s="134">
        <v>0</v>
      </c>
      <c r="E807" s="134">
        <v>300693.84999999998</v>
      </c>
      <c r="F807" s="134">
        <v>-300693.84999999998</v>
      </c>
    </row>
    <row r="808" spans="1:6" ht="15" customHeight="1" x14ac:dyDescent="0.25">
      <c r="A808" s="86">
        <v>5101030</v>
      </c>
      <c r="B808" s="132" t="s">
        <v>328</v>
      </c>
      <c r="C808" s="134">
        <v>0</v>
      </c>
      <c r="D808" s="134">
        <v>0</v>
      </c>
      <c r="E808" s="134">
        <v>300693.84999999998</v>
      </c>
      <c r="F808" s="134">
        <v>-300693.84999999998</v>
      </c>
    </row>
    <row r="809" spans="1:6" ht="15" customHeight="1" x14ac:dyDescent="0.25">
      <c r="A809" s="86">
        <v>510103001</v>
      </c>
      <c r="B809" s="132" t="s">
        <v>412</v>
      </c>
      <c r="C809" s="134">
        <v>0</v>
      </c>
      <c r="D809" s="134">
        <v>0</v>
      </c>
      <c r="E809" s="134">
        <v>300693.84999999998</v>
      </c>
      <c r="F809" s="134">
        <v>-300693.84999999998</v>
      </c>
    </row>
    <row r="810" spans="1:6" ht="15" customHeight="1" x14ac:dyDescent="0.25">
      <c r="A810" s="86">
        <v>51010300101</v>
      </c>
      <c r="B810" s="132" t="s">
        <v>481</v>
      </c>
      <c r="C810" s="134">
        <v>0</v>
      </c>
      <c r="D810" s="134">
        <v>0</v>
      </c>
      <c r="E810" s="134">
        <v>266352.74</v>
      </c>
      <c r="F810" s="134">
        <v>-266352.74</v>
      </c>
    </row>
    <row r="811" spans="1:6" ht="15" customHeight="1" x14ac:dyDescent="0.25">
      <c r="A811" s="86">
        <v>51010300102</v>
      </c>
      <c r="B811" s="132" t="s">
        <v>484</v>
      </c>
      <c r="C811" s="134">
        <v>0</v>
      </c>
      <c r="D811" s="134">
        <v>0</v>
      </c>
      <c r="E811" s="134">
        <v>34341.11</v>
      </c>
      <c r="F811" s="134">
        <v>-34341.11</v>
      </c>
    </row>
    <row r="812" spans="1:6" ht="15" customHeight="1" x14ac:dyDescent="0.25">
      <c r="A812" s="86">
        <v>5102</v>
      </c>
      <c r="B812" s="132" t="s">
        <v>395</v>
      </c>
      <c r="C812" s="134">
        <v>0</v>
      </c>
      <c r="D812" s="134">
        <v>0</v>
      </c>
      <c r="E812" s="134">
        <v>6343.81</v>
      </c>
      <c r="F812" s="134">
        <v>-6343.81</v>
      </c>
    </row>
    <row r="813" spans="1:6" ht="15" customHeight="1" x14ac:dyDescent="0.25">
      <c r="A813" s="86">
        <v>510201</v>
      </c>
      <c r="B813" s="132" t="s">
        <v>333</v>
      </c>
      <c r="C813" s="134">
        <v>0</v>
      </c>
      <c r="D813" s="134">
        <v>0</v>
      </c>
      <c r="E813" s="134">
        <v>6343.81</v>
      </c>
      <c r="F813" s="134">
        <v>-6343.81</v>
      </c>
    </row>
    <row r="814" spans="1:6" ht="15" customHeight="1" x14ac:dyDescent="0.25">
      <c r="A814" s="86">
        <v>5102010</v>
      </c>
      <c r="B814" s="132" t="s">
        <v>333</v>
      </c>
      <c r="C814" s="134">
        <v>0</v>
      </c>
      <c r="D814" s="134">
        <v>0</v>
      </c>
      <c r="E814" s="134">
        <v>6343.81</v>
      </c>
      <c r="F814" s="134">
        <v>-6343.81</v>
      </c>
    </row>
    <row r="815" spans="1:6" ht="15" customHeight="1" x14ac:dyDescent="0.25">
      <c r="A815" s="86">
        <v>510201002</v>
      </c>
      <c r="B815" s="132" t="s">
        <v>415</v>
      </c>
      <c r="C815" s="134">
        <v>0</v>
      </c>
      <c r="D815" s="134">
        <v>0</v>
      </c>
      <c r="E815" s="134">
        <v>6343.81</v>
      </c>
      <c r="F815" s="134">
        <v>-6343.81</v>
      </c>
    </row>
    <row r="816" spans="1:6" ht="15" customHeight="1" x14ac:dyDescent="0.25">
      <c r="A816" s="86">
        <v>51020100201</v>
      </c>
      <c r="B816" s="132" t="s">
        <v>552</v>
      </c>
      <c r="C816" s="134">
        <v>0</v>
      </c>
      <c r="D816" s="134">
        <v>0</v>
      </c>
      <c r="E816" s="134">
        <v>866.15</v>
      </c>
      <c r="F816" s="134">
        <v>-866.15</v>
      </c>
    </row>
    <row r="817" spans="1:6" ht="15" customHeight="1" x14ac:dyDescent="0.25">
      <c r="A817" s="86">
        <v>5103</v>
      </c>
      <c r="B817" s="132" t="s">
        <v>553</v>
      </c>
      <c r="C817" s="134">
        <v>0</v>
      </c>
      <c r="D817" s="134">
        <v>0</v>
      </c>
      <c r="E817" s="134">
        <v>917260.16</v>
      </c>
      <c r="F817" s="134">
        <v>-917260.16</v>
      </c>
    </row>
    <row r="818" spans="1:6" ht="15" customHeight="1" x14ac:dyDescent="0.25">
      <c r="A818" s="86">
        <v>510301</v>
      </c>
      <c r="B818" s="132" t="s">
        <v>335</v>
      </c>
      <c r="C818" s="134">
        <v>0</v>
      </c>
      <c r="D818" s="134">
        <v>0</v>
      </c>
      <c r="E818" s="134">
        <v>519159.38</v>
      </c>
      <c r="F818" s="134">
        <v>-519159.38</v>
      </c>
    </row>
    <row r="819" spans="1:6" ht="15" customHeight="1" x14ac:dyDescent="0.25">
      <c r="A819" s="86">
        <v>5103010</v>
      </c>
      <c r="B819" s="132" t="s">
        <v>335</v>
      </c>
      <c r="C819" s="134">
        <v>0</v>
      </c>
      <c r="D819" s="134">
        <v>0</v>
      </c>
      <c r="E819" s="134">
        <v>519159.38</v>
      </c>
      <c r="F819" s="134">
        <v>-519159.38</v>
      </c>
    </row>
    <row r="820" spans="1:6" ht="15" customHeight="1" x14ac:dyDescent="0.25">
      <c r="A820" s="86">
        <v>510301001</v>
      </c>
      <c r="B820" s="132" t="s">
        <v>412</v>
      </c>
      <c r="C820" s="134">
        <v>0</v>
      </c>
      <c r="D820" s="134">
        <v>0</v>
      </c>
      <c r="E820" s="134">
        <v>519159.38</v>
      </c>
      <c r="F820" s="134">
        <v>-519159.38</v>
      </c>
    </row>
    <row r="821" spans="1:6" ht="15" customHeight="1" x14ac:dyDescent="0.25">
      <c r="A821" s="86">
        <v>51030100101</v>
      </c>
      <c r="B821" s="132" t="s">
        <v>481</v>
      </c>
      <c r="C821" s="134">
        <v>0</v>
      </c>
      <c r="D821" s="134">
        <v>0</v>
      </c>
      <c r="E821" s="134">
        <v>454676.07</v>
      </c>
      <c r="F821" s="134">
        <v>-454676.07</v>
      </c>
    </row>
    <row r="822" spans="1:6" ht="15" customHeight="1" x14ac:dyDescent="0.25">
      <c r="A822" s="86">
        <v>51030100102</v>
      </c>
      <c r="B822" s="132" t="s">
        <v>484</v>
      </c>
      <c r="C822" s="134">
        <v>0</v>
      </c>
      <c r="D822" s="134">
        <v>0</v>
      </c>
      <c r="E822" s="134">
        <v>64483.31</v>
      </c>
      <c r="F822" s="134">
        <v>-64483.31</v>
      </c>
    </row>
    <row r="823" spans="1:6" ht="15" customHeight="1" x14ac:dyDescent="0.25">
      <c r="A823" s="86">
        <v>510302</v>
      </c>
      <c r="B823" s="132" t="s">
        <v>339</v>
      </c>
      <c r="C823" s="134">
        <v>0</v>
      </c>
      <c r="D823" s="134">
        <v>0</v>
      </c>
      <c r="E823" s="134">
        <v>398100.78</v>
      </c>
      <c r="F823" s="134">
        <v>-398100.78</v>
      </c>
    </row>
    <row r="824" spans="1:6" ht="15" customHeight="1" x14ac:dyDescent="0.25">
      <c r="A824" s="86">
        <v>5103020</v>
      </c>
      <c r="B824" s="132" t="s">
        <v>339</v>
      </c>
      <c r="C824" s="134">
        <v>0</v>
      </c>
      <c r="D824" s="134">
        <v>0</v>
      </c>
      <c r="E824" s="134">
        <v>398100.78</v>
      </c>
      <c r="F824" s="134">
        <v>-398100.78</v>
      </c>
    </row>
    <row r="825" spans="1:6" ht="15" customHeight="1" x14ac:dyDescent="0.25">
      <c r="A825" s="86">
        <v>510302001</v>
      </c>
      <c r="B825" s="132" t="s">
        <v>412</v>
      </c>
      <c r="C825" s="134">
        <v>0</v>
      </c>
      <c r="D825" s="134">
        <v>0</v>
      </c>
      <c r="E825" s="134">
        <v>398100.78</v>
      </c>
      <c r="F825" s="134">
        <v>-398100.78</v>
      </c>
    </row>
    <row r="826" spans="1:6" ht="15" customHeight="1" x14ac:dyDescent="0.25">
      <c r="A826" s="86">
        <v>51030200101</v>
      </c>
      <c r="B826" s="132" t="s">
        <v>481</v>
      </c>
      <c r="C826" s="134">
        <v>0</v>
      </c>
      <c r="D826" s="134">
        <v>0</v>
      </c>
      <c r="E826" s="134">
        <v>397853.78</v>
      </c>
      <c r="F826" s="134">
        <v>-397853.78</v>
      </c>
    </row>
    <row r="827" spans="1:6" ht="15" customHeight="1" x14ac:dyDescent="0.25">
      <c r="A827" s="86">
        <v>51030200102</v>
      </c>
      <c r="B827" s="132" t="s">
        <v>484</v>
      </c>
      <c r="C827" s="134">
        <v>0</v>
      </c>
      <c r="D827" s="134">
        <v>0</v>
      </c>
      <c r="E827" s="134">
        <v>247</v>
      </c>
      <c r="F827" s="134">
        <v>-247</v>
      </c>
    </row>
    <row r="828" spans="1:6" ht="15" customHeight="1" x14ac:dyDescent="0.25">
      <c r="A828" s="86">
        <v>5104</v>
      </c>
      <c r="B828" s="132" t="s">
        <v>198</v>
      </c>
      <c r="C828" s="134">
        <v>0</v>
      </c>
      <c r="D828" s="134">
        <v>0</v>
      </c>
      <c r="E828" s="134">
        <v>4190.83</v>
      </c>
      <c r="F828" s="134">
        <v>-4190.83</v>
      </c>
    </row>
    <row r="829" spans="1:6" ht="15" customHeight="1" x14ac:dyDescent="0.25">
      <c r="A829" s="86">
        <v>510401</v>
      </c>
      <c r="B829" s="132" t="s">
        <v>554</v>
      </c>
      <c r="C829" s="134">
        <v>0</v>
      </c>
      <c r="D829" s="134">
        <v>0</v>
      </c>
      <c r="E829" s="134">
        <v>4190.83</v>
      </c>
      <c r="F829" s="134">
        <v>-4190.83</v>
      </c>
    </row>
    <row r="830" spans="1:6" ht="15" customHeight="1" x14ac:dyDescent="0.25">
      <c r="A830" s="86">
        <v>5104010</v>
      </c>
      <c r="B830" s="132" t="s">
        <v>554</v>
      </c>
      <c r="C830" s="134">
        <v>0</v>
      </c>
      <c r="D830" s="134">
        <v>0</v>
      </c>
      <c r="E830" s="134">
        <v>4190.83</v>
      </c>
      <c r="F830" s="134">
        <v>-4190.83</v>
      </c>
    </row>
    <row r="831" spans="1:6" ht="15" customHeight="1" x14ac:dyDescent="0.25">
      <c r="A831" s="86">
        <v>510401002</v>
      </c>
      <c r="B831" s="132" t="s">
        <v>415</v>
      </c>
      <c r="C831" s="134">
        <v>0</v>
      </c>
      <c r="D831" s="134">
        <v>0</v>
      </c>
      <c r="E831" s="134">
        <v>4190.83</v>
      </c>
      <c r="F831" s="134">
        <v>-4190.83</v>
      </c>
    </row>
    <row r="832" spans="1:6" ht="15" customHeight="1" x14ac:dyDescent="0.25">
      <c r="A832" s="86">
        <v>5199</v>
      </c>
      <c r="B832" s="132" t="s">
        <v>206</v>
      </c>
      <c r="C832" s="134">
        <v>0</v>
      </c>
      <c r="D832" s="134">
        <v>0</v>
      </c>
      <c r="E832" s="134">
        <v>87720.12</v>
      </c>
      <c r="F832" s="134">
        <v>-87720.12</v>
      </c>
    </row>
    <row r="833" spans="1:6" ht="15" customHeight="1" x14ac:dyDescent="0.25">
      <c r="A833" s="86">
        <v>519901</v>
      </c>
      <c r="B833" s="132" t="s">
        <v>206</v>
      </c>
      <c r="C833" s="134">
        <v>0</v>
      </c>
      <c r="D833" s="134">
        <v>0</v>
      </c>
      <c r="E833" s="134">
        <v>87720.12</v>
      </c>
      <c r="F833" s="134">
        <v>-87720.12</v>
      </c>
    </row>
    <row r="834" spans="1:6" ht="15" customHeight="1" x14ac:dyDescent="0.25">
      <c r="A834" s="86">
        <v>5199010</v>
      </c>
      <c r="B834" s="132" t="s">
        <v>206</v>
      </c>
      <c r="C834" s="134">
        <v>0</v>
      </c>
      <c r="D834" s="134">
        <v>0</v>
      </c>
      <c r="E834" s="134">
        <v>87720.12</v>
      </c>
      <c r="F834" s="134">
        <v>-87720.12</v>
      </c>
    </row>
    <row r="835" spans="1:6" ht="15" customHeight="1" x14ac:dyDescent="0.25">
      <c r="A835" s="86">
        <v>519901001</v>
      </c>
      <c r="B835" s="132" t="s">
        <v>555</v>
      </c>
      <c r="C835" s="134">
        <v>0</v>
      </c>
      <c r="D835" s="134">
        <v>0</v>
      </c>
      <c r="E835" s="134">
        <v>39443.19</v>
      </c>
      <c r="F835" s="134">
        <v>-39443.19</v>
      </c>
    </row>
    <row r="836" spans="1:6" ht="15" customHeight="1" x14ac:dyDescent="0.25">
      <c r="A836" s="86">
        <v>51990100101</v>
      </c>
      <c r="B836" s="132" t="s">
        <v>556</v>
      </c>
      <c r="C836" s="134">
        <v>0</v>
      </c>
      <c r="D836" s="134">
        <v>0</v>
      </c>
      <c r="E836" s="134">
        <v>11261.2</v>
      </c>
      <c r="F836" s="134">
        <v>-11261.2</v>
      </c>
    </row>
    <row r="837" spans="1:6" ht="15" customHeight="1" x14ac:dyDescent="0.25">
      <c r="A837" s="86">
        <v>5199010010101010</v>
      </c>
      <c r="B837" s="132" t="s">
        <v>481</v>
      </c>
      <c r="C837" s="134">
        <v>0</v>
      </c>
      <c r="D837" s="134">
        <v>0</v>
      </c>
      <c r="E837" s="134">
        <v>18.12</v>
      </c>
      <c r="F837" s="134">
        <v>-18.12</v>
      </c>
    </row>
    <row r="838" spans="1:6" ht="15" customHeight="1" x14ac:dyDescent="0.25">
      <c r="A838" s="86">
        <v>51990100102</v>
      </c>
      <c r="B838" s="132" t="s">
        <v>328</v>
      </c>
      <c r="C838" s="134">
        <v>0</v>
      </c>
      <c r="D838" s="134">
        <v>0</v>
      </c>
      <c r="E838" s="134">
        <v>25136.73</v>
      </c>
      <c r="F838" s="134">
        <v>-25136.73</v>
      </c>
    </row>
    <row r="839" spans="1:6" ht="15" customHeight="1" x14ac:dyDescent="0.25">
      <c r="A839" s="86">
        <v>5199010010201010</v>
      </c>
      <c r="B839" s="132" t="s">
        <v>557</v>
      </c>
      <c r="C839" s="134">
        <v>0</v>
      </c>
      <c r="D839" s="134">
        <v>0</v>
      </c>
      <c r="E839" s="134">
        <v>25.74</v>
      </c>
      <c r="F839" s="134">
        <v>-25.74</v>
      </c>
    </row>
    <row r="840" spans="1:6" ht="15" customHeight="1" x14ac:dyDescent="0.25">
      <c r="A840" s="86">
        <v>5199010010201020</v>
      </c>
      <c r="B840" s="132" t="s">
        <v>558</v>
      </c>
      <c r="C840" s="134">
        <v>0</v>
      </c>
      <c r="D840" s="134">
        <v>0</v>
      </c>
      <c r="E840" s="134">
        <v>4.29</v>
      </c>
      <c r="F840" s="134">
        <v>-4.29</v>
      </c>
    </row>
    <row r="841" spans="1:6" ht="15" customHeight="1" x14ac:dyDescent="0.25">
      <c r="A841" s="86">
        <v>5199010010301010</v>
      </c>
      <c r="B841" s="132" t="s">
        <v>497</v>
      </c>
      <c r="C841" s="134">
        <v>0</v>
      </c>
      <c r="D841" s="134">
        <v>0</v>
      </c>
      <c r="E841" s="134">
        <v>1237.82</v>
      </c>
      <c r="F841" s="134">
        <v>-1237.82</v>
      </c>
    </row>
    <row r="842" spans="1:6" ht="15" customHeight="1" x14ac:dyDescent="0.25">
      <c r="A842" s="86">
        <v>5199010010301020</v>
      </c>
      <c r="B842" s="132" t="s">
        <v>498</v>
      </c>
      <c r="C842" s="134">
        <v>0</v>
      </c>
      <c r="D842" s="134">
        <v>0</v>
      </c>
      <c r="E842" s="134">
        <v>1807.44</v>
      </c>
      <c r="F842" s="134">
        <v>-1807.44</v>
      </c>
    </row>
    <row r="843" spans="1:6" ht="15" customHeight="1" x14ac:dyDescent="0.25">
      <c r="A843" s="86">
        <v>519901003</v>
      </c>
      <c r="B843" s="132" t="s">
        <v>553</v>
      </c>
      <c r="C843" s="134">
        <v>0</v>
      </c>
      <c r="D843" s="134">
        <v>0</v>
      </c>
      <c r="E843" s="134">
        <v>48276.93</v>
      </c>
      <c r="F843" s="134">
        <v>-48276.93</v>
      </c>
    </row>
    <row r="844" spans="1:6" ht="15" customHeight="1" x14ac:dyDescent="0.25">
      <c r="A844" s="86">
        <v>51990100301</v>
      </c>
      <c r="B844" s="132" t="s">
        <v>335</v>
      </c>
      <c r="C844" s="134">
        <v>0</v>
      </c>
      <c r="D844" s="134">
        <v>0</v>
      </c>
      <c r="E844" s="134">
        <v>27324.18</v>
      </c>
      <c r="F844" s="134">
        <v>-27324.18</v>
      </c>
    </row>
    <row r="845" spans="1:6" ht="15" customHeight="1" x14ac:dyDescent="0.25">
      <c r="A845" s="86">
        <v>5199010030101010</v>
      </c>
      <c r="B845" s="132" t="s">
        <v>481</v>
      </c>
      <c r="C845" s="134">
        <v>0</v>
      </c>
      <c r="D845" s="134">
        <v>0</v>
      </c>
      <c r="E845" s="134">
        <v>15256.11</v>
      </c>
      <c r="F845" s="134">
        <v>-15256.11</v>
      </c>
    </row>
    <row r="846" spans="1:6" ht="15" customHeight="1" x14ac:dyDescent="0.25">
      <c r="A846" s="86">
        <v>5199010030101020</v>
      </c>
      <c r="B846" s="132" t="s">
        <v>484</v>
      </c>
      <c r="C846" s="134">
        <v>0</v>
      </c>
      <c r="D846" s="134">
        <v>0</v>
      </c>
      <c r="E846" s="134">
        <v>3393.84</v>
      </c>
      <c r="F846" s="134">
        <v>-3393.84</v>
      </c>
    </row>
    <row r="847" spans="1:6" ht="15" customHeight="1" x14ac:dyDescent="0.25">
      <c r="A847" s="86">
        <v>51990100302</v>
      </c>
      <c r="B847" s="132" t="s">
        <v>339</v>
      </c>
      <c r="C847" s="134">
        <v>0</v>
      </c>
      <c r="D847" s="134">
        <v>0</v>
      </c>
      <c r="E847" s="134">
        <v>20952.75</v>
      </c>
      <c r="F847" s="134">
        <v>-20952.75</v>
      </c>
    </row>
    <row r="848" spans="1:6" ht="15" customHeight="1" x14ac:dyDescent="0.25">
      <c r="A848" s="86">
        <v>5199010030201010</v>
      </c>
      <c r="B848" s="132" t="s">
        <v>559</v>
      </c>
      <c r="C848" s="134">
        <v>0</v>
      </c>
      <c r="D848" s="134">
        <v>0</v>
      </c>
      <c r="E848" s="134">
        <v>3.53</v>
      </c>
      <c r="F848" s="134">
        <v>-3.53</v>
      </c>
    </row>
    <row r="849" spans="1:8" ht="15" customHeight="1" x14ac:dyDescent="0.25">
      <c r="A849" s="86">
        <v>5199010030201020</v>
      </c>
      <c r="B849" s="132" t="s">
        <v>560</v>
      </c>
      <c r="C849" s="134">
        <v>0</v>
      </c>
      <c r="D849" s="134">
        <v>0</v>
      </c>
      <c r="E849" s="134">
        <v>13</v>
      </c>
      <c r="F849" s="134">
        <v>-13</v>
      </c>
    </row>
    <row r="850" spans="1:8" ht="15" customHeight="1" x14ac:dyDescent="0.25">
      <c r="A850" s="86">
        <v>52</v>
      </c>
      <c r="B850" s="132" t="s">
        <v>561</v>
      </c>
      <c r="C850" s="134">
        <v>0</v>
      </c>
      <c r="D850" s="134">
        <v>1499768.93</v>
      </c>
      <c r="E850" s="134">
        <v>3713354.25</v>
      </c>
      <c r="F850" s="163">
        <v>-2213585.3199999998</v>
      </c>
      <c r="G850" s="141">
        <f>D850-E850</f>
        <v>-2213585.3200000003</v>
      </c>
      <c r="H850" s="141">
        <f>F850-G850</f>
        <v>0</v>
      </c>
    </row>
    <row r="851" spans="1:8" ht="15" customHeight="1" x14ac:dyDescent="0.25">
      <c r="A851" s="86">
        <v>5201</v>
      </c>
      <c r="B851" s="132" t="s">
        <v>191</v>
      </c>
      <c r="C851" s="134">
        <v>0</v>
      </c>
      <c r="D851" s="134">
        <v>0</v>
      </c>
      <c r="E851" s="134">
        <v>271648.48</v>
      </c>
      <c r="F851" s="134">
        <v>-271648.48</v>
      </c>
    </row>
    <row r="852" spans="1:8" ht="15" customHeight="1" x14ac:dyDescent="0.25">
      <c r="A852" s="86">
        <v>520101</v>
      </c>
      <c r="B852" s="132" t="s">
        <v>474</v>
      </c>
      <c r="C852" s="134">
        <v>0</v>
      </c>
      <c r="D852" s="134">
        <v>0</v>
      </c>
      <c r="E852" s="134">
        <v>3266.42</v>
      </c>
      <c r="F852" s="134">
        <v>-3266.42</v>
      </c>
    </row>
    <row r="853" spans="1:8" ht="15" customHeight="1" x14ac:dyDescent="0.25">
      <c r="A853" s="86">
        <v>5201010</v>
      </c>
      <c r="B853" s="132" t="s">
        <v>474</v>
      </c>
      <c r="C853" s="134">
        <v>0</v>
      </c>
      <c r="D853" s="134">
        <v>0</v>
      </c>
      <c r="E853" s="134">
        <v>3266.42</v>
      </c>
      <c r="F853" s="134">
        <v>-3266.42</v>
      </c>
    </row>
    <row r="854" spans="1:8" ht="15" customHeight="1" x14ac:dyDescent="0.25">
      <c r="A854" s="86">
        <v>520101001</v>
      </c>
      <c r="B854" s="132" t="s">
        <v>324</v>
      </c>
      <c r="C854" s="134">
        <v>0</v>
      </c>
      <c r="D854" s="134">
        <v>0</v>
      </c>
      <c r="E854" s="134">
        <v>3266.42</v>
      </c>
      <c r="F854" s="134">
        <v>-3266.42</v>
      </c>
    </row>
    <row r="855" spans="1:8" ht="15" customHeight="1" x14ac:dyDescent="0.25">
      <c r="A855" s="86">
        <v>52010100101</v>
      </c>
      <c r="B855" s="132" t="s">
        <v>404</v>
      </c>
      <c r="C855" s="134">
        <v>0</v>
      </c>
      <c r="D855" s="134">
        <v>0</v>
      </c>
      <c r="E855" s="134">
        <v>1365.06</v>
      </c>
      <c r="F855" s="134">
        <v>-1365.06</v>
      </c>
    </row>
    <row r="856" spans="1:8" ht="15" customHeight="1" x14ac:dyDescent="0.25">
      <c r="A856" s="86">
        <v>520102</v>
      </c>
      <c r="B856" s="132" t="s">
        <v>562</v>
      </c>
      <c r="C856" s="134">
        <v>0</v>
      </c>
      <c r="D856" s="134">
        <v>0</v>
      </c>
      <c r="E856" s="134">
        <v>1670.36</v>
      </c>
      <c r="F856" s="134">
        <v>-1670.36</v>
      </c>
    </row>
    <row r="857" spans="1:8" ht="15" customHeight="1" x14ac:dyDescent="0.25">
      <c r="A857" s="86">
        <v>5201020</v>
      </c>
      <c r="B857" s="132" t="s">
        <v>562</v>
      </c>
      <c r="C857" s="134">
        <v>0</v>
      </c>
      <c r="D857" s="134">
        <v>0</v>
      </c>
      <c r="E857" s="134">
        <v>1670.36</v>
      </c>
      <c r="F857" s="134">
        <v>-1670.36</v>
      </c>
    </row>
    <row r="858" spans="1:8" ht="15" customHeight="1" x14ac:dyDescent="0.25">
      <c r="A858" s="86">
        <v>520102001</v>
      </c>
      <c r="B858" s="132" t="s">
        <v>324</v>
      </c>
      <c r="C858" s="134">
        <v>0</v>
      </c>
      <c r="D858" s="134">
        <v>0</v>
      </c>
      <c r="E858" s="134">
        <v>1626.04</v>
      </c>
      <c r="F858" s="134">
        <v>-1626.04</v>
      </c>
    </row>
    <row r="859" spans="1:8" ht="15" customHeight="1" x14ac:dyDescent="0.25">
      <c r="A859" s="86">
        <v>52010200101</v>
      </c>
      <c r="B859" s="132" t="s">
        <v>327</v>
      </c>
      <c r="C859" s="134">
        <v>0</v>
      </c>
      <c r="D859" s="134">
        <v>0</v>
      </c>
      <c r="E859" s="134">
        <v>572.58000000000004</v>
      </c>
      <c r="F859" s="134">
        <v>-572.58000000000004</v>
      </c>
    </row>
    <row r="860" spans="1:8" ht="15" customHeight="1" x14ac:dyDescent="0.25">
      <c r="A860" s="86">
        <v>520102002</v>
      </c>
      <c r="B860" s="132" t="s">
        <v>406</v>
      </c>
      <c r="C860" s="134">
        <v>0</v>
      </c>
      <c r="D860" s="134">
        <v>0</v>
      </c>
      <c r="E860" s="134">
        <v>44.32</v>
      </c>
      <c r="F860" s="134">
        <v>-44.32</v>
      </c>
    </row>
    <row r="861" spans="1:8" ht="15" customHeight="1" x14ac:dyDescent="0.25">
      <c r="A861" s="86">
        <v>52010200201</v>
      </c>
      <c r="B861" s="132" t="s">
        <v>406</v>
      </c>
      <c r="C861" s="134">
        <v>0</v>
      </c>
      <c r="D861" s="134">
        <v>0</v>
      </c>
      <c r="E861" s="134">
        <v>44.32</v>
      </c>
      <c r="F861" s="134">
        <v>-44.32</v>
      </c>
    </row>
    <row r="862" spans="1:8" ht="15" customHeight="1" x14ac:dyDescent="0.25">
      <c r="A862" s="86">
        <v>520103</v>
      </c>
      <c r="B862" s="132" t="s">
        <v>563</v>
      </c>
      <c r="C862" s="134">
        <v>0</v>
      </c>
      <c r="D862" s="134">
        <v>0</v>
      </c>
      <c r="E862" s="134">
        <v>266711.7</v>
      </c>
      <c r="F862" s="134">
        <v>-266711.7</v>
      </c>
    </row>
    <row r="863" spans="1:8" ht="15" customHeight="1" x14ac:dyDescent="0.25">
      <c r="A863" s="86">
        <v>5201030</v>
      </c>
      <c r="B863" s="132" t="s">
        <v>563</v>
      </c>
      <c r="C863" s="134">
        <v>0</v>
      </c>
      <c r="D863" s="134">
        <v>0</v>
      </c>
      <c r="E863" s="134">
        <v>266711.7</v>
      </c>
      <c r="F863" s="134">
        <v>-266711.7</v>
      </c>
    </row>
    <row r="864" spans="1:8" ht="15" customHeight="1" x14ac:dyDescent="0.25">
      <c r="A864" s="86">
        <v>520103001</v>
      </c>
      <c r="B864" s="132" t="s">
        <v>324</v>
      </c>
      <c r="C864" s="134">
        <v>0</v>
      </c>
      <c r="D864" s="134">
        <v>0</v>
      </c>
      <c r="E864" s="134">
        <v>266711.7</v>
      </c>
      <c r="F864" s="134">
        <v>-266711.7</v>
      </c>
    </row>
    <row r="865" spans="1:6" ht="15" customHeight="1" x14ac:dyDescent="0.25">
      <c r="A865" s="86">
        <v>52010300101</v>
      </c>
      <c r="B865" s="132" t="s">
        <v>564</v>
      </c>
      <c r="C865" s="134">
        <v>0</v>
      </c>
      <c r="D865" s="134">
        <v>0</v>
      </c>
      <c r="E865" s="134">
        <v>36842.29</v>
      </c>
      <c r="F865" s="134">
        <v>-36842.29</v>
      </c>
    </row>
    <row r="866" spans="1:6" ht="15" customHeight="1" x14ac:dyDescent="0.25">
      <c r="A866" s="86">
        <v>5203</v>
      </c>
      <c r="B866" s="132" t="s">
        <v>211</v>
      </c>
      <c r="C866" s="134">
        <v>0</v>
      </c>
      <c r="D866" s="134">
        <v>0</v>
      </c>
      <c r="E866" s="134">
        <v>632053.93999999994</v>
      </c>
      <c r="F866" s="134">
        <v>-632053.93999999994</v>
      </c>
    </row>
    <row r="867" spans="1:6" ht="15" customHeight="1" x14ac:dyDescent="0.25">
      <c r="A867" s="86">
        <v>520301</v>
      </c>
      <c r="B867" s="132" t="s">
        <v>335</v>
      </c>
      <c r="C867" s="134">
        <v>0</v>
      </c>
      <c r="D867" s="134">
        <v>0</v>
      </c>
      <c r="E867" s="134">
        <v>627014.59</v>
      </c>
      <c r="F867" s="134">
        <v>-627014.59</v>
      </c>
    </row>
    <row r="868" spans="1:6" ht="15" customHeight="1" x14ac:dyDescent="0.25">
      <c r="A868" s="86">
        <v>5203010</v>
      </c>
      <c r="B868" s="132" t="s">
        <v>335</v>
      </c>
      <c r="C868" s="134">
        <v>0</v>
      </c>
      <c r="D868" s="134">
        <v>0</v>
      </c>
      <c r="E868" s="134">
        <v>627014.59</v>
      </c>
      <c r="F868" s="134">
        <v>-627014.59</v>
      </c>
    </row>
    <row r="869" spans="1:6" ht="15" customHeight="1" x14ac:dyDescent="0.25">
      <c r="A869" s="86">
        <v>520301001</v>
      </c>
      <c r="B869" s="132" t="s">
        <v>324</v>
      </c>
      <c r="C869" s="134">
        <v>0</v>
      </c>
      <c r="D869" s="134">
        <v>0</v>
      </c>
      <c r="E869" s="134">
        <v>627014.59</v>
      </c>
      <c r="F869" s="134">
        <v>-627014.59</v>
      </c>
    </row>
    <row r="870" spans="1:6" ht="15" customHeight="1" x14ac:dyDescent="0.25">
      <c r="A870" s="86">
        <v>52030100101</v>
      </c>
      <c r="B870" s="132" t="s">
        <v>565</v>
      </c>
      <c r="C870" s="134">
        <v>0</v>
      </c>
      <c r="D870" s="134">
        <v>0</v>
      </c>
      <c r="E870" s="134">
        <v>35660.67</v>
      </c>
      <c r="F870" s="134">
        <v>-35660.67</v>
      </c>
    </row>
    <row r="871" spans="1:6" ht="15" customHeight="1" x14ac:dyDescent="0.25">
      <c r="A871" s="86">
        <v>52030100102</v>
      </c>
      <c r="B871" s="132" t="s">
        <v>338</v>
      </c>
      <c r="C871" s="134">
        <v>0</v>
      </c>
      <c r="D871" s="134">
        <v>0</v>
      </c>
      <c r="E871" s="134">
        <v>176338.83</v>
      </c>
      <c r="F871" s="134">
        <v>-176338.83</v>
      </c>
    </row>
    <row r="872" spans="1:6" ht="15" customHeight="1" x14ac:dyDescent="0.25">
      <c r="A872" s="86">
        <v>520302</v>
      </c>
      <c r="B872" s="132" t="s">
        <v>339</v>
      </c>
      <c r="C872" s="134">
        <v>0</v>
      </c>
      <c r="D872" s="134">
        <v>0</v>
      </c>
      <c r="E872" s="134">
        <v>5039.3500000000004</v>
      </c>
      <c r="F872" s="134">
        <v>-5039.3500000000004</v>
      </c>
    </row>
    <row r="873" spans="1:6" ht="15" customHeight="1" x14ac:dyDescent="0.25">
      <c r="A873" s="86">
        <v>5203020</v>
      </c>
      <c r="B873" s="132" t="s">
        <v>339</v>
      </c>
      <c r="C873" s="134">
        <v>0</v>
      </c>
      <c r="D873" s="134">
        <v>0</v>
      </c>
      <c r="E873" s="134">
        <v>5039.3500000000004</v>
      </c>
      <c r="F873" s="134">
        <v>-5039.3500000000004</v>
      </c>
    </row>
    <row r="874" spans="1:6" ht="15" customHeight="1" x14ac:dyDescent="0.25">
      <c r="A874" s="86">
        <v>520302001</v>
      </c>
      <c r="B874" s="132" t="s">
        <v>324</v>
      </c>
      <c r="C874" s="134">
        <v>0</v>
      </c>
      <c r="D874" s="134">
        <v>0</v>
      </c>
      <c r="E874" s="134">
        <v>5039.3500000000004</v>
      </c>
      <c r="F874" s="134">
        <v>-5039.3500000000004</v>
      </c>
    </row>
    <row r="875" spans="1:6" ht="15" customHeight="1" x14ac:dyDescent="0.25">
      <c r="A875" s="86">
        <v>52030200101</v>
      </c>
      <c r="B875" s="132" t="s">
        <v>341</v>
      </c>
      <c r="C875" s="134">
        <v>0</v>
      </c>
      <c r="D875" s="134">
        <v>0</v>
      </c>
      <c r="E875" s="134">
        <v>14.18</v>
      </c>
      <c r="F875" s="134">
        <v>-14.18</v>
      </c>
    </row>
    <row r="876" spans="1:6" ht="15" customHeight="1" x14ac:dyDescent="0.25">
      <c r="A876" s="86">
        <v>52030200102</v>
      </c>
      <c r="B876" s="132" t="s">
        <v>342</v>
      </c>
      <c r="C876" s="134">
        <v>0</v>
      </c>
      <c r="D876" s="134">
        <v>0</v>
      </c>
      <c r="E876" s="134">
        <v>1688.48</v>
      </c>
      <c r="F876" s="134">
        <v>-1688.48</v>
      </c>
    </row>
    <row r="877" spans="1:6" ht="15" customHeight="1" x14ac:dyDescent="0.25">
      <c r="A877" s="86">
        <v>5209</v>
      </c>
      <c r="B877" s="132" t="s">
        <v>204</v>
      </c>
      <c r="C877" s="134">
        <v>0</v>
      </c>
      <c r="D877" s="134">
        <v>1499768.93</v>
      </c>
      <c r="E877" s="134">
        <v>2809651.83</v>
      </c>
      <c r="F877" s="134">
        <v>-1309882.8999999999</v>
      </c>
    </row>
    <row r="878" spans="1:6" ht="15" customHeight="1" x14ac:dyDescent="0.25">
      <c r="A878" s="86">
        <v>520901</v>
      </c>
      <c r="B878" s="132" t="s">
        <v>191</v>
      </c>
      <c r="C878" s="134">
        <v>0</v>
      </c>
      <c r="D878" s="134">
        <v>33513.5</v>
      </c>
      <c r="E878" s="134">
        <v>67098.83</v>
      </c>
      <c r="F878" s="134">
        <v>-33585.33</v>
      </c>
    </row>
    <row r="879" spans="1:6" ht="15" customHeight="1" x14ac:dyDescent="0.25">
      <c r="A879" s="86">
        <v>5209010</v>
      </c>
      <c r="B879" s="132" t="s">
        <v>191</v>
      </c>
      <c r="C879" s="134">
        <v>0</v>
      </c>
      <c r="D879" s="134">
        <v>33513.5</v>
      </c>
      <c r="E879" s="134">
        <v>67098.83</v>
      </c>
      <c r="F879" s="134">
        <v>-33585.33</v>
      </c>
    </row>
    <row r="880" spans="1:6" ht="15" customHeight="1" x14ac:dyDescent="0.25">
      <c r="A880" s="86">
        <v>520901001</v>
      </c>
      <c r="B880" s="132" t="s">
        <v>412</v>
      </c>
      <c r="C880" s="134">
        <v>0</v>
      </c>
      <c r="D880" s="134">
        <v>33513.5</v>
      </c>
      <c r="E880" s="134">
        <v>62970.63</v>
      </c>
      <c r="F880" s="134">
        <v>-29457.13</v>
      </c>
    </row>
    <row r="881" spans="1:9" ht="15" customHeight="1" x14ac:dyDescent="0.25">
      <c r="A881" s="86">
        <v>52090100103</v>
      </c>
      <c r="B881" s="132" t="s">
        <v>479</v>
      </c>
      <c r="C881" s="134">
        <v>0</v>
      </c>
      <c r="D881" s="134">
        <v>0</v>
      </c>
      <c r="E881" s="134">
        <v>29457.13</v>
      </c>
      <c r="F881" s="134">
        <v>-29457.13</v>
      </c>
    </row>
    <row r="882" spans="1:9" ht="15" customHeight="1" x14ac:dyDescent="0.25">
      <c r="A882" s="86">
        <v>520901003</v>
      </c>
      <c r="B882" s="132" t="s">
        <v>328</v>
      </c>
      <c r="C882" s="134">
        <v>0</v>
      </c>
      <c r="D882" s="134">
        <v>0</v>
      </c>
      <c r="E882" s="134">
        <v>4128.2</v>
      </c>
      <c r="F882" s="134">
        <v>-4128.2</v>
      </c>
    </row>
    <row r="883" spans="1:9" ht="15" customHeight="1" x14ac:dyDescent="0.25">
      <c r="A883" s="86">
        <v>52090100301</v>
      </c>
      <c r="B883" s="132" t="s">
        <v>566</v>
      </c>
      <c r="C883" s="134">
        <v>0</v>
      </c>
      <c r="D883" s="134">
        <v>0</v>
      </c>
      <c r="E883" s="134">
        <v>297.88</v>
      </c>
      <c r="F883" s="134">
        <v>-297.88</v>
      </c>
    </row>
    <row r="884" spans="1:9" ht="15" customHeight="1" x14ac:dyDescent="0.25">
      <c r="A884" s="86">
        <v>52090100302</v>
      </c>
      <c r="B884" s="132" t="s">
        <v>331</v>
      </c>
      <c r="C884" s="134">
        <v>0</v>
      </c>
      <c r="D884" s="134">
        <v>0</v>
      </c>
      <c r="E884" s="134">
        <v>3830.32</v>
      </c>
      <c r="F884" s="134">
        <v>-3830.32</v>
      </c>
    </row>
    <row r="885" spans="1:9" ht="15" customHeight="1" x14ac:dyDescent="0.25">
      <c r="A885" s="86">
        <v>520902</v>
      </c>
      <c r="B885" s="132" t="s">
        <v>395</v>
      </c>
      <c r="C885" s="134">
        <v>0</v>
      </c>
      <c r="D885" s="134">
        <v>1466255.43</v>
      </c>
      <c r="E885" s="134">
        <v>2740607.69</v>
      </c>
      <c r="F885" s="134">
        <v>-1274352.26</v>
      </c>
    </row>
    <row r="886" spans="1:9" ht="15" customHeight="1" x14ac:dyDescent="0.25">
      <c r="A886" s="86">
        <v>5209020</v>
      </c>
      <c r="B886" s="132" t="s">
        <v>395</v>
      </c>
      <c r="C886" s="134">
        <v>0</v>
      </c>
      <c r="D886" s="134">
        <v>1466255.43</v>
      </c>
      <c r="E886" s="134">
        <v>2740607.69</v>
      </c>
      <c r="F886" s="134">
        <v>-1274352.26</v>
      </c>
    </row>
    <row r="887" spans="1:9" ht="15" customHeight="1" x14ac:dyDescent="0.25">
      <c r="A887" s="86">
        <v>520902002</v>
      </c>
      <c r="B887" s="132" t="s">
        <v>415</v>
      </c>
      <c r="C887" s="134">
        <v>0</v>
      </c>
      <c r="D887" s="134">
        <v>1466255.43</v>
      </c>
      <c r="E887" s="134">
        <v>2740607.69</v>
      </c>
      <c r="F887" s="134">
        <v>-1274352.26</v>
      </c>
    </row>
    <row r="888" spans="1:9" ht="15" customHeight="1" x14ac:dyDescent="0.25">
      <c r="A888" s="86">
        <v>52090200201</v>
      </c>
      <c r="B888" s="132" t="s">
        <v>417</v>
      </c>
      <c r="C888" s="134">
        <v>0</v>
      </c>
      <c r="D888" s="134">
        <v>0</v>
      </c>
      <c r="E888" s="134">
        <v>1274352.26</v>
      </c>
      <c r="F888" s="134">
        <v>-1274352.26</v>
      </c>
    </row>
    <row r="889" spans="1:9" ht="15" customHeight="1" x14ac:dyDescent="0.25">
      <c r="A889" s="86">
        <v>520903</v>
      </c>
      <c r="B889" s="132" t="s">
        <v>398</v>
      </c>
      <c r="C889" s="134">
        <v>0</v>
      </c>
      <c r="D889" s="134">
        <v>0</v>
      </c>
      <c r="E889" s="134">
        <v>1945.31</v>
      </c>
      <c r="F889" s="134">
        <v>-1945.31</v>
      </c>
    </row>
    <row r="890" spans="1:9" ht="15" customHeight="1" x14ac:dyDescent="0.25">
      <c r="A890" s="86">
        <v>5209030</v>
      </c>
      <c r="B890" s="132" t="s">
        <v>398</v>
      </c>
      <c r="C890" s="134">
        <v>0</v>
      </c>
      <c r="D890" s="134">
        <v>0</v>
      </c>
      <c r="E890" s="134">
        <v>1945.31</v>
      </c>
      <c r="F890" s="134">
        <v>-1945.31</v>
      </c>
    </row>
    <row r="891" spans="1:9" ht="15" customHeight="1" x14ac:dyDescent="0.25">
      <c r="A891" s="86">
        <v>520903002</v>
      </c>
      <c r="B891" s="132" t="s">
        <v>339</v>
      </c>
      <c r="C891" s="134">
        <v>0</v>
      </c>
      <c r="D891" s="134">
        <v>0</v>
      </c>
      <c r="E891" s="134">
        <v>1945.31</v>
      </c>
      <c r="F891" s="134">
        <v>-1945.31</v>
      </c>
    </row>
    <row r="892" spans="1:9" ht="15" customHeight="1" x14ac:dyDescent="0.25">
      <c r="A892" s="86">
        <v>52090300201</v>
      </c>
      <c r="B892" s="132" t="s">
        <v>341</v>
      </c>
      <c r="C892" s="134">
        <v>0</v>
      </c>
      <c r="D892" s="134">
        <v>0</v>
      </c>
      <c r="E892" s="134">
        <v>1901.38</v>
      </c>
      <c r="F892" s="134">
        <v>-1901.38</v>
      </c>
    </row>
    <row r="893" spans="1:9" ht="15" customHeight="1" x14ac:dyDescent="0.25">
      <c r="A893" s="86">
        <v>52090300202</v>
      </c>
      <c r="B893" s="132" t="s">
        <v>342</v>
      </c>
      <c r="C893" s="134">
        <v>0</v>
      </c>
      <c r="D893" s="134">
        <v>0</v>
      </c>
      <c r="E893" s="134">
        <v>43.93</v>
      </c>
      <c r="F893" s="134">
        <v>-43.93</v>
      </c>
    </row>
    <row r="894" spans="1:9" ht="15" customHeight="1" x14ac:dyDescent="0.25">
      <c r="A894" s="86">
        <v>54</v>
      </c>
      <c r="B894" s="132" t="s">
        <v>76</v>
      </c>
      <c r="C894" s="134">
        <v>0</v>
      </c>
      <c r="D894" s="134">
        <v>87081.46</v>
      </c>
      <c r="E894" s="134">
        <v>202291.98</v>
      </c>
      <c r="F894" s="163">
        <v>-115210.52</v>
      </c>
      <c r="G894" s="141">
        <f>D894-E894</f>
        <v>-115210.52</v>
      </c>
      <c r="H894" s="141">
        <f>F894-G894</f>
        <v>0</v>
      </c>
      <c r="I894" s="162"/>
    </row>
    <row r="895" spans="1:9" ht="15" customHeight="1" x14ac:dyDescent="0.25">
      <c r="A895" s="86">
        <v>5401</v>
      </c>
      <c r="B895" s="132" t="s">
        <v>191</v>
      </c>
      <c r="C895" s="134">
        <v>0</v>
      </c>
      <c r="D895" s="134">
        <v>70290.77</v>
      </c>
      <c r="E895" s="134">
        <v>141996.25</v>
      </c>
      <c r="F895" s="134">
        <v>-71705.48</v>
      </c>
    </row>
    <row r="896" spans="1:9" ht="15" customHeight="1" x14ac:dyDescent="0.25">
      <c r="A896" s="86">
        <v>540103</v>
      </c>
      <c r="B896" s="132" t="s">
        <v>328</v>
      </c>
      <c r="C896" s="134">
        <v>0</v>
      </c>
      <c r="D896" s="134">
        <v>70290.77</v>
      </c>
      <c r="E896" s="134">
        <v>141996.25</v>
      </c>
      <c r="F896" s="134">
        <v>-71705.48</v>
      </c>
    </row>
    <row r="897" spans="1:6" ht="15" customHeight="1" x14ac:dyDescent="0.25">
      <c r="A897" s="86">
        <v>5401030</v>
      </c>
      <c r="B897" s="132" t="s">
        <v>328</v>
      </c>
      <c r="C897" s="134">
        <v>0</v>
      </c>
      <c r="D897" s="134">
        <v>70290.77</v>
      </c>
      <c r="E897" s="134">
        <v>141996.25</v>
      </c>
      <c r="F897" s="134">
        <v>-71705.48</v>
      </c>
    </row>
    <row r="898" spans="1:6" ht="15" customHeight="1" x14ac:dyDescent="0.25">
      <c r="A898" s="86">
        <v>540103004</v>
      </c>
      <c r="B898" s="132" t="s">
        <v>567</v>
      </c>
      <c r="C898" s="134">
        <v>0</v>
      </c>
      <c r="D898" s="134">
        <v>70290.77</v>
      </c>
      <c r="E898" s="134">
        <v>141996.25</v>
      </c>
      <c r="F898" s="134">
        <v>-71705.48</v>
      </c>
    </row>
    <row r="899" spans="1:6" ht="15" customHeight="1" x14ac:dyDescent="0.25">
      <c r="A899" s="86">
        <v>54010300401</v>
      </c>
      <c r="B899" s="132" t="s">
        <v>568</v>
      </c>
      <c r="C899" s="134">
        <v>0</v>
      </c>
      <c r="D899" s="134">
        <v>62377.37</v>
      </c>
      <c r="E899" s="134">
        <v>134082.85</v>
      </c>
      <c r="F899" s="134">
        <v>-71705.48</v>
      </c>
    </row>
    <row r="900" spans="1:6" ht="15" customHeight="1" x14ac:dyDescent="0.25">
      <c r="A900" s="86">
        <v>5402</v>
      </c>
      <c r="B900" s="132" t="s">
        <v>395</v>
      </c>
      <c r="C900" s="134">
        <v>0</v>
      </c>
      <c r="D900" s="134">
        <v>6771.78</v>
      </c>
      <c r="E900" s="134">
        <v>26577.03</v>
      </c>
      <c r="F900" s="134">
        <v>-19805.25</v>
      </c>
    </row>
    <row r="901" spans="1:6" ht="15" customHeight="1" x14ac:dyDescent="0.25">
      <c r="A901" s="86">
        <v>540201</v>
      </c>
      <c r="B901" s="132" t="s">
        <v>333</v>
      </c>
      <c r="C901" s="134">
        <v>0</v>
      </c>
      <c r="D901" s="134">
        <v>6771.78</v>
      </c>
      <c r="E901" s="134">
        <v>26577.03</v>
      </c>
      <c r="F901" s="134">
        <v>-19805.25</v>
      </c>
    </row>
    <row r="902" spans="1:6" ht="15" customHeight="1" x14ac:dyDescent="0.25">
      <c r="A902" s="86">
        <v>5402010</v>
      </c>
      <c r="B902" s="132" t="s">
        <v>333</v>
      </c>
      <c r="C902" s="134">
        <v>0</v>
      </c>
      <c r="D902" s="134">
        <v>6771.78</v>
      </c>
      <c r="E902" s="134">
        <v>26577.03</v>
      </c>
      <c r="F902" s="134">
        <v>-19805.25</v>
      </c>
    </row>
    <row r="903" spans="1:6" ht="15" customHeight="1" x14ac:dyDescent="0.25">
      <c r="A903" s="86">
        <v>540201004</v>
      </c>
      <c r="B903" s="132" t="s">
        <v>567</v>
      </c>
      <c r="C903" s="134">
        <v>0</v>
      </c>
      <c r="D903" s="134">
        <v>6771.78</v>
      </c>
      <c r="E903" s="134">
        <v>20322.41</v>
      </c>
      <c r="F903" s="134">
        <v>-13550.63</v>
      </c>
    </row>
    <row r="904" spans="1:6" ht="15" customHeight="1" x14ac:dyDescent="0.25">
      <c r="A904" s="86">
        <v>54020100401</v>
      </c>
      <c r="B904" s="132" t="s">
        <v>568</v>
      </c>
      <c r="C904" s="134">
        <v>0</v>
      </c>
      <c r="D904" s="134">
        <v>0</v>
      </c>
      <c r="E904" s="134">
        <v>13550.63</v>
      </c>
      <c r="F904" s="134">
        <v>-13550.63</v>
      </c>
    </row>
    <row r="905" spans="1:6" ht="15" customHeight="1" x14ac:dyDescent="0.25">
      <c r="A905" s="86">
        <v>540201005</v>
      </c>
      <c r="B905" s="132" t="s">
        <v>569</v>
      </c>
      <c r="C905" s="134">
        <v>0</v>
      </c>
      <c r="D905" s="134">
        <v>0</v>
      </c>
      <c r="E905" s="134">
        <v>6254.62</v>
      </c>
      <c r="F905" s="134">
        <v>-6254.62</v>
      </c>
    </row>
    <row r="906" spans="1:6" ht="15" customHeight="1" x14ac:dyDescent="0.25">
      <c r="A906" s="86">
        <v>54020100501</v>
      </c>
      <c r="B906" s="132" t="s">
        <v>570</v>
      </c>
      <c r="C906" s="134">
        <v>0</v>
      </c>
      <c r="D906" s="134">
        <v>0</v>
      </c>
      <c r="E906" s="134">
        <v>6254.62</v>
      </c>
      <c r="F906" s="134">
        <v>-6254.62</v>
      </c>
    </row>
    <row r="907" spans="1:6" ht="15" customHeight="1" x14ac:dyDescent="0.25">
      <c r="A907" s="86">
        <v>5403</v>
      </c>
      <c r="B907" s="132" t="s">
        <v>398</v>
      </c>
      <c r="C907" s="134">
        <v>0</v>
      </c>
      <c r="D907" s="134">
        <v>10018.91</v>
      </c>
      <c r="E907" s="134">
        <v>33718.699999999997</v>
      </c>
      <c r="F907" s="134">
        <v>-23699.79</v>
      </c>
    </row>
    <row r="908" spans="1:6" ht="15" customHeight="1" x14ac:dyDescent="0.25">
      <c r="A908" s="86">
        <v>540301</v>
      </c>
      <c r="B908" s="132" t="s">
        <v>335</v>
      </c>
      <c r="C908" s="134">
        <v>0</v>
      </c>
      <c r="D908" s="134">
        <v>4995.16</v>
      </c>
      <c r="E908" s="134">
        <v>18105.080000000002</v>
      </c>
      <c r="F908" s="134">
        <v>-13109.92</v>
      </c>
    </row>
    <row r="909" spans="1:6" ht="15" customHeight="1" x14ac:dyDescent="0.25">
      <c r="A909" s="86">
        <v>5403010</v>
      </c>
      <c r="B909" s="132" t="s">
        <v>335</v>
      </c>
      <c r="C909" s="134">
        <v>0</v>
      </c>
      <c r="D909" s="134">
        <v>4995.16</v>
      </c>
      <c r="E909" s="134">
        <v>18105.080000000002</v>
      </c>
      <c r="F909" s="134">
        <v>-13109.92</v>
      </c>
    </row>
    <row r="910" spans="1:6" ht="15" customHeight="1" x14ac:dyDescent="0.25">
      <c r="A910" s="86">
        <v>540301004</v>
      </c>
      <c r="B910" s="132" t="s">
        <v>567</v>
      </c>
      <c r="C910" s="134">
        <v>0</v>
      </c>
      <c r="D910" s="134">
        <v>4995.16</v>
      </c>
      <c r="E910" s="134">
        <v>18105.080000000002</v>
      </c>
      <c r="F910" s="134">
        <v>-13109.92</v>
      </c>
    </row>
    <row r="911" spans="1:6" ht="15" customHeight="1" x14ac:dyDescent="0.25">
      <c r="A911" s="86">
        <v>54030100401</v>
      </c>
      <c r="B911" s="132" t="s">
        <v>568</v>
      </c>
      <c r="C911" s="134">
        <v>0</v>
      </c>
      <c r="D911" s="134">
        <v>4995.16</v>
      </c>
      <c r="E911" s="134">
        <v>18105.080000000002</v>
      </c>
      <c r="F911" s="134">
        <v>-13109.92</v>
      </c>
    </row>
    <row r="912" spans="1:6" ht="15" customHeight="1" x14ac:dyDescent="0.25">
      <c r="A912" s="86">
        <v>540302</v>
      </c>
      <c r="B912" s="132" t="s">
        <v>339</v>
      </c>
      <c r="C912" s="134">
        <v>0</v>
      </c>
      <c r="D912" s="134">
        <v>5023.75</v>
      </c>
      <c r="E912" s="134">
        <v>15613.62</v>
      </c>
      <c r="F912" s="134">
        <v>-10589.87</v>
      </c>
    </row>
    <row r="913" spans="1:8" ht="15" customHeight="1" x14ac:dyDescent="0.25">
      <c r="A913" s="86">
        <v>5403020</v>
      </c>
      <c r="B913" s="132" t="s">
        <v>339</v>
      </c>
      <c r="C913" s="134">
        <v>0</v>
      </c>
      <c r="D913" s="134">
        <v>5023.75</v>
      </c>
      <c r="E913" s="134">
        <v>15613.62</v>
      </c>
      <c r="F913" s="134">
        <v>-10589.87</v>
      </c>
    </row>
    <row r="914" spans="1:8" ht="15" customHeight="1" x14ac:dyDescent="0.25">
      <c r="A914" s="86">
        <v>540302004</v>
      </c>
      <c r="B914" s="132" t="s">
        <v>567</v>
      </c>
      <c r="C914" s="134">
        <v>0</v>
      </c>
      <c r="D914" s="134">
        <v>5023.75</v>
      </c>
      <c r="E914" s="134">
        <v>15613.62</v>
      </c>
      <c r="F914" s="134">
        <v>-10589.87</v>
      </c>
    </row>
    <row r="915" spans="1:8" ht="15" customHeight="1" x14ac:dyDescent="0.25">
      <c r="A915" s="86">
        <v>54030200401</v>
      </c>
      <c r="B915" s="132" t="s">
        <v>568</v>
      </c>
      <c r="C915" s="134">
        <v>0</v>
      </c>
      <c r="D915" s="134">
        <v>0</v>
      </c>
      <c r="E915" s="134">
        <v>10589.87</v>
      </c>
      <c r="F915" s="134">
        <v>-10589.87</v>
      </c>
    </row>
    <row r="916" spans="1:8" ht="15" customHeight="1" x14ac:dyDescent="0.25">
      <c r="A916" s="86">
        <v>55</v>
      </c>
      <c r="B916" s="132" t="s">
        <v>571</v>
      </c>
      <c r="C916" s="134">
        <v>0</v>
      </c>
      <c r="D916" s="134">
        <v>103984.35</v>
      </c>
      <c r="E916" s="134">
        <v>205760.9</v>
      </c>
      <c r="F916" s="163">
        <v>-101776.55</v>
      </c>
      <c r="G916" s="141">
        <f>D916-E916</f>
        <v>-101776.54999999999</v>
      </c>
      <c r="H916" s="141">
        <f>F916-G916</f>
        <v>0</v>
      </c>
    </row>
    <row r="917" spans="1:8" ht="15" customHeight="1" x14ac:dyDescent="0.25">
      <c r="A917" s="86">
        <v>5501</v>
      </c>
      <c r="B917" s="132" t="s">
        <v>191</v>
      </c>
      <c r="C917" s="134">
        <v>0</v>
      </c>
      <c r="D917" s="134">
        <v>97587.35</v>
      </c>
      <c r="E917" s="134">
        <v>197809.72</v>
      </c>
      <c r="F917" s="134">
        <v>-100222.37</v>
      </c>
    </row>
    <row r="918" spans="1:8" ht="15" customHeight="1" x14ac:dyDescent="0.25">
      <c r="A918" s="86">
        <v>550101</v>
      </c>
      <c r="B918" s="132" t="s">
        <v>572</v>
      </c>
      <c r="C918" s="134">
        <v>0</v>
      </c>
      <c r="D918" s="134">
        <v>0</v>
      </c>
      <c r="E918" s="134">
        <v>0</v>
      </c>
      <c r="F918" s="134">
        <v>0</v>
      </c>
    </row>
    <row r="919" spans="1:8" ht="15" customHeight="1" x14ac:dyDescent="0.25">
      <c r="A919" s="86">
        <v>5501010</v>
      </c>
      <c r="B919" s="132" t="s">
        <v>572</v>
      </c>
      <c r="C919" s="134">
        <v>0</v>
      </c>
      <c r="D919" s="134">
        <v>0</v>
      </c>
      <c r="E919" s="134">
        <v>0</v>
      </c>
      <c r="F919" s="134">
        <v>0</v>
      </c>
    </row>
    <row r="920" spans="1:8" ht="15" customHeight="1" x14ac:dyDescent="0.25">
      <c r="A920" s="86">
        <v>550101001</v>
      </c>
      <c r="B920" s="132" t="s">
        <v>573</v>
      </c>
      <c r="C920" s="134">
        <v>0</v>
      </c>
      <c r="D920" s="134">
        <v>0</v>
      </c>
      <c r="E920" s="134">
        <v>0</v>
      </c>
      <c r="F920" s="134">
        <v>0</v>
      </c>
    </row>
    <row r="921" spans="1:8" ht="15" customHeight="1" x14ac:dyDescent="0.25">
      <c r="A921" s="86">
        <v>55010100104</v>
      </c>
      <c r="B921" s="132" t="s">
        <v>567</v>
      </c>
      <c r="C921" s="134">
        <v>0</v>
      </c>
      <c r="D921" s="134">
        <v>0</v>
      </c>
      <c r="E921" s="134">
        <v>0</v>
      </c>
      <c r="F921" s="134">
        <v>0</v>
      </c>
    </row>
    <row r="922" spans="1:8" ht="15" customHeight="1" x14ac:dyDescent="0.25">
      <c r="A922" s="86">
        <v>550102</v>
      </c>
      <c r="B922" s="132" t="s">
        <v>482</v>
      </c>
      <c r="C922" s="134">
        <v>0</v>
      </c>
      <c r="D922" s="134">
        <v>0</v>
      </c>
      <c r="E922" s="134">
        <v>0</v>
      </c>
      <c r="F922" s="134">
        <v>0</v>
      </c>
    </row>
    <row r="923" spans="1:8" ht="15" customHeight="1" x14ac:dyDescent="0.25">
      <c r="A923" s="86">
        <v>5501020</v>
      </c>
      <c r="B923" s="132" t="s">
        <v>482</v>
      </c>
      <c r="C923" s="134">
        <v>0</v>
      </c>
      <c r="D923" s="134">
        <v>0</v>
      </c>
      <c r="E923" s="134">
        <v>0</v>
      </c>
      <c r="F923" s="134">
        <v>0</v>
      </c>
    </row>
    <row r="924" spans="1:8" ht="15" customHeight="1" x14ac:dyDescent="0.25">
      <c r="A924" s="86">
        <v>550102001</v>
      </c>
      <c r="B924" s="132" t="s">
        <v>469</v>
      </c>
      <c r="C924" s="134">
        <v>0</v>
      </c>
      <c r="D924" s="134">
        <v>0</v>
      </c>
      <c r="E924" s="134">
        <v>0</v>
      </c>
      <c r="F924" s="134">
        <v>0</v>
      </c>
    </row>
    <row r="925" spans="1:8" ht="15" customHeight="1" x14ac:dyDescent="0.25">
      <c r="A925" s="86">
        <v>55010200104</v>
      </c>
      <c r="B925" s="132" t="s">
        <v>567</v>
      </c>
      <c r="C925" s="134">
        <v>0</v>
      </c>
      <c r="D925" s="134">
        <v>0</v>
      </c>
      <c r="E925" s="134">
        <v>0</v>
      </c>
      <c r="F925" s="134">
        <v>0</v>
      </c>
    </row>
    <row r="926" spans="1:8" ht="15" customHeight="1" x14ac:dyDescent="0.25">
      <c r="A926" s="86">
        <v>550103</v>
      </c>
      <c r="B926" s="132" t="s">
        <v>328</v>
      </c>
      <c r="C926" s="134">
        <v>0</v>
      </c>
      <c r="D926" s="134">
        <v>97587.35</v>
      </c>
      <c r="E926" s="134">
        <v>197809.72</v>
      </c>
      <c r="F926" s="134">
        <v>-100222.37</v>
      </c>
    </row>
    <row r="927" spans="1:8" ht="15" customHeight="1" x14ac:dyDescent="0.25">
      <c r="A927" s="86">
        <v>5501030</v>
      </c>
      <c r="B927" s="132" t="s">
        <v>328</v>
      </c>
      <c r="C927" s="134">
        <v>0</v>
      </c>
      <c r="D927" s="134">
        <v>97587.35</v>
      </c>
      <c r="E927" s="134">
        <v>197809.72</v>
      </c>
      <c r="F927" s="134">
        <v>-100222.37</v>
      </c>
    </row>
    <row r="928" spans="1:8" ht="15" customHeight="1" x14ac:dyDescent="0.25">
      <c r="A928" s="86">
        <v>550103001</v>
      </c>
      <c r="B928" s="132" t="s">
        <v>574</v>
      </c>
      <c r="C928" s="134">
        <v>0</v>
      </c>
      <c r="D928" s="134">
        <v>97587.35</v>
      </c>
      <c r="E928" s="134">
        <v>197809.72</v>
      </c>
      <c r="F928" s="134">
        <v>-100222.37</v>
      </c>
    </row>
    <row r="929" spans="1:6" ht="15" customHeight="1" x14ac:dyDescent="0.25">
      <c r="A929" s="86">
        <v>55010300104</v>
      </c>
      <c r="B929" s="132" t="s">
        <v>567</v>
      </c>
      <c r="C929" s="134">
        <v>0</v>
      </c>
      <c r="D929" s="134">
        <v>97587.35</v>
      </c>
      <c r="E929" s="134">
        <v>197809.72</v>
      </c>
      <c r="F929" s="134">
        <v>-100222.37</v>
      </c>
    </row>
    <row r="930" spans="1:6" ht="15" customHeight="1" x14ac:dyDescent="0.25">
      <c r="A930" s="86">
        <v>5502</v>
      </c>
      <c r="B930" s="132" t="s">
        <v>395</v>
      </c>
      <c r="C930" s="134">
        <v>0</v>
      </c>
      <c r="D930" s="134">
        <v>32.340000000000003</v>
      </c>
      <c r="E930" s="134">
        <v>75.849999999999994</v>
      </c>
      <c r="F930" s="134">
        <v>-43.51</v>
      </c>
    </row>
    <row r="931" spans="1:6" ht="15" customHeight="1" x14ac:dyDescent="0.25">
      <c r="A931" s="86">
        <v>550201</v>
      </c>
      <c r="B931" s="132" t="s">
        <v>333</v>
      </c>
      <c r="C931" s="134">
        <v>0</v>
      </c>
      <c r="D931" s="134">
        <v>32.340000000000003</v>
      </c>
      <c r="E931" s="134">
        <v>75.849999999999994</v>
      </c>
      <c r="F931" s="134">
        <v>-43.51</v>
      </c>
    </row>
    <row r="932" spans="1:6" ht="15" customHeight="1" x14ac:dyDescent="0.25">
      <c r="A932" s="86">
        <v>5502010</v>
      </c>
      <c r="B932" s="132" t="s">
        <v>333</v>
      </c>
      <c r="C932" s="134">
        <v>0</v>
      </c>
      <c r="D932" s="134">
        <v>32.340000000000003</v>
      </c>
      <c r="E932" s="134">
        <v>75.849999999999994</v>
      </c>
      <c r="F932" s="134">
        <v>-43.51</v>
      </c>
    </row>
    <row r="933" spans="1:6" ht="15" customHeight="1" x14ac:dyDescent="0.25">
      <c r="A933" s="86">
        <v>550201001</v>
      </c>
      <c r="B933" s="132" t="s">
        <v>575</v>
      </c>
      <c r="C933" s="134">
        <v>0</v>
      </c>
      <c r="D933" s="134">
        <v>32.340000000000003</v>
      </c>
      <c r="E933" s="134">
        <v>75.849999999999994</v>
      </c>
      <c r="F933" s="134">
        <v>-43.51</v>
      </c>
    </row>
    <row r="934" spans="1:6" ht="15" customHeight="1" x14ac:dyDescent="0.25">
      <c r="A934" s="86">
        <v>55020100104</v>
      </c>
      <c r="B934" s="132" t="s">
        <v>567</v>
      </c>
      <c r="C934" s="134">
        <v>0</v>
      </c>
      <c r="D934" s="134">
        <v>32.340000000000003</v>
      </c>
      <c r="E934" s="134">
        <v>43.51</v>
      </c>
      <c r="F934" s="134">
        <v>-11.17</v>
      </c>
    </row>
    <row r="935" spans="1:6" ht="15" customHeight="1" x14ac:dyDescent="0.25">
      <c r="A935" s="86">
        <v>55020100105</v>
      </c>
      <c r="B935" s="132" t="s">
        <v>576</v>
      </c>
      <c r="C935" s="134">
        <v>0</v>
      </c>
      <c r="D935" s="134">
        <v>0</v>
      </c>
      <c r="E935" s="134">
        <v>32.340000000000003</v>
      </c>
      <c r="F935" s="134">
        <v>-32.340000000000003</v>
      </c>
    </row>
    <row r="936" spans="1:6" ht="15" customHeight="1" x14ac:dyDescent="0.25">
      <c r="A936" s="86">
        <v>5503</v>
      </c>
      <c r="B936" s="132" t="s">
        <v>398</v>
      </c>
      <c r="C936" s="134">
        <v>0</v>
      </c>
      <c r="D936" s="134">
        <v>6364.66</v>
      </c>
      <c r="E936" s="134">
        <v>7875.33</v>
      </c>
      <c r="F936" s="134">
        <v>-1510.67</v>
      </c>
    </row>
    <row r="937" spans="1:6" ht="15" customHeight="1" x14ac:dyDescent="0.25">
      <c r="A937" s="86">
        <v>550301</v>
      </c>
      <c r="B937" s="132" t="s">
        <v>335</v>
      </c>
      <c r="C937" s="134">
        <v>0</v>
      </c>
      <c r="D937" s="134">
        <v>0</v>
      </c>
      <c r="E937" s="134">
        <v>0</v>
      </c>
      <c r="F937" s="134">
        <v>0</v>
      </c>
    </row>
    <row r="938" spans="1:6" ht="15" customHeight="1" x14ac:dyDescent="0.25">
      <c r="A938" s="86">
        <v>5503010</v>
      </c>
      <c r="B938" s="132" t="s">
        <v>335</v>
      </c>
      <c r="C938" s="134">
        <v>0</v>
      </c>
      <c r="D938" s="134">
        <v>0</v>
      </c>
      <c r="E938" s="134">
        <v>0</v>
      </c>
      <c r="F938" s="134">
        <v>0</v>
      </c>
    </row>
    <row r="939" spans="1:6" ht="15" customHeight="1" x14ac:dyDescent="0.25">
      <c r="A939" s="86">
        <v>550301001</v>
      </c>
      <c r="B939" s="132" t="s">
        <v>577</v>
      </c>
      <c r="C939" s="134">
        <v>0</v>
      </c>
      <c r="D939" s="134">
        <v>0</v>
      </c>
      <c r="E939" s="134">
        <v>0</v>
      </c>
      <c r="F939" s="134">
        <v>0</v>
      </c>
    </row>
    <row r="940" spans="1:6" ht="15" customHeight="1" x14ac:dyDescent="0.25">
      <c r="A940" s="86">
        <v>55030100104</v>
      </c>
      <c r="B940" s="132" t="s">
        <v>567</v>
      </c>
      <c r="C940" s="134">
        <v>0</v>
      </c>
      <c r="D940" s="134">
        <v>0</v>
      </c>
      <c r="E940" s="134">
        <v>0</v>
      </c>
      <c r="F940" s="134">
        <v>0</v>
      </c>
    </row>
    <row r="941" spans="1:6" ht="15" customHeight="1" x14ac:dyDescent="0.25">
      <c r="A941" s="86">
        <v>550302</v>
      </c>
      <c r="B941" s="132" t="s">
        <v>339</v>
      </c>
      <c r="C941" s="134">
        <v>0</v>
      </c>
      <c r="D941" s="134">
        <v>6364.66</v>
      </c>
      <c r="E941" s="134">
        <v>7875.33</v>
      </c>
      <c r="F941" s="134">
        <v>-1510.67</v>
      </c>
    </row>
    <row r="942" spans="1:6" ht="15" customHeight="1" x14ac:dyDescent="0.25">
      <c r="A942" s="86">
        <v>5503020</v>
      </c>
      <c r="B942" s="132" t="s">
        <v>339</v>
      </c>
      <c r="C942" s="134">
        <v>0</v>
      </c>
      <c r="D942" s="134">
        <v>6364.66</v>
      </c>
      <c r="E942" s="134">
        <v>7875.33</v>
      </c>
      <c r="F942" s="134">
        <v>-1510.67</v>
      </c>
    </row>
    <row r="943" spans="1:6" ht="15" customHeight="1" x14ac:dyDescent="0.25">
      <c r="A943" s="86">
        <v>550302001</v>
      </c>
      <c r="B943" s="132" t="s">
        <v>578</v>
      </c>
      <c r="C943" s="134">
        <v>0</v>
      </c>
      <c r="D943" s="134">
        <v>6364.66</v>
      </c>
      <c r="E943" s="134">
        <v>7875.33</v>
      </c>
      <c r="F943" s="134">
        <v>-1510.67</v>
      </c>
    </row>
    <row r="944" spans="1:6" ht="15" customHeight="1" x14ac:dyDescent="0.25">
      <c r="A944" s="86">
        <v>55030200104</v>
      </c>
      <c r="B944" s="132" t="s">
        <v>567</v>
      </c>
      <c r="C944" s="134">
        <v>0</v>
      </c>
      <c r="D944" s="134">
        <v>6364.66</v>
      </c>
      <c r="E944" s="134">
        <v>7875.33</v>
      </c>
      <c r="F944" s="134">
        <v>-1510.67</v>
      </c>
    </row>
    <row r="945" spans="1:9" ht="15" customHeight="1" x14ac:dyDescent="0.25">
      <c r="A945" s="86">
        <v>57</v>
      </c>
      <c r="B945" s="132" t="s">
        <v>32</v>
      </c>
      <c r="C945" s="134">
        <v>0</v>
      </c>
      <c r="D945" s="134">
        <v>63641.52</v>
      </c>
      <c r="E945" s="134">
        <v>369159.87</v>
      </c>
      <c r="F945" s="134">
        <f>D945-E945</f>
        <v>-305518.34999999998</v>
      </c>
      <c r="G945" s="141">
        <f>D945-E945</f>
        <v>-305518.34999999998</v>
      </c>
      <c r="H945" s="141">
        <f>F945-G945</f>
        <v>0</v>
      </c>
    </row>
    <row r="946" spans="1:9" s="167" customFormat="1" ht="15" customHeight="1" x14ac:dyDescent="0.25">
      <c r="A946" s="164">
        <v>5701</v>
      </c>
      <c r="B946" s="165" t="s">
        <v>33</v>
      </c>
      <c r="C946" s="166">
        <v>0</v>
      </c>
      <c r="D946" s="166">
        <v>22819.77</v>
      </c>
      <c r="E946" s="166">
        <v>101912.13</v>
      </c>
      <c r="F946" s="166">
        <f t="shared" ref="F946:F976" si="0">D946-E946</f>
        <v>-79092.36</v>
      </c>
      <c r="G946" s="168">
        <f t="shared" ref="G946:G976" si="1">D946-E946</f>
        <v>-79092.36</v>
      </c>
      <c r="H946" s="168">
        <f t="shared" ref="H946:H976" si="2">F946-G946</f>
        <v>0</v>
      </c>
    </row>
    <row r="947" spans="1:9" s="173" customFormat="1" ht="15" customHeight="1" x14ac:dyDescent="0.25">
      <c r="A947" s="169">
        <v>570101</v>
      </c>
      <c r="B947" s="170" t="s">
        <v>579</v>
      </c>
      <c r="C947" s="171">
        <v>0</v>
      </c>
      <c r="D947" s="171">
        <v>22819.77</v>
      </c>
      <c r="E947" s="171">
        <v>101912.13</v>
      </c>
      <c r="F947" s="171">
        <f t="shared" si="0"/>
        <v>-79092.36</v>
      </c>
      <c r="G947" s="172">
        <f t="shared" si="1"/>
        <v>-79092.36</v>
      </c>
      <c r="H947" s="172">
        <f t="shared" si="2"/>
        <v>0</v>
      </c>
    </row>
    <row r="948" spans="1:9" s="167" customFormat="1" ht="15" customHeight="1" x14ac:dyDescent="0.25">
      <c r="A948" s="164">
        <v>5701010</v>
      </c>
      <c r="B948" s="165" t="s">
        <v>579</v>
      </c>
      <c r="C948" s="166">
        <v>0</v>
      </c>
      <c r="D948" s="166">
        <v>22819.77</v>
      </c>
      <c r="E948" s="166">
        <v>101912.13</v>
      </c>
      <c r="F948" s="166">
        <f t="shared" si="0"/>
        <v>-79092.36</v>
      </c>
      <c r="G948" s="168">
        <f t="shared" si="1"/>
        <v>-79092.36</v>
      </c>
      <c r="H948" s="168">
        <f t="shared" si="2"/>
        <v>0</v>
      </c>
    </row>
    <row r="949" spans="1:9" s="173" customFormat="1" ht="15" customHeight="1" x14ac:dyDescent="0.25">
      <c r="A949" s="169">
        <v>570101001</v>
      </c>
      <c r="B949" s="170" t="s">
        <v>580</v>
      </c>
      <c r="C949" s="171">
        <v>0</v>
      </c>
      <c r="D949" s="171">
        <v>22819.77</v>
      </c>
      <c r="E949" s="171">
        <v>95807.08</v>
      </c>
      <c r="F949" s="171">
        <f t="shared" si="0"/>
        <v>-72987.31</v>
      </c>
      <c r="G949" s="172">
        <f t="shared" si="1"/>
        <v>-72987.31</v>
      </c>
      <c r="H949" s="172">
        <f t="shared" si="2"/>
        <v>0</v>
      </c>
      <c r="I949" s="174"/>
    </row>
    <row r="950" spans="1:9" s="167" customFormat="1" ht="15" customHeight="1" x14ac:dyDescent="0.25">
      <c r="A950" s="164">
        <v>57010100101</v>
      </c>
      <c r="B950" s="165" t="s">
        <v>581</v>
      </c>
      <c r="C950" s="166">
        <v>0</v>
      </c>
      <c r="D950" s="166">
        <v>0</v>
      </c>
      <c r="E950" s="166">
        <v>7125.7</v>
      </c>
      <c r="F950" s="166">
        <f t="shared" si="0"/>
        <v>-7125.7</v>
      </c>
      <c r="G950" s="168">
        <f t="shared" si="1"/>
        <v>-7125.7</v>
      </c>
      <c r="H950" s="168">
        <f t="shared" si="2"/>
        <v>0</v>
      </c>
    </row>
    <row r="951" spans="1:9" s="167" customFormat="1" ht="15" customHeight="1" x14ac:dyDescent="0.25">
      <c r="A951" s="164">
        <v>57010100102</v>
      </c>
      <c r="B951" s="165" t="s">
        <v>582</v>
      </c>
      <c r="C951" s="166">
        <v>0</v>
      </c>
      <c r="D951" s="166">
        <v>22819.77</v>
      </c>
      <c r="E951" s="166">
        <v>88681.38</v>
      </c>
      <c r="F951" s="166">
        <f t="shared" si="0"/>
        <v>-65861.61</v>
      </c>
      <c r="G951" s="168">
        <f t="shared" si="1"/>
        <v>-65861.61</v>
      </c>
      <c r="H951" s="168">
        <f t="shared" si="2"/>
        <v>0</v>
      </c>
    </row>
    <row r="952" spans="1:9" s="173" customFormat="1" ht="15" customHeight="1" x14ac:dyDescent="0.25">
      <c r="A952" s="169">
        <v>570101002</v>
      </c>
      <c r="B952" s="170" t="s">
        <v>206</v>
      </c>
      <c r="C952" s="171">
        <v>0</v>
      </c>
      <c r="D952" s="171">
        <v>0</v>
      </c>
      <c r="E952" s="171">
        <v>6105.05</v>
      </c>
      <c r="F952" s="171">
        <f t="shared" si="0"/>
        <v>-6105.05</v>
      </c>
      <c r="G952" s="172">
        <f t="shared" si="1"/>
        <v>-6105.05</v>
      </c>
      <c r="H952" s="172">
        <f t="shared" si="2"/>
        <v>0</v>
      </c>
    </row>
    <row r="953" spans="1:9" s="167" customFormat="1" ht="15" customHeight="1" x14ac:dyDescent="0.25">
      <c r="A953" s="164">
        <v>57010100201</v>
      </c>
      <c r="B953" s="165" t="s">
        <v>583</v>
      </c>
      <c r="C953" s="166">
        <v>0</v>
      </c>
      <c r="D953" s="166">
        <v>0</v>
      </c>
      <c r="E953" s="166">
        <v>6105.05</v>
      </c>
      <c r="F953" s="166">
        <f t="shared" si="0"/>
        <v>-6105.05</v>
      </c>
      <c r="G953" s="168">
        <f t="shared" si="1"/>
        <v>-6105.05</v>
      </c>
      <c r="H953" s="168">
        <f t="shared" si="2"/>
        <v>0</v>
      </c>
    </row>
    <row r="954" spans="1:9" s="167" customFormat="1" ht="15" customHeight="1" x14ac:dyDescent="0.25">
      <c r="A954" s="164">
        <v>5702</v>
      </c>
      <c r="B954" s="165" t="s">
        <v>34</v>
      </c>
      <c r="C954" s="166">
        <v>0</v>
      </c>
      <c r="D954" s="166">
        <v>40821.35</v>
      </c>
      <c r="E954" s="166">
        <v>200785.88</v>
      </c>
      <c r="F954" s="166">
        <f t="shared" si="0"/>
        <v>-159964.53</v>
      </c>
      <c r="G954" s="168">
        <f t="shared" si="1"/>
        <v>-159964.53</v>
      </c>
      <c r="H954" s="168">
        <f t="shared" si="2"/>
        <v>0</v>
      </c>
    </row>
    <row r="955" spans="1:9" ht="15" customHeight="1" x14ac:dyDescent="0.25">
      <c r="A955" s="86">
        <v>570201</v>
      </c>
      <c r="B955" s="132" t="s">
        <v>584</v>
      </c>
      <c r="C955" s="134">
        <v>0</v>
      </c>
      <c r="D955" s="134">
        <v>6197.92</v>
      </c>
      <c r="E955" s="134">
        <v>38036.379999999997</v>
      </c>
      <c r="F955" s="134">
        <f t="shared" si="0"/>
        <v>-31838.46</v>
      </c>
      <c r="G955" s="141">
        <f t="shared" si="1"/>
        <v>-31838.46</v>
      </c>
      <c r="H955" s="141">
        <f t="shared" si="2"/>
        <v>0</v>
      </c>
    </row>
    <row r="956" spans="1:9" ht="15" customHeight="1" x14ac:dyDescent="0.25">
      <c r="A956" s="86">
        <v>570201101</v>
      </c>
      <c r="B956" s="132" t="s">
        <v>585</v>
      </c>
      <c r="C956" s="134">
        <v>0</v>
      </c>
      <c r="D956" s="134">
        <v>6197.92</v>
      </c>
      <c r="E956" s="134">
        <v>38036.379999999997</v>
      </c>
      <c r="F956" s="134">
        <f t="shared" si="0"/>
        <v>-31838.46</v>
      </c>
      <c r="G956" s="141">
        <f t="shared" si="1"/>
        <v>-31838.46</v>
      </c>
      <c r="H956" s="141">
        <f t="shared" si="2"/>
        <v>0</v>
      </c>
    </row>
    <row r="957" spans="1:9" ht="15" customHeight="1" x14ac:dyDescent="0.25">
      <c r="A957" s="86">
        <v>57020110102</v>
      </c>
      <c r="B957" s="132" t="s">
        <v>264</v>
      </c>
      <c r="C957" s="134">
        <v>0</v>
      </c>
      <c r="D957" s="134">
        <v>3437.5</v>
      </c>
      <c r="E957" s="134">
        <v>23966.01</v>
      </c>
      <c r="F957" s="134">
        <f t="shared" si="0"/>
        <v>-20528.509999999998</v>
      </c>
      <c r="G957" s="141">
        <f t="shared" si="1"/>
        <v>-20528.509999999998</v>
      </c>
      <c r="H957" s="141">
        <f t="shared" si="2"/>
        <v>0</v>
      </c>
      <c r="I957" s="162"/>
    </row>
    <row r="958" spans="1:9" ht="15" customHeight="1" x14ac:dyDescent="0.25">
      <c r="A958" s="86">
        <v>57020110104</v>
      </c>
      <c r="B958" s="132" t="s">
        <v>263</v>
      </c>
      <c r="C958" s="134">
        <v>0</v>
      </c>
      <c r="D958" s="134">
        <v>2760.42</v>
      </c>
      <c r="E958" s="134">
        <v>14070.37</v>
      </c>
      <c r="F958" s="134">
        <f t="shared" si="0"/>
        <v>-11309.95</v>
      </c>
      <c r="G958" s="141">
        <f t="shared" si="1"/>
        <v>-11309.95</v>
      </c>
      <c r="H958" s="141">
        <f t="shared" si="2"/>
        <v>0</v>
      </c>
      <c r="I958" s="162"/>
    </row>
    <row r="959" spans="1:9" ht="15" customHeight="1" x14ac:dyDescent="0.25">
      <c r="A959" s="86">
        <v>570202</v>
      </c>
      <c r="B959" s="132" t="s">
        <v>586</v>
      </c>
      <c r="C959" s="134">
        <v>0</v>
      </c>
      <c r="D959" s="134">
        <v>26509.31</v>
      </c>
      <c r="E959" s="134">
        <v>103491.67</v>
      </c>
      <c r="F959" s="134">
        <f t="shared" si="0"/>
        <v>-76982.36</v>
      </c>
      <c r="G959" s="141">
        <f t="shared" si="1"/>
        <v>-76982.36</v>
      </c>
      <c r="H959" s="141">
        <f t="shared" si="2"/>
        <v>0</v>
      </c>
    </row>
    <row r="960" spans="1:9" ht="15" customHeight="1" x14ac:dyDescent="0.25">
      <c r="A960" s="86">
        <v>570202101</v>
      </c>
      <c r="B960" s="132" t="s">
        <v>585</v>
      </c>
      <c r="C960" s="134">
        <v>0</v>
      </c>
      <c r="D960" s="134">
        <v>26509.31</v>
      </c>
      <c r="E960" s="134">
        <v>103491.67</v>
      </c>
      <c r="F960" s="134">
        <f t="shared" si="0"/>
        <v>-76982.36</v>
      </c>
      <c r="G960" s="141">
        <f t="shared" si="1"/>
        <v>-76982.36</v>
      </c>
      <c r="H960" s="141">
        <f t="shared" si="2"/>
        <v>0</v>
      </c>
    </row>
    <row r="961" spans="1:8" ht="15" customHeight="1" x14ac:dyDescent="0.25">
      <c r="A961" s="86">
        <v>57020210102</v>
      </c>
      <c r="B961" s="132" t="s">
        <v>587</v>
      </c>
      <c r="C961" s="134">
        <v>0</v>
      </c>
      <c r="D961" s="134">
        <v>26509.31</v>
      </c>
      <c r="E961" s="134">
        <v>103491.67</v>
      </c>
      <c r="F961" s="134">
        <f t="shared" si="0"/>
        <v>-76982.36</v>
      </c>
      <c r="G961" s="141">
        <f t="shared" si="1"/>
        <v>-76982.36</v>
      </c>
      <c r="H961" s="141">
        <f t="shared" si="2"/>
        <v>0</v>
      </c>
    </row>
    <row r="962" spans="1:8" s="173" customFormat="1" ht="15" customHeight="1" x14ac:dyDescent="0.25">
      <c r="A962" s="169">
        <v>570204</v>
      </c>
      <c r="B962" s="170" t="s">
        <v>588</v>
      </c>
      <c r="C962" s="171">
        <v>0</v>
      </c>
      <c r="D962" s="171">
        <v>0</v>
      </c>
      <c r="E962" s="171">
        <v>711.81</v>
      </c>
      <c r="F962" s="171">
        <f t="shared" si="0"/>
        <v>-711.81</v>
      </c>
      <c r="G962" s="172">
        <f t="shared" si="1"/>
        <v>-711.81</v>
      </c>
      <c r="H962" s="172">
        <f t="shared" si="2"/>
        <v>0</v>
      </c>
    </row>
    <row r="963" spans="1:8" ht="15" customHeight="1" x14ac:dyDescent="0.25">
      <c r="A963" s="86">
        <v>570204101</v>
      </c>
      <c r="B963" s="132" t="s">
        <v>585</v>
      </c>
      <c r="C963" s="134">
        <v>0</v>
      </c>
      <c r="D963" s="134">
        <v>0</v>
      </c>
      <c r="E963" s="134">
        <v>711.81</v>
      </c>
      <c r="F963" s="134">
        <f t="shared" si="0"/>
        <v>-711.81</v>
      </c>
      <c r="G963" s="141">
        <f t="shared" si="1"/>
        <v>-711.81</v>
      </c>
      <c r="H963" s="141">
        <f t="shared" si="2"/>
        <v>0</v>
      </c>
    </row>
    <row r="964" spans="1:8" ht="15" customHeight="1" x14ac:dyDescent="0.25">
      <c r="A964" s="86">
        <v>570205</v>
      </c>
      <c r="B964" s="132" t="s">
        <v>589</v>
      </c>
      <c r="C964" s="134">
        <v>0</v>
      </c>
      <c r="D964" s="134">
        <v>8114.12</v>
      </c>
      <c r="E964" s="134">
        <v>58546.02</v>
      </c>
      <c r="F964" s="134">
        <f t="shared" si="0"/>
        <v>-50431.899999999994</v>
      </c>
      <c r="G964" s="141">
        <f t="shared" si="1"/>
        <v>-50431.899999999994</v>
      </c>
      <c r="H964" s="141">
        <f t="shared" si="2"/>
        <v>0</v>
      </c>
    </row>
    <row r="965" spans="1:8" ht="15" customHeight="1" x14ac:dyDescent="0.25">
      <c r="A965" s="86">
        <v>570205101</v>
      </c>
      <c r="B965" s="132" t="s">
        <v>590</v>
      </c>
      <c r="C965" s="134">
        <v>0</v>
      </c>
      <c r="D965" s="134">
        <v>8114.12</v>
      </c>
      <c r="E965" s="134">
        <v>58546.02</v>
      </c>
      <c r="F965" s="134">
        <f t="shared" si="0"/>
        <v>-50431.899999999994</v>
      </c>
      <c r="G965" s="141">
        <f t="shared" si="1"/>
        <v>-50431.899999999994</v>
      </c>
      <c r="H965" s="141">
        <f t="shared" si="2"/>
        <v>0</v>
      </c>
    </row>
    <row r="966" spans="1:8" ht="15" customHeight="1" x14ac:dyDescent="0.25">
      <c r="A966" s="86">
        <v>5703</v>
      </c>
      <c r="B966" s="132" t="s">
        <v>212</v>
      </c>
      <c r="C966" s="134">
        <v>0</v>
      </c>
      <c r="D966" s="134">
        <v>0</v>
      </c>
      <c r="E966" s="134">
        <v>61922.16</v>
      </c>
      <c r="F966" s="134">
        <f t="shared" si="0"/>
        <v>-61922.16</v>
      </c>
      <c r="G966" s="141">
        <f t="shared" si="1"/>
        <v>-61922.16</v>
      </c>
      <c r="H966" s="141">
        <f t="shared" si="2"/>
        <v>0</v>
      </c>
    </row>
    <row r="967" spans="1:8" ht="15" customHeight="1" x14ac:dyDescent="0.25">
      <c r="A967" s="86">
        <v>570301</v>
      </c>
      <c r="B967" s="132" t="s">
        <v>591</v>
      </c>
      <c r="C967" s="134">
        <v>0</v>
      </c>
      <c r="D967" s="134">
        <v>0</v>
      </c>
      <c r="E967" s="134">
        <v>61922.16</v>
      </c>
      <c r="F967" s="134">
        <f t="shared" si="0"/>
        <v>-61922.16</v>
      </c>
      <c r="G967" s="141">
        <f t="shared" si="1"/>
        <v>-61922.16</v>
      </c>
      <c r="H967" s="141">
        <f t="shared" si="2"/>
        <v>0</v>
      </c>
    </row>
    <row r="968" spans="1:8" ht="15" customHeight="1" x14ac:dyDescent="0.25">
      <c r="A968" s="86">
        <v>5703010</v>
      </c>
      <c r="B968" s="132" t="s">
        <v>591</v>
      </c>
      <c r="C968" s="134">
        <v>0</v>
      </c>
      <c r="D968" s="134">
        <v>0</v>
      </c>
      <c r="E968" s="134">
        <v>61922.16</v>
      </c>
      <c r="F968" s="134">
        <f t="shared" si="0"/>
        <v>-61922.16</v>
      </c>
      <c r="G968" s="141">
        <f t="shared" si="1"/>
        <v>-61922.16</v>
      </c>
      <c r="H968" s="141">
        <f t="shared" si="2"/>
        <v>0</v>
      </c>
    </row>
    <row r="969" spans="1:8" ht="15" customHeight="1" x14ac:dyDescent="0.25">
      <c r="A969" s="86">
        <v>570301001</v>
      </c>
      <c r="B969" s="132" t="s">
        <v>580</v>
      </c>
      <c r="C969" s="134">
        <v>0</v>
      </c>
      <c r="D969" s="134">
        <v>0</v>
      </c>
      <c r="E969" s="134">
        <v>61922.16</v>
      </c>
      <c r="F969" s="134">
        <f t="shared" si="0"/>
        <v>-61922.16</v>
      </c>
      <c r="G969" s="141">
        <f t="shared" si="1"/>
        <v>-61922.16</v>
      </c>
      <c r="H969" s="141">
        <f t="shared" si="2"/>
        <v>0</v>
      </c>
    </row>
    <row r="970" spans="1:8" ht="15" customHeight="1" x14ac:dyDescent="0.25">
      <c r="A970" s="86">
        <v>57030100100</v>
      </c>
      <c r="B970" s="132" t="s">
        <v>580</v>
      </c>
      <c r="C970" s="134">
        <v>0</v>
      </c>
      <c r="D970" s="134">
        <v>0</v>
      </c>
      <c r="E970" s="134">
        <v>61922.16</v>
      </c>
      <c r="F970" s="134">
        <f t="shared" si="0"/>
        <v>-61922.16</v>
      </c>
      <c r="G970" s="141">
        <f t="shared" si="1"/>
        <v>-61922.16</v>
      </c>
      <c r="H970" s="141">
        <f t="shared" si="2"/>
        <v>0</v>
      </c>
    </row>
    <row r="971" spans="1:8" ht="15" customHeight="1" x14ac:dyDescent="0.25">
      <c r="A971" s="86">
        <v>5706</v>
      </c>
      <c r="B971" s="132" t="s">
        <v>62</v>
      </c>
      <c r="C971" s="134">
        <v>0</v>
      </c>
      <c r="D971" s="134">
        <v>0.4</v>
      </c>
      <c r="E971" s="134">
        <v>4539.7</v>
      </c>
      <c r="F971" s="134">
        <f t="shared" si="0"/>
        <v>-4539.3</v>
      </c>
      <c r="G971" s="141">
        <f t="shared" si="1"/>
        <v>-4539.3</v>
      </c>
      <c r="H971" s="141">
        <f t="shared" si="2"/>
        <v>0</v>
      </c>
    </row>
    <row r="972" spans="1:8" ht="15" customHeight="1" x14ac:dyDescent="0.25">
      <c r="A972" s="86">
        <v>570601</v>
      </c>
      <c r="B972" s="132" t="s">
        <v>592</v>
      </c>
      <c r="C972" s="134">
        <v>0</v>
      </c>
      <c r="D972" s="134">
        <v>0</v>
      </c>
      <c r="E972" s="134">
        <v>4511.3</v>
      </c>
      <c r="F972" s="134">
        <f t="shared" si="0"/>
        <v>-4511.3</v>
      </c>
      <c r="G972" s="141">
        <f t="shared" si="1"/>
        <v>-4511.3</v>
      </c>
      <c r="H972" s="141">
        <f t="shared" si="2"/>
        <v>0</v>
      </c>
    </row>
    <row r="973" spans="1:8" ht="15" customHeight="1" x14ac:dyDescent="0.25">
      <c r="A973" s="86">
        <v>5706010</v>
      </c>
      <c r="B973" s="132" t="s">
        <v>592</v>
      </c>
      <c r="C973" s="134">
        <v>0</v>
      </c>
      <c r="D973" s="134">
        <v>0</v>
      </c>
      <c r="E973" s="134">
        <v>4511.3</v>
      </c>
      <c r="F973" s="134">
        <f t="shared" si="0"/>
        <v>-4511.3</v>
      </c>
      <c r="G973" s="141">
        <f t="shared" si="1"/>
        <v>-4511.3</v>
      </c>
      <c r="H973" s="141">
        <f t="shared" si="2"/>
        <v>0</v>
      </c>
    </row>
    <row r="974" spans="1:8" ht="15" customHeight="1" x14ac:dyDescent="0.25">
      <c r="A974" s="86">
        <v>570601003</v>
      </c>
      <c r="B974" s="132" t="s">
        <v>593</v>
      </c>
      <c r="C974" s="134">
        <v>0</v>
      </c>
      <c r="D974" s="134">
        <v>0</v>
      </c>
      <c r="E974" s="134">
        <v>4511.3</v>
      </c>
      <c r="F974" s="134">
        <f t="shared" si="0"/>
        <v>-4511.3</v>
      </c>
      <c r="G974" s="141">
        <f t="shared" si="1"/>
        <v>-4511.3</v>
      </c>
      <c r="H974" s="141">
        <f t="shared" si="2"/>
        <v>0</v>
      </c>
    </row>
    <row r="975" spans="1:8" ht="15" customHeight="1" x14ac:dyDescent="0.25">
      <c r="A975" s="86">
        <v>57060100301</v>
      </c>
      <c r="B975" s="132" t="s">
        <v>594</v>
      </c>
      <c r="C975" s="134">
        <v>0</v>
      </c>
      <c r="D975" s="134">
        <v>0</v>
      </c>
      <c r="E975" s="134">
        <v>4511.3</v>
      </c>
      <c r="F975" s="134">
        <f t="shared" si="0"/>
        <v>-4511.3</v>
      </c>
      <c r="G975" s="141">
        <f t="shared" si="1"/>
        <v>-4511.3</v>
      </c>
      <c r="H975" s="141">
        <f t="shared" si="2"/>
        <v>0</v>
      </c>
    </row>
    <row r="976" spans="1:8" ht="15" customHeight="1" x14ac:dyDescent="0.25">
      <c r="A976" s="86">
        <v>570603</v>
      </c>
      <c r="B976" s="132" t="s">
        <v>595</v>
      </c>
      <c r="C976" s="134">
        <v>0</v>
      </c>
      <c r="D976" s="134">
        <v>0.4</v>
      </c>
      <c r="E976" s="134">
        <v>28.4</v>
      </c>
      <c r="F976" s="134">
        <f t="shared" si="0"/>
        <v>-28</v>
      </c>
      <c r="G976" s="141">
        <f t="shared" si="1"/>
        <v>-28</v>
      </c>
      <c r="H976" s="141">
        <f t="shared" si="2"/>
        <v>0</v>
      </c>
    </row>
    <row r="977" spans="1:8" ht="15" customHeight="1" x14ac:dyDescent="0.25">
      <c r="A977" s="86">
        <v>58</v>
      </c>
      <c r="B977" s="132" t="s">
        <v>184</v>
      </c>
      <c r="C977" s="134">
        <v>0</v>
      </c>
      <c r="D977" s="134">
        <v>236.45</v>
      </c>
      <c r="E977" s="134">
        <v>79040.75</v>
      </c>
      <c r="F977" s="163">
        <v>-78804.3</v>
      </c>
      <c r="G977" s="141">
        <f>D977-E977</f>
        <v>-78804.3</v>
      </c>
      <c r="H977" s="141">
        <f>F977-G977</f>
        <v>0</v>
      </c>
    </row>
    <row r="978" spans="1:8" ht="15" customHeight="1" x14ac:dyDescent="0.25">
      <c r="A978" s="86">
        <v>5802</v>
      </c>
      <c r="B978" s="132" t="s">
        <v>213</v>
      </c>
      <c r="C978" s="134">
        <v>0</v>
      </c>
      <c r="D978" s="134">
        <v>236.45</v>
      </c>
      <c r="E978" s="134">
        <v>79040.75</v>
      </c>
      <c r="F978" s="134">
        <v>-78804.3</v>
      </c>
    </row>
    <row r="979" spans="1:8" ht="15" customHeight="1" x14ac:dyDescent="0.25">
      <c r="A979" s="86">
        <v>580209</v>
      </c>
      <c r="B979" s="132" t="s">
        <v>214</v>
      </c>
      <c r="C979" s="134">
        <v>0</v>
      </c>
      <c r="D979" s="134">
        <v>236.45</v>
      </c>
      <c r="E979" s="134">
        <v>79040.75</v>
      </c>
      <c r="F979" s="134">
        <v>-78804.3</v>
      </c>
    </row>
    <row r="980" spans="1:8" ht="15" customHeight="1" x14ac:dyDescent="0.25">
      <c r="A980" s="86">
        <v>5802090</v>
      </c>
      <c r="B980" s="132" t="s">
        <v>214</v>
      </c>
      <c r="C980" s="134">
        <v>0</v>
      </c>
      <c r="D980" s="134">
        <v>236.45</v>
      </c>
      <c r="E980" s="134">
        <v>79040.75</v>
      </c>
      <c r="F980" s="134">
        <v>-78804.3</v>
      </c>
    </row>
    <row r="981" spans="1:8" ht="15" customHeight="1" x14ac:dyDescent="0.25">
      <c r="A981" s="86">
        <v>580209001</v>
      </c>
      <c r="B981" s="132" t="s">
        <v>596</v>
      </c>
      <c r="C981" s="134">
        <v>0</v>
      </c>
      <c r="D981" s="134">
        <v>236.45</v>
      </c>
      <c r="E981" s="134">
        <v>79040.75</v>
      </c>
      <c r="F981" s="134">
        <v>-78804.3</v>
      </c>
    </row>
    <row r="982" spans="1:8" ht="15" customHeight="1" x14ac:dyDescent="0.25">
      <c r="A982" s="86">
        <v>59</v>
      </c>
      <c r="B982" s="132" t="s">
        <v>35</v>
      </c>
      <c r="C982" s="134">
        <v>0</v>
      </c>
      <c r="D982" s="134">
        <v>709.35</v>
      </c>
      <c r="E982" s="134">
        <v>99185.15</v>
      </c>
      <c r="F982" s="163">
        <v>-98475.8</v>
      </c>
      <c r="G982" s="141">
        <f>D982-E982</f>
        <v>-98475.799999999988</v>
      </c>
      <c r="H982" s="141">
        <f>F982-G982</f>
        <v>0</v>
      </c>
    </row>
    <row r="983" spans="1:8" ht="15" customHeight="1" x14ac:dyDescent="0.25">
      <c r="A983" s="86">
        <v>5901</v>
      </c>
      <c r="B983" s="132" t="s">
        <v>36</v>
      </c>
      <c r="C983" s="134">
        <v>0</v>
      </c>
      <c r="D983" s="134">
        <v>709.35</v>
      </c>
      <c r="E983" s="134">
        <v>91613.5</v>
      </c>
      <c r="F983" s="134">
        <v>-90904.15</v>
      </c>
    </row>
    <row r="984" spans="1:8" ht="15" customHeight="1" x14ac:dyDescent="0.25">
      <c r="A984" s="86">
        <v>590109</v>
      </c>
      <c r="B984" s="132" t="s">
        <v>215</v>
      </c>
      <c r="C984" s="134">
        <v>0</v>
      </c>
      <c r="D984" s="134">
        <v>709.35</v>
      </c>
      <c r="E984" s="134">
        <v>91613.5</v>
      </c>
      <c r="F984" s="134">
        <v>-90904.15</v>
      </c>
    </row>
    <row r="985" spans="1:8" ht="15" customHeight="1" x14ac:dyDescent="0.25">
      <c r="A985" s="86">
        <v>5902</v>
      </c>
      <c r="B985" s="132" t="s">
        <v>37</v>
      </c>
      <c r="C985" s="134">
        <v>0</v>
      </c>
      <c r="D985" s="134">
        <v>0</v>
      </c>
      <c r="E985" s="134">
        <v>7571.65</v>
      </c>
      <c r="F985" s="134">
        <v>-7571.65</v>
      </c>
    </row>
    <row r="986" spans="1:8" ht="15" customHeight="1" x14ac:dyDescent="0.25">
      <c r="A986" s="86">
        <v>590209</v>
      </c>
      <c r="B986" s="132" t="s">
        <v>597</v>
      </c>
      <c r="C986" s="134">
        <v>0</v>
      </c>
      <c r="D986" s="134">
        <v>0</v>
      </c>
      <c r="E986" s="134">
        <v>7571.65</v>
      </c>
      <c r="F986" s="134">
        <v>-7571.65</v>
      </c>
    </row>
    <row r="987" spans="1:8" ht="15" customHeight="1" x14ac:dyDescent="0.25">
      <c r="A987" s="86">
        <v>6</v>
      </c>
      <c r="B987" s="132" t="s">
        <v>216</v>
      </c>
      <c r="C987" s="134">
        <v>1533872112.79</v>
      </c>
      <c r="D987" s="134">
        <v>221960126.34999999</v>
      </c>
      <c r="E987" s="134">
        <v>896572574.49000001</v>
      </c>
      <c r="F987" s="134">
        <v>859259664.64999998</v>
      </c>
    </row>
    <row r="988" spans="1:8" ht="15" customHeight="1" x14ac:dyDescent="0.25">
      <c r="A988" s="86">
        <v>61</v>
      </c>
      <c r="B988" s="132" t="s">
        <v>181</v>
      </c>
      <c r="C988" s="134">
        <v>1533872112.79</v>
      </c>
      <c r="D988" s="134">
        <v>221960126.34999999</v>
      </c>
      <c r="E988" s="134">
        <v>896572574.49000001</v>
      </c>
      <c r="F988" s="134">
        <v>859259664.64999998</v>
      </c>
    </row>
    <row r="989" spans="1:8" ht="15" customHeight="1" x14ac:dyDescent="0.25">
      <c r="A989" s="86">
        <v>6101</v>
      </c>
      <c r="B989" s="132" t="s">
        <v>598</v>
      </c>
      <c r="C989" s="134">
        <v>1235352141.4000001</v>
      </c>
      <c r="D989" s="134">
        <v>114803118.62</v>
      </c>
      <c r="E989" s="134">
        <v>586056461.5</v>
      </c>
      <c r="F989" s="134">
        <v>764098798.51999998</v>
      </c>
    </row>
    <row r="990" spans="1:8" ht="15" customHeight="1" x14ac:dyDescent="0.25">
      <c r="A990" s="86">
        <v>610101</v>
      </c>
      <c r="B990" s="132" t="s">
        <v>191</v>
      </c>
      <c r="C990" s="134">
        <v>536006880.05000001</v>
      </c>
      <c r="D990" s="134">
        <v>44631935.420000002</v>
      </c>
      <c r="E990" s="134">
        <v>401630283.44</v>
      </c>
      <c r="F990" s="134">
        <v>179008532.03</v>
      </c>
    </row>
    <row r="991" spans="1:8" ht="15" customHeight="1" x14ac:dyDescent="0.25">
      <c r="A991" s="86">
        <v>6101011</v>
      </c>
      <c r="B991" s="132" t="s">
        <v>343</v>
      </c>
      <c r="C991" s="134">
        <v>536006880.05000001</v>
      </c>
      <c r="D991" s="134">
        <v>44631935.420000002</v>
      </c>
      <c r="E991" s="134">
        <v>401630283.44</v>
      </c>
      <c r="F991" s="134">
        <v>179008532.03</v>
      </c>
    </row>
    <row r="992" spans="1:8" ht="15" customHeight="1" x14ac:dyDescent="0.25">
      <c r="A992" s="86">
        <v>610101101</v>
      </c>
      <c r="B992" s="132" t="s">
        <v>556</v>
      </c>
      <c r="C992" s="134">
        <v>4089500</v>
      </c>
      <c r="D992" s="134">
        <v>6984640</v>
      </c>
      <c r="E992" s="134">
        <v>2578640</v>
      </c>
      <c r="F992" s="134">
        <v>8495500</v>
      </c>
    </row>
    <row r="993" spans="1:6" ht="15" customHeight="1" x14ac:dyDescent="0.25">
      <c r="A993" s="86">
        <v>61010110101</v>
      </c>
      <c r="B993" s="132" t="s">
        <v>599</v>
      </c>
      <c r="C993" s="134">
        <v>3076000</v>
      </c>
      <c r="D993" s="134">
        <v>6619640</v>
      </c>
      <c r="E993" s="134">
        <v>2578640</v>
      </c>
      <c r="F993" s="134">
        <v>7117000</v>
      </c>
    </row>
    <row r="994" spans="1:6" ht="15" customHeight="1" x14ac:dyDescent="0.25">
      <c r="A994" s="86">
        <v>61010110102</v>
      </c>
      <c r="B994" s="132" t="s">
        <v>327</v>
      </c>
      <c r="C994" s="134">
        <v>1013500</v>
      </c>
      <c r="D994" s="134">
        <v>365000</v>
      </c>
      <c r="E994" s="134">
        <v>0</v>
      </c>
      <c r="F994" s="134">
        <v>1378500</v>
      </c>
    </row>
    <row r="995" spans="1:6" ht="15" customHeight="1" x14ac:dyDescent="0.25">
      <c r="A995" s="86">
        <v>610101103</v>
      </c>
      <c r="B995" s="132" t="s">
        <v>328</v>
      </c>
      <c r="C995" s="134">
        <v>531917380.05000001</v>
      </c>
      <c r="D995" s="134">
        <v>37647295.420000002</v>
      </c>
      <c r="E995" s="134">
        <v>399051643.44</v>
      </c>
      <c r="F995" s="134">
        <v>170513032.03</v>
      </c>
    </row>
    <row r="996" spans="1:6" ht="15" customHeight="1" x14ac:dyDescent="0.25">
      <c r="A996" s="86">
        <v>61010110301</v>
      </c>
      <c r="B996" s="132" t="s">
        <v>330</v>
      </c>
      <c r="C996" s="134">
        <v>227628716.44</v>
      </c>
      <c r="D996" s="134">
        <v>37647295.420000002</v>
      </c>
      <c r="E996" s="134">
        <v>94762979.829999998</v>
      </c>
      <c r="F996" s="134">
        <v>170513032.03</v>
      </c>
    </row>
    <row r="997" spans="1:6" ht="15" customHeight="1" x14ac:dyDescent="0.25">
      <c r="A997" s="86">
        <v>61010110302</v>
      </c>
      <c r="B997" s="132" t="s">
        <v>331</v>
      </c>
      <c r="C997" s="134">
        <v>304288663.61000001</v>
      </c>
      <c r="D997" s="134">
        <v>0</v>
      </c>
      <c r="E997" s="134">
        <v>304288663.61000001</v>
      </c>
      <c r="F997" s="134">
        <v>0</v>
      </c>
    </row>
    <row r="998" spans="1:6" ht="15" customHeight="1" x14ac:dyDescent="0.25">
      <c r="A998" s="86">
        <v>610103</v>
      </c>
      <c r="B998" s="132" t="s">
        <v>600</v>
      </c>
      <c r="C998" s="134">
        <v>699345261.35000002</v>
      </c>
      <c r="D998" s="134">
        <v>70171183.200000003</v>
      </c>
      <c r="E998" s="134">
        <v>184426178.06</v>
      </c>
      <c r="F998" s="134">
        <v>585090266.49000001</v>
      </c>
    </row>
    <row r="999" spans="1:6" ht="15" customHeight="1" x14ac:dyDescent="0.25">
      <c r="A999" s="86">
        <v>6101031</v>
      </c>
      <c r="B999" s="132" t="s">
        <v>601</v>
      </c>
      <c r="C999" s="134">
        <v>699345261.35000002</v>
      </c>
      <c r="D999" s="134">
        <v>70171183.200000003</v>
      </c>
      <c r="E999" s="134">
        <v>184426178.06</v>
      </c>
      <c r="F999" s="134">
        <v>585090266.49000001</v>
      </c>
    </row>
    <row r="1000" spans="1:6" ht="15" customHeight="1" x14ac:dyDescent="0.25">
      <c r="A1000" s="86">
        <v>610103101</v>
      </c>
      <c r="B1000" s="132" t="s">
        <v>335</v>
      </c>
      <c r="C1000" s="134">
        <v>688794261.35000002</v>
      </c>
      <c r="D1000" s="134">
        <v>66207158.200000003</v>
      </c>
      <c r="E1000" s="134">
        <v>176747653.06</v>
      </c>
      <c r="F1000" s="134">
        <v>578253766.49000001</v>
      </c>
    </row>
    <row r="1001" spans="1:6" ht="15" customHeight="1" x14ac:dyDescent="0.25">
      <c r="A1001" s="86">
        <v>61010310101</v>
      </c>
      <c r="B1001" s="132" t="s">
        <v>565</v>
      </c>
      <c r="C1001" s="134">
        <v>141702761.34999999</v>
      </c>
      <c r="D1001" s="134">
        <v>22182108.199999999</v>
      </c>
      <c r="E1001" s="134">
        <v>6200703.0599999996</v>
      </c>
      <c r="F1001" s="134">
        <v>157684166.49000001</v>
      </c>
    </row>
    <row r="1002" spans="1:6" ht="15" customHeight="1" x14ac:dyDescent="0.25">
      <c r="A1002" s="86">
        <v>61010310102</v>
      </c>
      <c r="B1002" s="132" t="s">
        <v>338</v>
      </c>
      <c r="C1002" s="134">
        <v>547091500</v>
      </c>
      <c r="D1002" s="134">
        <v>44025050</v>
      </c>
      <c r="E1002" s="134">
        <v>170546950</v>
      </c>
      <c r="F1002" s="134">
        <v>420569600</v>
      </c>
    </row>
    <row r="1003" spans="1:6" ht="15" customHeight="1" x14ac:dyDescent="0.25">
      <c r="A1003" s="86">
        <v>610103102</v>
      </c>
      <c r="B1003" s="132" t="s">
        <v>339</v>
      </c>
      <c r="C1003" s="134">
        <v>10551000</v>
      </c>
      <c r="D1003" s="134">
        <v>3964025</v>
      </c>
      <c r="E1003" s="134">
        <v>7678525</v>
      </c>
      <c r="F1003" s="134">
        <v>6836500</v>
      </c>
    </row>
    <row r="1004" spans="1:6" ht="15" customHeight="1" x14ac:dyDescent="0.25">
      <c r="A1004" s="86">
        <v>61010310201</v>
      </c>
      <c r="B1004" s="132" t="s">
        <v>341</v>
      </c>
      <c r="C1004" s="134">
        <v>125000</v>
      </c>
      <c r="D1004" s="134">
        <v>62500</v>
      </c>
      <c r="E1004" s="134">
        <v>62500</v>
      </c>
      <c r="F1004" s="134">
        <v>125000</v>
      </c>
    </row>
    <row r="1005" spans="1:6" ht="15" customHeight="1" x14ac:dyDescent="0.25">
      <c r="A1005" s="86">
        <v>61010310202</v>
      </c>
      <c r="B1005" s="132" t="s">
        <v>342</v>
      </c>
      <c r="C1005" s="134">
        <v>10426000</v>
      </c>
      <c r="D1005" s="134">
        <v>3901525</v>
      </c>
      <c r="E1005" s="134">
        <v>7616025</v>
      </c>
      <c r="F1005" s="134">
        <v>6711500</v>
      </c>
    </row>
    <row r="1006" spans="1:6" ht="15" customHeight="1" x14ac:dyDescent="0.25">
      <c r="A1006" s="86">
        <v>6106</v>
      </c>
      <c r="B1006" s="132" t="s">
        <v>602</v>
      </c>
      <c r="C1006" s="134">
        <v>298519971.38999999</v>
      </c>
      <c r="D1006" s="134">
        <v>107157007.73</v>
      </c>
      <c r="E1006" s="134">
        <v>310516112.99000001</v>
      </c>
      <c r="F1006" s="134">
        <v>95160866.129999995</v>
      </c>
    </row>
    <row r="1007" spans="1:6" ht="15" customHeight="1" x14ac:dyDescent="0.25">
      <c r="A1007" s="86">
        <v>610601</v>
      </c>
      <c r="B1007" s="132" t="s">
        <v>191</v>
      </c>
      <c r="C1007" s="134">
        <v>291587021.38999999</v>
      </c>
      <c r="D1007" s="134">
        <v>59161957.729999997</v>
      </c>
      <c r="E1007" s="134">
        <v>259006362.99000001</v>
      </c>
      <c r="F1007" s="134">
        <v>91742616.129999995</v>
      </c>
    </row>
    <row r="1008" spans="1:6" ht="15" customHeight="1" x14ac:dyDescent="0.25">
      <c r="A1008" s="86">
        <v>6106011</v>
      </c>
      <c r="B1008" s="132" t="s">
        <v>343</v>
      </c>
      <c r="C1008" s="134">
        <v>291587021.38999999</v>
      </c>
      <c r="D1008" s="134">
        <v>59161957.729999997</v>
      </c>
      <c r="E1008" s="134">
        <v>259006362.99000001</v>
      </c>
      <c r="F1008" s="134">
        <v>91742616.129999995</v>
      </c>
    </row>
    <row r="1009" spans="1:6" ht="15" customHeight="1" x14ac:dyDescent="0.25">
      <c r="A1009" s="86">
        <v>610601101</v>
      </c>
      <c r="B1009" s="132" t="s">
        <v>556</v>
      </c>
      <c r="C1009" s="134">
        <v>2820300</v>
      </c>
      <c r="D1009" s="134">
        <v>3715800</v>
      </c>
      <c r="E1009" s="134">
        <v>0</v>
      </c>
      <c r="F1009" s="134">
        <v>6536100</v>
      </c>
    </row>
    <row r="1010" spans="1:6" ht="15" customHeight="1" x14ac:dyDescent="0.25">
      <c r="A1010" s="86">
        <v>61060110101</v>
      </c>
      <c r="B1010" s="132" t="s">
        <v>345</v>
      </c>
      <c r="C1010" s="134">
        <v>2820300</v>
      </c>
      <c r="D1010" s="134">
        <v>3715800</v>
      </c>
      <c r="E1010" s="134">
        <v>0</v>
      </c>
      <c r="F1010" s="134">
        <v>6536100</v>
      </c>
    </row>
    <row r="1011" spans="1:6" ht="15" customHeight="1" x14ac:dyDescent="0.25">
      <c r="A1011" s="86">
        <v>610601103</v>
      </c>
      <c r="B1011" s="132" t="s">
        <v>328</v>
      </c>
      <c r="C1011" s="134">
        <v>288766721.38999999</v>
      </c>
      <c r="D1011" s="134">
        <v>55446157.729999997</v>
      </c>
      <c r="E1011" s="134">
        <v>259006362.99000001</v>
      </c>
      <c r="F1011" s="134">
        <v>85206516.129999995</v>
      </c>
    </row>
    <row r="1012" spans="1:6" ht="15" customHeight="1" x14ac:dyDescent="0.25">
      <c r="A1012" s="86">
        <v>61060110301</v>
      </c>
      <c r="B1012" s="132" t="s">
        <v>330</v>
      </c>
      <c r="C1012" s="134">
        <v>116909909.47</v>
      </c>
      <c r="D1012" s="134">
        <v>55446157.729999997</v>
      </c>
      <c r="E1012" s="134">
        <v>87149551.069999993</v>
      </c>
      <c r="F1012" s="134">
        <v>85206516.129999995</v>
      </c>
    </row>
    <row r="1013" spans="1:6" ht="15" customHeight="1" x14ac:dyDescent="0.25">
      <c r="A1013" s="86">
        <v>61060110302</v>
      </c>
      <c r="B1013" s="132" t="s">
        <v>331</v>
      </c>
      <c r="C1013" s="134">
        <v>171856811.91999999</v>
      </c>
      <c r="D1013" s="134">
        <v>0</v>
      </c>
      <c r="E1013" s="134">
        <v>171856811.91999999</v>
      </c>
      <c r="F1013" s="134">
        <v>0</v>
      </c>
    </row>
    <row r="1014" spans="1:6" ht="15" customHeight="1" x14ac:dyDescent="0.25">
      <c r="A1014" s="86">
        <v>610603</v>
      </c>
      <c r="B1014" s="132" t="s">
        <v>600</v>
      </c>
      <c r="C1014" s="134">
        <v>6932950</v>
      </c>
      <c r="D1014" s="134">
        <v>47995050</v>
      </c>
      <c r="E1014" s="134">
        <v>51509750</v>
      </c>
      <c r="F1014" s="134">
        <v>3418250</v>
      </c>
    </row>
    <row r="1015" spans="1:6" ht="15" customHeight="1" x14ac:dyDescent="0.25">
      <c r="A1015" s="86">
        <v>6106031</v>
      </c>
      <c r="B1015" s="132" t="s">
        <v>601</v>
      </c>
      <c r="C1015" s="134">
        <v>6932950</v>
      </c>
      <c r="D1015" s="134">
        <v>47995050</v>
      </c>
      <c r="E1015" s="134">
        <v>51509750</v>
      </c>
      <c r="F1015" s="134">
        <v>3418250</v>
      </c>
    </row>
    <row r="1016" spans="1:6" ht="15" customHeight="1" x14ac:dyDescent="0.25">
      <c r="A1016" s="86">
        <v>610603101</v>
      </c>
      <c r="B1016" s="132" t="s">
        <v>603</v>
      </c>
      <c r="C1016" s="134">
        <v>435000</v>
      </c>
      <c r="D1016" s="134">
        <v>47995050</v>
      </c>
      <c r="E1016" s="134">
        <v>48430050</v>
      </c>
      <c r="F1016" s="134">
        <v>0</v>
      </c>
    </row>
    <row r="1017" spans="1:6" ht="15" customHeight="1" x14ac:dyDescent="0.25">
      <c r="A1017" s="86">
        <v>61060310101</v>
      </c>
      <c r="B1017" s="132" t="s">
        <v>565</v>
      </c>
      <c r="C1017" s="134">
        <v>400000</v>
      </c>
      <c r="D1017" s="134">
        <v>0</v>
      </c>
      <c r="E1017" s="134">
        <v>400000</v>
      </c>
      <c r="F1017" s="134">
        <v>0</v>
      </c>
    </row>
    <row r="1018" spans="1:6" ht="15" customHeight="1" x14ac:dyDescent="0.25">
      <c r="A1018" s="86">
        <v>61060310102</v>
      </c>
      <c r="B1018" s="132" t="s">
        <v>338</v>
      </c>
      <c r="C1018" s="134">
        <v>35000</v>
      </c>
      <c r="D1018" s="134">
        <v>47995050</v>
      </c>
      <c r="E1018" s="134">
        <v>48030050</v>
      </c>
      <c r="F1018" s="134">
        <v>0</v>
      </c>
    </row>
    <row r="1019" spans="1:6" ht="15" customHeight="1" x14ac:dyDescent="0.25">
      <c r="A1019" s="86">
        <v>610603102</v>
      </c>
      <c r="B1019" s="132" t="s">
        <v>339</v>
      </c>
      <c r="C1019" s="134">
        <v>6497950</v>
      </c>
      <c r="D1019" s="134">
        <v>0</v>
      </c>
      <c r="E1019" s="134">
        <v>3079700</v>
      </c>
      <c r="F1019" s="134">
        <v>3418250</v>
      </c>
    </row>
    <row r="1020" spans="1:6" ht="15" customHeight="1" x14ac:dyDescent="0.25">
      <c r="A1020" s="86">
        <v>61060310201</v>
      </c>
      <c r="B1020" s="132" t="s">
        <v>341</v>
      </c>
      <c r="C1020" s="134">
        <v>62500</v>
      </c>
      <c r="D1020" s="134">
        <v>0</v>
      </c>
      <c r="E1020" s="134">
        <v>0</v>
      </c>
      <c r="F1020" s="134">
        <v>62500</v>
      </c>
    </row>
    <row r="1021" spans="1:6" ht="15" customHeight="1" x14ac:dyDescent="0.25">
      <c r="A1021" s="86">
        <v>61060310202</v>
      </c>
      <c r="B1021" s="132" t="s">
        <v>342</v>
      </c>
      <c r="C1021" s="134">
        <v>6435450</v>
      </c>
      <c r="D1021" s="134">
        <v>0</v>
      </c>
      <c r="E1021" s="134">
        <v>3079700</v>
      </c>
      <c r="F1021" s="134">
        <v>3355750</v>
      </c>
    </row>
    <row r="1022" spans="1:6" ht="15" customHeight="1" x14ac:dyDescent="0.25">
      <c r="A1022" s="86">
        <v>7</v>
      </c>
      <c r="B1022" s="132" t="s">
        <v>217</v>
      </c>
      <c r="C1022" s="134">
        <v>-1533872112.79</v>
      </c>
      <c r="D1022" s="134">
        <v>787944561.77999997</v>
      </c>
      <c r="E1022" s="134">
        <v>113332113.64</v>
      </c>
      <c r="F1022" s="134">
        <v>-859259664.64999998</v>
      </c>
    </row>
    <row r="1023" spans="1:6" ht="15" customHeight="1" x14ac:dyDescent="0.25">
      <c r="A1023" s="86">
        <v>71</v>
      </c>
      <c r="B1023" s="132" t="s">
        <v>217</v>
      </c>
      <c r="C1023" s="134">
        <v>-1533872112.79</v>
      </c>
      <c r="D1023" s="134">
        <v>787944561.77999997</v>
      </c>
      <c r="E1023" s="134">
        <v>113332113.64</v>
      </c>
      <c r="F1023" s="134">
        <v>-859259664.64999998</v>
      </c>
    </row>
    <row r="1024" spans="1:6" ht="15" customHeight="1" x14ac:dyDescent="0.25">
      <c r="A1024" s="86">
        <v>8</v>
      </c>
      <c r="B1024" s="132" t="s">
        <v>38</v>
      </c>
      <c r="C1024" s="134">
        <v>9962403.1199999992</v>
      </c>
      <c r="D1024" s="134">
        <v>1700000</v>
      </c>
      <c r="E1024" s="134">
        <v>0</v>
      </c>
      <c r="F1024" s="134">
        <v>11662403.119999999</v>
      </c>
    </row>
    <row r="1025" spans="1:6" ht="15" customHeight="1" x14ac:dyDescent="0.25">
      <c r="A1025" s="86">
        <v>81</v>
      </c>
      <c r="B1025" s="132" t="s">
        <v>39</v>
      </c>
      <c r="C1025" s="134">
        <v>9962403.1199999992</v>
      </c>
      <c r="D1025" s="134">
        <v>1700000</v>
      </c>
      <c r="E1025" s="134">
        <v>0</v>
      </c>
      <c r="F1025" s="134">
        <v>11662403.119999999</v>
      </c>
    </row>
    <row r="1026" spans="1:6" ht="15" customHeight="1" x14ac:dyDescent="0.25">
      <c r="A1026" s="86">
        <v>8103</v>
      </c>
      <c r="B1026" s="132" t="s">
        <v>40</v>
      </c>
      <c r="C1026" s="134">
        <v>9962403.1199999992</v>
      </c>
      <c r="D1026" s="134">
        <v>1700000</v>
      </c>
      <c r="E1026" s="134">
        <v>0</v>
      </c>
      <c r="F1026" s="134">
        <v>11662403.119999999</v>
      </c>
    </row>
    <row r="1027" spans="1:6" ht="15" customHeight="1" x14ac:dyDescent="0.25">
      <c r="A1027" s="86">
        <v>810301</v>
      </c>
      <c r="B1027" s="132" t="s">
        <v>220</v>
      </c>
      <c r="C1027" s="134">
        <v>9962403.1199999992</v>
      </c>
      <c r="D1027" s="134">
        <v>1700000</v>
      </c>
      <c r="E1027" s="134">
        <v>0</v>
      </c>
      <c r="F1027" s="134">
        <v>11662403.119999999</v>
      </c>
    </row>
    <row r="1028" spans="1:6" ht="15" customHeight="1" x14ac:dyDescent="0.25">
      <c r="A1028" s="86">
        <v>8103010</v>
      </c>
      <c r="B1028" s="132" t="s">
        <v>220</v>
      </c>
      <c r="C1028" s="134">
        <v>9962403.1199999992</v>
      </c>
      <c r="D1028" s="134">
        <v>1700000</v>
      </c>
      <c r="E1028" s="134">
        <v>0</v>
      </c>
      <c r="F1028" s="134">
        <v>11662403.119999999</v>
      </c>
    </row>
    <row r="1029" spans="1:6" ht="15" customHeight="1" x14ac:dyDescent="0.25">
      <c r="A1029" s="86">
        <v>810301001</v>
      </c>
      <c r="B1029" s="132" t="s">
        <v>604</v>
      </c>
      <c r="C1029" s="134">
        <v>9962403.1199999992</v>
      </c>
      <c r="D1029" s="134">
        <v>1700000</v>
      </c>
      <c r="E1029" s="134">
        <v>0</v>
      </c>
      <c r="F1029" s="134">
        <v>11662403.119999999</v>
      </c>
    </row>
    <row r="1030" spans="1:6" ht="15" customHeight="1" x14ac:dyDescent="0.25">
      <c r="A1030" s="86">
        <v>9</v>
      </c>
      <c r="B1030" s="132" t="s">
        <v>41</v>
      </c>
      <c r="C1030" s="134">
        <v>-9962403.1199999992</v>
      </c>
      <c r="D1030" s="134">
        <v>0</v>
      </c>
      <c r="E1030" s="134">
        <v>1700000</v>
      </c>
      <c r="F1030" s="134">
        <v>-11662403.119999999</v>
      </c>
    </row>
    <row r="1031" spans="1:6" ht="15" customHeight="1" x14ac:dyDescent="0.25">
      <c r="A1031" s="86">
        <v>90</v>
      </c>
      <c r="B1031" s="132" t="s">
        <v>41</v>
      </c>
      <c r="C1031" s="134">
        <v>-9962403.1199999992</v>
      </c>
      <c r="D1031" s="134">
        <v>0</v>
      </c>
      <c r="E1031" s="134">
        <v>1700000</v>
      </c>
      <c r="F1031" s="134">
        <v>-11662403.119999999</v>
      </c>
    </row>
    <row r="1032" spans="1:6" ht="15" customHeight="1" x14ac:dyDescent="0.25">
      <c r="B1032" s="132"/>
      <c r="C1032" s="134"/>
      <c r="D1032" s="134"/>
      <c r="E1032" s="134"/>
      <c r="F1032" s="134"/>
    </row>
    <row r="1033" spans="1:6" ht="15" customHeight="1" x14ac:dyDescent="0.25">
      <c r="B1033" s="132"/>
      <c r="C1033" s="134"/>
      <c r="D1033" s="134"/>
      <c r="E1033" s="134"/>
      <c r="F1033" s="134"/>
    </row>
    <row r="1034" spans="1:6" ht="15" customHeight="1" x14ac:dyDescent="0.25">
      <c r="B1034" s="132"/>
      <c r="C1034" s="134"/>
      <c r="D1034" s="134"/>
      <c r="E1034" s="134"/>
      <c r="F1034" s="134"/>
    </row>
    <row r="1035" spans="1:6" ht="15" customHeight="1" x14ac:dyDescent="0.25">
      <c r="B1035" s="132"/>
      <c r="C1035" s="134"/>
      <c r="D1035" s="134"/>
      <c r="E1035" s="134"/>
      <c r="F1035" s="134"/>
    </row>
    <row r="1036" spans="1:6" ht="15" customHeight="1" x14ac:dyDescent="0.25">
      <c r="B1036" s="132"/>
      <c r="C1036" s="134"/>
      <c r="D1036" s="134"/>
      <c r="E1036" s="134"/>
      <c r="F1036" s="134"/>
    </row>
    <row r="1037" spans="1:6" ht="15" customHeight="1" x14ac:dyDescent="0.25">
      <c r="B1037" s="132"/>
      <c r="C1037" s="134"/>
      <c r="D1037" s="134"/>
      <c r="E1037" s="134"/>
      <c r="F1037" s="134"/>
    </row>
    <row r="1038" spans="1:6" ht="15" customHeight="1" x14ac:dyDescent="0.25">
      <c r="B1038" s="132"/>
      <c r="C1038" s="134"/>
      <c r="D1038" s="134"/>
      <c r="E1038" s="134"/>
      <c r="F1038" s="134"/>
    </row>
    <row r="1039" spans="1:6" ht="15" customHeight="1" x14ac:dyDescent="0.25">
      <c r="B1039" s="132"/>
      <c r="C1039" s="134"/>
      <c r="D1039" s="134"/>
      <c r="E1039" s="134"/>
      <c r="F1039" s="134"/>
    </row>
    <row r="1040" spans="1:6" ht="15" customHeight="1" x14ac:dyDescent="0.25">
      <c r="B1040" s="132"/>
      <c r="C1040" s="134"/>
      <c r="D1040" s="134"/>
      <c r="E1040" s="134"/>
      <c r="F1040" s="134"/>
    </row>
    <row r="1041" spans="2:6" ht="15" customHeight="1" x14ac:dyDescent="0.25">
      <c r="B1041" s="132"/>
      <c r="C1041" s="134"/>
      <c r="D1041" s="134"/>
      <c r="E1041" s="134"/>
      <c r="F1041" s="134"/>
    </row>
    <row r="1042" spans="2:6" ht="15" customHeight="1" x14ac:dyDescent="0.25">
      <c r="B1042" s="132"/>
      <c r="C1042" s="134"/>
      <c r="D1042" s="134"/>
      <c r="E1042" s="134"/>
      <c r="F1042" s="134"/>
    </row>
    <row r="1043" spans="2:6" ht="15" customHeight="1" x14ac:dyDescent="0.25">
      <c r="B1043" s="132"/>
      <c r="C1043" s="134"/>
      <c r="D1043" s="134"/>
      <c r="E1043" s="134"/>
      <c r="F1043" s="134"/>
    </row>
    <row r="1044" spans="2:6" ht="15" customHeight="1" x14ac:dyDescent="0.25">
      <c r="B1044" s="132"/>
      <c r="C1044" s="134"/>
      <c r="D1044" s="134"/>
      <c r="E1044" s="134"/>
      <c r="F1044" s="134"/>
    </row>
    <row r="1045" spans="2:6" ht="15" customHeight="1" x14ac:dyDescent="0.25">
      <c r="B1045" s="132"/>
      <c r="C1045" s="134"/>
      <c r="D1045" s="134"/>
      <c r="E1045" s="134"/>
      <c r="F1045" s="134"/>
    </row>
    <row r="1046" spans="2:6" ht="15" customHeight="1" x14ac:dyDescent="0.25">
      <c r="B1046" s="132"/>
      <c r="C1046" s="134"/>
      <c r="D1046" s="134"/>
      <c r="E1046" s="134"/>
      <c r="F1046" s="134"/>
    </row>
    <row r="1047" spans="2:6" ht="15" customHeight="1" x14ac:dyDescent="0.25">
      <c r="B1047" s="132"/>
      <c r="C1047" s="134"/>
      <c r="D1047" s="134"/>
      <c r="E1047" s="134"/>
      <c r="F1047" s="134"/>
    </row>
    <row r="1048" spans="2:6" ht="15" customHeight="1" x14ac:dyDescent="0.25">
      <c r="B1048" s="132"/>
      <c r="C1048" s="134"/>
      <c r="D1048" s="134"/>
      <c r="E1048" s="134"/>
      <c r="F1048" s="134"/>
    </row>
    <row r="1049" spans="2:6" ht="15" customHeight="1" x14ac:dyDescent="0.25">
      <c r="B1049" s="132"/>
      <c r="C1049" s="134"/>
      <c r="D1049" s="134"/>
      <c r="E1049" s="134"/>
      <c r="F1049" s="134"/>
    </row>
    <row r="1050" spans="2:6" ht="15" customHeight="1" x14ac:dyDescent="0.25">
      <c r="B1050" s="132"/>
      <c r="C1050" s="134"/>
      <c r="D1050" s="134"/>
      <c r="E1050" s="134"/>
      <c r="F1050" s="134"/>
    </row>
    <row r="1051" spans="2:6" ht="15" customHeight="1" x14ac:dyDescent="0.25">
      <c r="B1051" s="132"/>
      <c r="C1051" s="134"/>
      <c r="D1051" s="134"/>
      <c r="E1051" s="134"/>
      <c r="F1051" s="134"/>
    </row>
    <row r="1052" spans="2:6" ht="15" customHeight="1" x14ac:dyDescent="0.25">
      <c r="B1052" s="132"/>
      <c r="C1052" s="134"/>
      <c r="D1052" s="134"/>
      <c r="E1052" s="134"/>
      <c r="F1052" s="134"/>
    </row>
    <row r="1053" spans="2:6" ht="15" customHeight="1" x14ac:dyDescent="0.25">
      <c r="B1053" s="132"/>
      <c r="C1053" s="134"/>
      <c r="D1053" s="134"/>
      <c r="E1053" s="134"/>
      <c r="F1053" s="134"/>
    </row>
    <row r="1054" spans="2:6" ht="15" customHeight="1" x14ac:dyDescent="0.25">
      <c r="B1054" s="132"/>
      <c r="C1054" s="134"/>
      <c r="D1054" s="134"/>
      <c r="E1054" s="134"/>
      <c r="F1054" s="134"/>
    </row>
    <row r="1055" spans="2:6" ht="15" customHeight="1" x14ac:dyDescent="0.25">
      <c r="B1055" s="132"/>
      <c r="C1055" s="134"/>
      <c r="D1055" s="134"/>
      <c r="E1055" s="134"/>
      <c r="F1055" s="134"/>
    </row>
    <row r="1056" spans="2:6" ht="15" customHeight="1" x14ac:dyDescent="0.25">
      <c r="B1056" s="132"/>
      <c r="C1056" s="134"/>
      <c r="D1056" s="134"/>
      <c r="E1056" s="134"/>
      <c r="F1056" s="134"/>
    </row>
    <row r="1057" spans="2:6" ht="15" customHeight="1" x14ac:dyDescent="0.25">
      <c r="B1057" s="132"/>
      <c r="C1057" s="134"/>
      <c r="D1057" s="134"/>
      <c r="E1057" s="134"/>
      <c r="F1057" s="134"/>
    </row>
    <row r="1058" spans="2:6" ht="15" customHeight="1" x14ac:dyDescent="0.25">
      <c r="B1058" s="132"/>
      <c r="C1058" s="134"/>
      <c r="D1058" s="134"/>
      <c r="E1058" s="134"/>
      <c r="F1058" s="134"/>
    </row>
    <row r="1059" spans="2:6" ht="15" customHeight="1" x14ac:dyDescent="0.25">
      <c r="B1059" s="132"/>
      <c r="C1059" s="134"/>
      <c r="D1059" s="134"/>
      <c r="E1059" s="134"/>
      <c r="F1059" s="134"/>
    </row>
    <row r="1060" spans="2:6" ht="15" customHeight="1" x14ac:dyDescent="0.25">
      <c r="B1060" s="132"/>
      <c r="C1060" s="134"/>
      <c r="D1060" s="134"/>
      <c r="E1060" s="134"/>
      <c r="F1060" s="134"/>
    </row>
    <row r="1061" spans="2:6" ht="15" customHeight="1" x14ac:dyDescent="0.25">
      <c r="B1061" s="132"/>
      <c r="C1061" s="134"/>
      <c r="D1061" s="134"/>
      <c r="E1061" s="134"/>
      <c r="F1061" s="134"/>
    </row>
    <row r="1062" spans="2:6" ht="15" customHeight="1" x14ac:dyDescent="0.25">
      <c r="B1062" s="132"/>
      <c r="C1062" s="134"/>
      <c r="D1062" s="134"/>
      <c r="E1062" s="134"/>
      <c r="F1062" s="134"/>
    </row>
    <row r="1063" spans="2:6" ht="15" customHeight="1" x14ac:dyDescent="0.25">
      <c r="B1063" s="132"/>
      <c r="C1063" s="134"/>
      <c r="D1063" s="134"/>
      <c r="E1063" s="134"/>
      <c r="F1063" s="134"/>
    </row>
    <row r="1064" spans="2:6" ht="15" customHeight="1" x14ac:dyDescent="0.25">
      <c r="B1064" s="132"/>
      <c r="C1064" s="134"/>
      <c r="D1064" s="134"/>
      <c r="E1064" s="134"/>
      <c r="F1064" s="134"/>
    </row>
    <row r="1065" spans="2:6" ht="15" customHeight="1" x14ac:dyDescent="0.25">
      <c r="B1065" s="132"/>
      <c r="C1065" s="134"/>
      <c r="D1065" s="134"/>
      <c r="E1065" s="134"/>
      <c r="F1065" s="134"/>
    </row>
    <row r="1066" spans="2:6" ht="15" customHeight="1" x14ac:dyDescent="0.25">
      <c r="B1066" s="132"/>
      <c r="C1066" s="134"/>
      <c r="D1066" s="134"/>
      <c r="E1066" s="134"/>
      <c r="F1066" s="134"/>
    </row>
    <row r="1067" spans="2:6" ht="15" customHeight="1" x14ac:dyDescent="0.25">
      <c r="B1067" s="132"/>
      <c r="C1067" s="134"/>
      <c r="D1067" s="134"/>
      <c r="E1067" s="134"/>
      <c r="F1067" s="134"/>
    </row>
    <row r="1068" spans="2:6" ht="15" customHeight="1" x14ac:dyDescent="0.25">
      <c r="B1068" s="132"/>
      <c r="C1068" s="134"/>
      <c r="D1068" s="134"/>
      <c r="E1068" s="134"/>
      <c r="F1068" s="134"/>
    </row>
    <row r="1069" spans="2:6" ht="15" customHeight="1" x14ac:dyDescent="0.25">
      <c r="B1069" s="132"/>
      <c r="C1069" s="134"/>
      <c r="D1069" s="134"/>
      <c r="E1069" s="134"/>
      <c r="F1069" s="134"/>
    </row>
    <row r="1070" spans="2:6" ht="15" customHeight="1" x14ac:dyDescent="0.25">
      <c r="B1070" s="132"/>
      <c r="C1070" s="134"/>
      <c r="D1070" s="134"/>
      <c r="E1070" s="134"/>
      <c r="F1070" s="134"/>
    </row>
    <row r="1071" spans="2:6" ht="15" customHeight="1" x14ac:dyDescent="0.25">
      <c r="B1071" s="132"/>
      <c r="C1071" s="134"/>
      <c r="D1071" s="134"/>
      <c r="E1071" s="134"/>
      <c r="F1071" s="134"/>
    </row>
    <row r="1072" spans="2:6" ht="15" customHeight="1" x14ac:dyDescent="0.25">
      <c r="B1072" s="132"/>
      <c r="C1072" s="134"/>
      <c r="D1072" s="134"/>
      <c r="E1072" s="134"/>
      <c r="F1072" s="134"/>
    </row>
    <row r="1073" spans="2:6" ht="15" customHeight="1" x14ac:dyDescent="0.25">
      <c r="B1073" s="132"/>
      <c r="C1073" s="134"/>
      <c r="D1073" s="134"/>
      <c r="E1073" s="134"/>
      <c r="F1073" s="134"/>
    </row>
    <row r="1074" spans="2:6" ht="15" customHeight="1" x14ac:dyDescent="0.25">
      <c r="B1074" s="132"/>
      <c r="C1074" s="134"/>
      <c r="D1074" s="134"/>
      <c r="E1074" s="134"/>
      <c r="F1074" s="134"/>
    </row>
    <row r="1075" spans="2:6" ht="15" customHeight="1" x14ac:dyDescent="0.25">
      <c r="B1075" s="132"/>
      <c r="C1075" s="134"/>
      <c r="D1075" s="134"/>
      <c r="E1075" s="134"/>
      <c r="F1075" s="134"/>
    </row>
    <row r="1076" spans="2:6" ht="15" customHeight="1" x14ac:dyDescent="0.25">
      <c r="B1076" s="132"/>
      <c r="C1076" s="134"/>
      <c r="D1076" s="134"/>
      <c r="E1076" s="134"/>
      <c r="F1076" s="134"/>
    </row>
    <row r="1077" spans="2:6" ht="15" customHeight="1" x14ac:dyDescent="0.25">
      <c r="B1077" s="132"/>
      <c r="C1077" s="134"/>
      <c r="D1077" s="134"/>
      <c r="E1077" s="134"/>
      <c r="F1077" s="134"/>
    </row>
    <row r="1078" spans="2:6" ht="15" customHeight="1" x14ac:dyDescent="0.25">
      <c r="B1078" s="132"/>
      <c r="C1078" s="134"/>
      <c r="D1078" s="134"/>
      <c r="E1078" s="134"/>
      <c r="F1078" s="134"/>
    </row>
    <row r="1079" spans="2:6" ht="15" customHeight="1" x14ac:dyDescent="0.25">
      <c r="B1079" s="132"/>
      <c r="C1079" s="134"/>
      <c r="D1079" s="134"/>
      <c r="E1079" s="134"/>
      <c r="F1079" s="134"/>
    </row>
    <row r="1080" spans="2:6" ht="15" customHeight="1" x14ac:dyDescent="0.25">
      <c r="B1080" s="132"/>
      <c r="C1080" s="134"/>
      <c r="D1080" s="134"/>
      <c r="E1080" s="134"/>
      <c r="F1080" s="134"/>
    </row>
    <row r="1081" spans="2:6" ht="15" customHeight="1" x14ac:dyDescent="0.25">
      <c r="B1081" s="132"/>
      <c r="C1081" s="134"/>
      <c r="D1081" s="134"/>
      <c r="E1081" s="134"/>
      <c r="F1081" s="134"/>
    </row>
    <row r="1082" spans="2:6" ht="15" customHeight="1" x14ac:dyDescent="0.25">
      <c r="B1082" s="132"/>
      <c r="C1082" s="134"/>
      <c r="D1082" s="134"/>
      <c r="E1082" s="134"/>
      <c r="F1082" s="134"/>
    </row>
    <row r="1083" spans="2:6" ht="15" customHeight="1" x14ac:dyDescent="0.25">
      <c r="B1083" s="132"/>
      <c r="C1083" s="134"/>
      <c r="D1083" s="134"/>
      <c r="E1083" s="134"/>
      <c r="F1083" s="134"/>
    </row>
    <row r="1084" spans="2:6" ht="15" customHeight="1" x14ac:dyDescent="0.25">
      <c r="B1084" s="132"/>
      <c r="C1084" s="134"/>
      <c r="D1084" s="134"/>
      <c r="E1084" s="134"/>
      <c r="F1084" s="134"/>
    </row>
    <row r="1085" spans="2:6" ht="15" customHeight="1" x14ac:dyDescent="0.25">
      <c r="B1085" s="132"/>
      <c r="C1085" s="134"/>
      <c r="D1085" s="134"/>
      <c r="E1085" s="134"/>
      <c r="F1085" s="134"/>
    </row>
    <row r="1086" spans="2:6" ht="15" customHeight="1" x14ac:dyDescent="0.25">
      <c r="B1086" s="132"/>
      <c r="C1086" s="134"/>
      <c r="D1086" s="134"/>
      <c r="E1086" s="134"/>
      <c r="F1086" s="134"/>
    </row>
    <row r="1087" spans="2:6" ht="15" customHeight="1" x14ac:dyDescent="0.25">
      <c r="B1087" s="132"/>
      <c r="C1087" s="134"/>
      <c r="D1087" s="134"/>
      <c r="E1087" s="134"/>
      <c r="F1087" s="134"/>
    </row>
    <row r="1088" spans="2:6" ht="15" customHeight="1" x14ac:dyDescent="0.25">
      <c r="B1088" s="132"/>
      <c r="C1088" s="134"/>
      <c r="D1088" s="134"/>
      <c r="E1088" s="134"/>
      <c r="F1088" s="134"/>
    </row>
    <row r="1089" spans="2:6" ht="15" customHeight="1" x14ac:dyDescent="0.25">
      <c r="B1089" s="132"/>
      <c r="C1089" s="134"/>
      <c r="D1089" s="134"/>
      <c r="E1089" s="134"/>
      <c r="F1089" s="134"/>
    </row>
    <row r="1090" spans="2:6" ht="15" customHeight="1" x14ac:dyDescent="0.25">
      <c r="B1090" s="132"/>
      <c r="C1090" s="134"/>
      <c r="D1090" s="134"/>
      <c r="E1090" s="134"/>
      <c r="F1090" s="134"/>
    </row>
    <row r="1091" spans="2:6" ht="15" customHeight="1" x14ac:dyDescent="0.25">
      <c r="B1091" s="132"/>
      <c r="C1091" s="134"/>
      <c r="D1091" s="134"/>
      <c r="E1091" s="134"/>
      <c r="F1091" s="134"/>
    </row>
    <row r="1092" spans="2:6" ht="15" customHeight="1" x14ac:dyDescent="0.25">
      <c r="B1092" s="132"/>
      <c r="C1092" s="134"/>
      <c r="D1092" s="134"/>
      <c r="E1092" s="134"/>
      <c r="F1092" s="134"/>
    </row>
    <row r="1093" spans="2:6" ht="15" customHeight="1" x14ac:dyDescent="0.25">
      <c r="B1093" s="132"/>
      <c r="C1093" s="134"/>
      <c r="D1093" s="134"/>
      <c r="E1093" s="134"/>
      <c r="F1093" s="134"/>
    </row>
    <row r="1094" spans="2:6" ht="15" customHeight="1" x14ac:dyDescent="0.25">
      <c r="B1094" s="132"/>
      <c r="C1094" s="134"/>
      <c r="D1094" s="134"/>
      <c r="E1094" s="134"/>
      <c r="F1094" s="134"/>
    </row>
    <row r="1095" spans="2:6" ht="15" customHeight="1" x14ac:dyDescent="0.25">
      <c r="B1095" s="132"/>
      <c r="C1095" s="134"/>
      <c r="D1095" s="134"/>
      <c r="E1095" s="134"/>
      <c r="F1095" s="134"/>
    </row>
    <row r="1096" spans="2:6" ht="15" customHeight="1" x14ac:dyDescent="0.25">
      <c r="B1096" s="132"/>
      <c r="C1096" s="134"/>
      <c r="D1096" s="134"/>
      <c r="E1096" s="134"/>
      <c r="F1096" s="134"/>
    </row>
    <row r="1097" spans="2:6" ht="15" customHeight="1" x14ac:dyDescent="0.25">
      <c r="B1097" s="132"/>
      <c r="C1097" s="134"/>
      <c r="D1097" s="134"/>
      <c r="E1097" s="134"/>
      <c r="F1097" s="134"/>
    </row>
    <row r="1098" spans="2:6" ht="15" customHeight="1" x14ac:dyDescent="0.25">
      <c r="B1098" s="132"/>
      <c r="C1098" s="134"/>
      <c r="D1098" s="134"/>
      <c r="E1098" s="134"/>
      <c r="F1098" s="134"/>
    </row>
    <row r="1099" spans="2:6" ht="15" customHeight="1" x14ac:dyDescent="0.25">
      <c r="B1099" s="132"/>
      <c r="C1099" s="134"/>
      <c r="D1099" s="134"/>
      <c r="E1099" s="134"/>
      <c r="F1099" s="134"/>
    </row>
    <row r="1100" spans="2:6" ht="15" customHeight="1" x14ac:dyDescent="0.25">
      <c r="B1100" s="132"/>
      <c r="C1100" s="134"/>
      <c r="D1100" s="134"/>
      <c r="E1100" s="134"/>
      <c r="F1100" s="134"/>
    </row>
    <row r="1101" spans="2:6" ht="15" customHeight="1" x14ac:dyDescent="0.25">
      <c r="B1101" s="132"/>
      <c r="C1101" s="134"/>
      <c r="D1101" s="134"/>
      <c r="E1101" s="134"/>
      <c r="F1101" s="134"/>
    </row>
    <row r="1102" spans="2:6" ht="15" customHeight="1" x14ac:dyDescent="0.25">
      <c r="B1102" s="132"/>
      <c r="C1102" s="134"/>
      <c r="D1102" s="134"/>
      <c r="E1102" s="134"/>
      <c r="F1102" s="134"/>
    </row>
    <row r="1103" spans="2:6" ht="15" customHeight="1" x14ac:dyDescent="0.25">
      <c r="B1103" s="132"/>
      <c r="C1103" s="134"/>
      <c r="D1103" s="134"/>
      <c r="E1103" s="134"/>
      <c r="F1103" s="134"/>
    </row>
    <row r="1104" spans="2:6" ht="15" customHeight="1" x14ac:dyDescent="0.25">
      <c r="B1104" s="132"/>
      <c r="C1104" s="134"/>
      <c r="D1104" s="134"/>
      <c r="E1104" s="134"/>
      <c r="F1104" s="134"/>
    </row>
    <row r="1105" spans="2:6" ht="15" customHeight="1" x14ac:dyDescent="0.25">
      <c r="B1105" s="132"/>
      <c r="C1105" s="134"/>
      <c r="D1105" s="134"/>
      <c r="E1105" s="134"/>
      <c r="F1105" s="134"/>
    </row>
    <row r="1106" spans="2:6" ht="15" customHeight="1" x14ac:dyDescent="0.25">
      <c r="B1106" s="132"/>
      <c r="C1106" s="134"/>
      <c r="D1106" s="134"/>
      <c r="E1106" s="134"/>
      <c r="F1106" s="134"/>
    </row>
    <row r="1107" spans="2:6" ht="15" customHeight="1" x14ac:dyDescent="0.25">
      <c r="B1107" s="132"/>
      <c r="C1107" s="134"/>
      <c r="D1107" s="134"/>
      <c r="E1107" s="134"/>
      <c r="F1107" s="134"/>
    </row>
    <row r="1108" spans="2:6" ht="15" customHeight="1" x14ac:dyDescent="0.25">
      <c r="B1108" s="132"/>
      <c r="C1108" s="134"/>
      <c r="D1108" s="134"/>
      <c r="E1108" s="134"/>
      <c r="F1108" s="134"/>
    </row>
    <row r="1109" spans="2:6" ht="15" customHeight="1" x14ac:dyDescent="0.25">
      <c r="B1109" s="132"/>
      <c r="C1109" s="134"/>
      <c r="D1109" s="134"/>
      <c r="E1109" s="134"/>
      <c r="F1109" s="134"/>
    </row>
    <row r="1110" spans="2:6" ht="15" customHeight="1" x14ac:dyDescent="0.25">
      <c r="B1110" s="132"/>
      <c r="C1110" s="134"/>
      <c r="D1110" s="134"/>
      <c r="E1110" s="134"/>
      <c r="F1110" s="134"/>
    </row>
    <row r="1111" spans="2:6" ht="15" customHeight="1" x14ac:dyDescent="0.25">
      <c r="B1111" s="132"/>
      <c r="C1111" s="134"/>
      <c r="D1111" s="134"/>
      <c r="E1111" s="134"/>
      <c r="F1111" s="134"/>
    </row>
    <row r="1112" spans="2:6" ht="15" customHeight="1" x14ac:dyDescent="0.25">
      <c r="B1112" s="132"/>
      <c r="C1112" s="134"/>
      <c r="D1112" s="134"/>
      <c r="E1112" s="134"/>
      <c r="F1112" s="134"/>
    </row>
    <row r="1113" spans="2:6" ht="15" customHeight="1" x14ac:dyDescent="0.25">
      <c r="B1113" s="132"/>
      <c r="C1113" s="134"/>
      <c r="D1113" s="134"/>
      <c r="E1113" s="134"/>
      <c r="F1113" s="134"/>
    </row>
    <row r="1114" spans="2:6" ht="15" customHeight="1" x14ac:dyDescent="0.25">
      <c r="B1114" s="132"/>
      <c r="C1114" s="134"/>
      <c r="D1114" s="134"/>
      <c r="E1114" s="134"/>
      <c r="F1114" s="134"/>
    </row>
    <row r="1115" spans="2:6" ht="15" customHeight="1" x14ac:dyDescent="0.25">
      <c r="B1115" s="132"/>
      <c r="C1115" s="134"/>
      <c r="D1115" s="134"/>
      <c r="E1115" s="134"/>
      <c r="F1115" s="134"/>
    </row>
    <row r="1116" spans="2:6" ht="15" customHeight="1" x14ac:dyDescent="0.25">
      <c r="B1116" s="132"/>
      <c r="C1116" s="134"/>
      <c r="D1116" s="134"/>
      <c r="E1116" s="134"/>
      <c r="F1116" s="134"/>
    </row>
    <row r="1117" spans="2:6" ht="15" customHeight="1" x14ac:dyDescent="0.25">
      <c r="B1117" s="132"/>
      <c r="C1117" s="134"/>
      <c r="D1117" s="134"/>
      <c r="E1117" s="134"/>
      <c r="F1117" s="134"/>
    </row>
    <row r="1118" spans="2:6" ht="15" customHeight="1" x14ac:dyDescent="0.25">
      <c r="B1118" s="132"/>
      <c r="C1118" s="134"/>
      <c r="D1118" s="134"/>
      <c r="E1118" s="134"/>
      <c r="F1118" s="134"/>
    </row>
    <row r="1119" spans="2:6" ht="15" customHeight="1" x14ac:dyDescent="0.25">
      <c r="B1119" s="132"/>
      <c r="C1119" s="134"/>
      <c r="D1119" s="134"/>
      <c r="E1119" s="134"/>
      <c r="F1119" s="134"/>
    </row>
    <row r="1120" spans="2:6" ht="15" customHeight="1" x14ac:dyDescent="0.25">
      <c r="B1120" s="132"/>
      <c r="C1120" s="134"/>
      <c r="D1120" s="134"/>
      <c r="E1120" s="134"/>
      <c r="F1120" s="134"/>
    </row>
    <row r="1121" spans="2:6" ht="15" customHeight="1" x14ac:dyDescent="0.25">
      <c r="B1121" s="132"/>
      <c r="C1121" s="134"/>
      <c r="D1121" s="134"/>
      <c r="E1121" s="134"/>
      <c r="F1121" s="134"/>
    </row>
    <row r="1122" spans="2:6" ht="15" customHeight="1" x14ac:dyDescent="0.25">
      <c r="B1122" s="132"/>
      <c r="C1122" s="134"/>
      <c r="D1122" s="134"/>
      <c r="E1122" s="134"/>
      <c r="F1122" s="134"/>
    </row>
    <row r="1123" spans="2:6" ht="15" customHeight="1" x14ac:dyDescent="0.25">
      <c r="B1123" s="132"/>
      <c r="C1123" s="134"/>
      <c r="D1123" s="134"/>
      <c r="E1123" s="134"/>
      <c r="F1123" s="134"/>
    </row>
    <row r="1124" spans="2:6" ht="15" customHeight="1" x14ac:dyDescent="0.25">
      <c r="B1124" s="132"/>
      <c r="C1124" s="134"/>
      <c r="D1124" s="134"/>
      <c r="E1124" s="134"/>
      <c r="F1124" s="134"/>
    </row>
    <row r="1125" spans="2:6" ht="15" customHeight="1" x14ac:dyDescent="0.25">
      <c r="B1125" s="132"/>
      <c r="C1125" s="134"/>
      <c r="D1125" s="134"/>
      <c r="E1125" s="134"/>
      <c r="F1125" s="134"/>
    </row>
    <row r="1126" spans="2:6" ht="15" customHeight="1" x14ac:dyDescent="0.25">
      <c r="B1126" s="132"/>
      <c r="C1126" s="134"/>
      <c r="D1126" s="134"/>
      <c r="E1126" s="134"/>
      <c r="F1126" s="134"/>
    </row>
    <row r="1127" spans="2:6" ht="15" customHeight="1" x14ac:dyDescent="0.25">
      <c r="B1127" s="132"/>
      <c r="C1127" s="134"/>
      <c r="D1127" s="134"/>
      <c r="E1127" s="134"/>
      <c r="F1127" s="134"/>
    </row>
    <row r="1128" spans="2:6" ht="15" customHeight="1" x14ac:dyDescent="0.25">
      <c r="B1128" s="132"/>
      <c r="C1128" s="134"/>
      <c r="D1128" s="134"/>
      <c r="E1128" s="134"/>
      <c r="F1128" s="134"/>
    </row>
    <row r="1129" spans="2:6" ht="15" customHeight="1" x14ac:dyDescent="0.25">
      <c r="B1129" s="132"/>
      <c r="C1129" s="134"/>
      <c r="D1129" s="134"/>
      <c r="E1129" s="134"/>
      <c r="F1129" s="134"/>
    </row>
    <row r="1130" spans="2:6" ht="15" customHeight="1" x14ac:dyDescent="0.25">
      <c r="B1130" s="132"/>
      <c r="C1130" s="134"/>
      <c r="D1130" s="134"/>
      <c r="E1130" s="134"/>
      <c r="F1130" s="134"/>
    </row>
    <row r="1131" spans="2:6" ht="15" customHeight="1" x14ac:dyDescent="0.25">
      <c r="B1131" s="132"/>
      <c r="C1131" s="134"/>
      <c r="D1131" s="134"/>
      <c r="E1131" s="134"/>
      <c r="F1131" s="134"/>
    </row>
    <row r="1132" spans="2:6" ht="15" customHeight="1" x14ac:dyDescent="0.25">
      <c r="B1132" s="132"/>
      <c r="C1132" s="134"/>
      <c r="D1132" s="134"/>
      <c r="E1132" s="134"/>
      <c r="F1132" s="134"/>
    </row>
    <row r="1133" spans="2:6" ht="15" customHeight="1" x14ac:dyDescent="0.25">
      <c r="B1133" s="132"/>
      <c r="C1133" s="134"/>
      <c r="D1133" s="134"/>
      <c r="E1133" s="134"/>
      <c r="F1133" s="134"/>
    </row>
    <row r="1134" spans="2:6" ht="15" customHeight="1" x14ac:dyDescent="0.25">
      <c r="B1134" s="132"/>
      <c r="C1134" s="134"/>
      <c r="D1134" s="134"/>
      <c r="E1134" s="134"/>
      <c r="F1134" s="134"/>
    </row>
    <row r="1135" spans="2:6" ht="15" customHeight="1" x14ac:dyDescent="0.25">
      <c r="B1135" s="132"/>
      <c r="C1135" s="134"/>
      <c r="D1135" s="134"/>
      <c r="E1135" s="134"/>
      <c r="F1135" s="134"/>
    </row>
    <row r="1136" spans="2:6" ht="15" customHeight="1" x14ac:dyDescent="0.25">
      <c r="B1136" s="132"/>
      <c r="C1136" s="134"/>
      <c r="D1136" s="134"/>
      <c r="E1136" s="134"/>
      <c r="F1136" s="134"/>
    </row>
    <row r="1137" spans="2:6" ht="15" customHeight="1" x14ac:dyDescent="0.25">
      <c r="B1137" s="132"/>
      <c r="C1137" s="134"/>
      <c r="D1137" s="134"/>
      <c r="E1137" s="134"/>
      <c r="F1137" s="134"/>
    </row>
    <row r="1138" spans="2:6" ht="15" customHeight="1" x14ac:dyDescent="0.25">
      <c r="B1138" s="132"/>
      <c r="C1138" s="134"/>
      <c r="D1138" s="134"/>
      <c r="E1138" s="134"/>
      <c r="F1138" s="134"/>
    </row>
    <row r="1139" spans="2:6" ht="15" customHeight="1" x14ac:dyDescent="0.25">
      <c r="B1139" s="132"/>
      <c r="C1139" s="134"/>
      <c r="D1139" s="134"/>
      <c r="E1139" s="134"/>
      <c r="F1139" s="134"/>
    </row>
    <row r="1140" spans="2:6" ht="15" customHeight="1" x14ac:dyDescent="0.25">
      <c r="B1140" s="132"/>
      <c r="C1140" s="134"/>
      <c r="D1140" s="134"/>
      <c r="E1140" s="134"/>
      <c r="F1140" s="134"/>
    </row>
    <row r="1141" spans="2:6" ht="15" customHeight="1" x14ac:dyDescent="0.25">
      <c r="B1141" s="132"/>
      <c r="C1141" s="134"/>
      <c r="D1141" s="134"/>
      <c r="E1141" s="134"/>
      <c r="F1141" s="134"/>
    </row>
    <row r="1142" spans="2:6" ht="15" customHeight="1" x14ac:dyDescent="0.25">
      <c r="B1142" s="132"/>
      <c r="C1142" s="134"/>
      <c r="D1142" s="134"/>
      <c r="E1142" s="134"/>
      <c r="F1142" s="134"/>
    </row>
    <row r="1143" spans="2:6" ht="15" customHeight="1" x14ac:dyDescent="0.25">
      <c r="B1143" s="132"/>
      <c r="C1143" s="134"/>
      <c r="D1143" s="134"/>
      <c r="E1143" s="134"/>
      <c r="F1143" s="134"/>
    </row>
    <row r="1144" spans="2:6" ht="15" customHeight="1" x14ac:dyDescent="0.25">
      <c r="B1144" s="132"/>
      <c r="C1144" s="134"/>
      <c r="D1144" s="134"/>
      <c r="E1144" s="134"/>
      <c r="F1144" s="134"/>
    </row>
    <row r="1145" spans="2:6" ht="15" customHeight="1" x14ac:dyDescent="0.25">
      <c r="B1145" s="132"/>
      <c r="C1145" s="134"/>
      <c r="D1145" s="134"/>
      <c r="E1145" s="134"/>
      <c r="F1145" s="134"/>
    </row>
    <row r="1146" spans="2:6" ht="15" customHeight="1" x14ac:dyDescent="0.25">
      <c r="B1146" s="132"/>
      <c r="C1146" s="134"/>
      <c r="D1146" s="134"/>
      <c r="E1146" s="134"/>
      <c r="F1146" s="134"/>
    </row>
    <row r="1147" spans="2:6" ht="15" customHeight="1" x14ac:dyDescent="0.25">
      <c r="B1147" s="132"/>
      <c r="C1147" s="134"/>
      <c r="D1147" s="134"/>
      <c r="E1147" s="134"/>
      <c r="F1147" s="134"/>
    </row>
    <row r="1148" spans="2:6" ht="15" customHeight="1" x14ac:dyDescent="0.25">
      <c r="B1148" s="132"/>
      <c r="C1148" s="134"/>
      <c r="D1148" s="134"/>
      <c r="E1148" s="134"/>
      <c r="F1148" s="134"/>
    </row>
    <row r="1149" spans="2:6" ht="15" customHeight="1" x14ac:dyDescent="0.25">
      <c r="B1149" s="132"/>
      <c r="C1149" s="134"/>
      <c r="D1149" s="134"/>
      <c r="E1149" s="134"/>
      <c r="F1149" s="134"/>
    </row>
    <row r="1150" spans="2:6" ht="15" customHeight="1" x14ac:dyDescent="0.25">
      <c r="B1150" s="132"/>
      <c r="C1150" s="134"/>
      <c r="D1150" s="134"/>
      <c r="E1150" s="134"/>
      <c r="F1150" s="134"/>
    </row>
    <row r="1151" spans="2:6" ht="15" customHeight="1" x14ac:dyDescent="0.25">
      <c r="B1151" s="132"/>
      <c r="C1151" s="134"/>
      <c r="D1151" s="134"/>
      <c r="E1151" s="134"/>
      <c r="F1151" s="134"/>
    </row>
    <row r="1152" spans="2:6" ht="15" customHeight="1" x14ac:dyDescent="0.25">
      <c r="B1152" s="132"/>
      <c r="C1152" s="134"/>
      <c r="D1152" s="134"/>
      <c r="E1152" s="134"/>
      <c r="F1152" s="134"/>
    </row>
    <row r="1153" spans="2:6" ht="15" customHeight="1" x14ac:dyDescent="0.25">
      <c r="B1153" s="132"/>
      <c r="C1153" s="134"/>
      <c r="D1153" s="134"/>
      <c r="E1153" s="134"/>
      <c r="F1153" s="134"/>
    </row>
    <row r="1154" spans="2:6" ht="15" customHeight="1" x14ac:dyDescent="0.25">
      <c r="B1154" s="132"/>
      <c r="C1154" s="134"/>
      <c r="D1154" s="134"/>
      <c r="E1154" s="134"/>
      <c r="F1154" s="134"/>
    </row>
    <row r="1155" spans="2:6" ht="15" customHeight="1" x14ac:dyDescent="0.25">
      <c r="B1155" s="132"/>
      <c r="C1155" s="134"/>
      <c r="D1155" s="134"/>
      <c r="E1155" s="134"/>
      <c r="F1155" s="134"/>
    </row>
    <row r="1156" spans="2:6" ht="15" customHeight="1" x14ac:dyDescent="0.25">
      <c r="B1156" s="132"/>
      <c r="C1156" s="134"/>
      <c r="D1156" s="134"/>
      <c r="E1156" s="134"/>
      <c r="F1156" s="134"/>
    </row>
    <row r="1157" spans="2:6" ht="15" customHeight="1" x14ac:dyDescent="0.25">
      <c r="B1157" s="132"/>
      <c r="C1157" s="134"/>
      <c r="D1157" s="134"/>
      <c r="E1157" s="134"/>
      <c r="F1157" s="134"/>
    </row>
    <row r="1158" spans="2:6" ht="15" customHeight="1" x14ac:dyDescent="0.25">
      <c r="B1158" s="132"/>
      <c r="C1158" s="134"/>
      <c r="D1158" s="134"/>
      <c r="E1158" s="134"/>
      <c r="F1158" s="134"/>
    </row>
    <row r="1159" spans="2:6" ht="15" customHeight="1" x14ac:dyDescent="0.25">
      <c r="B1159" s="132"/>
      <c r="C1159" s="134"/>
      <c r="D1159" s="134"/>
      <c r="E1159" s="134"/>
      <c r="F1159" s="134"/>
    </row>
    <row r="1160" spans="2:6" ht="15" customHeight="1" x14ac:dyDescent="0.25">
      <c r="B1160" s="132"/>
      <c r="C1160" s="134"/>
      <c r="D1160" s="134"/>
      <c r="E1160" s="134"/>
      <c r="F1160" s="134"/>
    </row>
    <row r="1161" spans="2:6" ht="15" customHeight="1" x14ac:dyDescent="0.25">
      <c r="B1161" s="132"/>
      <c r="C1161" s="134"/>
      <c r="D1161" s="134"/>
      <c r="E1161" s="134"/>
      <c r="F1161" s="134"/>
    </row>
    <row r="1162" spans="2:6" ht="15" customHeight="1" x14ac:dyDescent="0.25">
      <c r="B1162" s="132"/>
      <c r="C1162" s="134"/>
      <c r="D1162" s="134"/>
      <c r="E1162" s="134"/>
      <c r="F1162" s="134"/>
    </row>
    <row r="1163" spans="2:6" ht="15" customHeight="1" x14ac:dyDescent="0.25">
      <c r="B1163" s="132"/>
      <c r="C1163" s="134"/>
      <c r="D1163" s="134"/>
      <c r="E1163" s="134"/>
      <c r="F1163" s="134"/>
    </row>
    <row r="1164" spans="2:6" ht="15" customHeight="1" x14ac:dyDescent="0.25">
      <c r="B1164" s="132"/>
      <c r="C1164" s="134"/>
      <c r="D1164" s="134"/>
      <c r="E1164" s="134"/>
      <c r="F1164" s="134"/>
    </row>
    <row r="1165" spans="2:6" ht="15" customHeight="1" x14ac:dyDescent="0.25">
      <c r="B1165" s="132"/>
      <c r="C1165" s="134"/>
      <c r="D1165" s="134"/>
      <c r="E1165" s="134"/>
      <c r="F1165" s="134"/>
    </row>
    <row r="1166" spans="2:6" ht="15" customHeight="1" x14ac:dyDescent="0.25">
      <c r="B1166" s="132"/>
      <c r="C1166" s="134"/>
      <c r="D1166" s="134"/>
      <c r="E1166" s="134"/>
      <c r="F1166" s="134"/>
    </row>
    <row r="1167" spans="2:6" ht="15" customHeight="1" x14ac:dyDescent="0.25">
      <c r="B1167" s="132"/>
      <c r="C1167" s="134"/>
      <c r="D1167" s="134"/>
      <c r="E1167" s="134"/>
      <c r="F1167" s="134"/>
    </row>
    <row r="1168" spans="2:6" ht="15" customHeight="1" x14ac:dyDescent="0.25">
      <c r="B1168" s="132"/>
      <c r="C1168" s="134"/>
      <c r="D1168" s="134"/>
      <c r="E1168" s="134"/>
      <c r="F1168" s="134"/>
    </row>
    <row r="1169" spans="2:6" ht="15" customHeight="1" x14ac:dyDescent="0.25">
      <c r="B1169" s="132"/>
      <c r="C1169" s="134"/>
      <c r="D1169" s="134"/>
      <c r="E1169" s="134"/>
      <c r="F1169" s="134"/>
    </row>
    <row r="1170" spans="2:6" ht="15" customHeight="1" x14ac:dyDescent="0.25">
      <c r="B1170" s="132"/>
      <c r="C1170" s="134"/>
      <c r="D1170" s="134"/>
      <c r="E1170" s="134"/>
      <c r="F1170" s="134"/>
    </row>
    <row r="1171" spans="2:6" ht="15" customHeight="1" x14ac:dyDescent="0.25">
      <c r="B1171" s="132"/>
      <c r="C1171" s="134"/>
      <c r="D1171" s="134"/>
      <c r="E1171" s="134"/>
      <c r="F1171" s="134"/>
    </row>
    <row r="1172" spans="2:6" ht="15" customHeight="1" x14ac:dyDescent="0.25">
      <c r="B1172" s="132"/>
      <c r="C1172" s="134"/>
      <c r="D1172" s="134"/>
      <c r="E1172" s="134"/>
      <c r="F1172" s="134"/>
    </row>
    <row r="1173" spans="2:6" ht="15" customHeight="1" x14ac:dyDescent="0.25">
      <c r="B1173" s="132"/>
      <c r="C1173" s="134"/>
      <c r="D1173" s="134"/>
      <c r="E1173" s="134"/>
      <c r="F1173" s="134"/>
    </row>
    <row r="1174" spans="2:6" ht="15" customHeight="1" x14ac:dyDescent="0.25">
      <c r="B1174" s="132"/>
      <c r="C1174" s="134"/>
      <c r="D1174" s="134"/>
      <c r="E1174" s="134"/>
      <c r="F1174" s="134"/>
    </row>
    <row r="1175" spans="2:6" ht="15" customHeight="1" x14ac:dyDescent="0.25">
      <c r="B1175" s="132"/>
      <c r="C1175" s="134"/>
      <c r="D1175" s="134"/>
      <c r="E1175" s="134"/>
      <c r="F1175" s="134"/>
    </row>
    <row r="1176" spans="2:6" ht="15" customHeight="1" x14ac:dyDescent="0.25">
      <c r="B1176" s="132"/>
      <c r="C1176" s="134"/>
      <c r="D1176" s="134"/>
      <c r="E1176" s="134"/>
      <c r="F1176" s="134"/>
    </row>
    <row r="1177" spans="2:6" ht="15" customHeight="1" x14ac:dyDescent="0.25">
      <c r="B1177" s="132"/>
      <c r="C1177" s="134"/>
      <c r="D1177" s="134"/>
      <c r="E1177" s="134"/>
      <c r="F1177" s="134"/>
    </row>
    <row r="1178" spans="2:6" ht="15" customHeight="1" x14ac:dyDescent="0.25">
      <c r="B1178" s="132"/>
      <c r="C1178" s="134"/>
      <c r="D1178" s="134"/>
      <c r="E1178" s="134"/>
      <c r="F1178" s="134"/>
    </row>
    <row r="1179" spans="2:6" ht="15" customHeight="1" x14ac:dyDescent="0.25">
      <c r="B1179" s="132"/>
      <c r="C1179" s="134"/>
      <c r="D1179" s="134"/>
      <c r="E1179" s="134"/>
      <c r="F1179" s="134"/>
    </row>
    <row r="1180" spans="2:6" ht="15" customHeight="1" x14ac:dyDescent="0.25">
      <c r="B1180" s="132"/>
      <c r="C1180" s="134"/>
      <c r="D1180" s="134"/>
      <c r="E1180" s="134"/>
      <c r="F1180" s="134"/>
    </row>
    <row r="1181" spans="2:6" ht="15" customHeight="1" x14ac:dyDescent="0.25">
      <c r="B1181" s="132"/>
      <c r="C1181" s="134"/>
      <c r="D1181" s="134"/>
      <c r="E1181" s="134"/>
      <c r="F1181" s="134"/>
    </row>
    <row r="1182" spans="2:6" ht="15" customHeight="1" x14ac:dyDescent="0.25">
      <c r="B1182" s="132"/>
      <c r="C1182" s="134"/>
      <c r="D1182" s="134"/>
      <c r="E1182" s="134"/>
      <c r="F1182" s="134"/>
    </row>
    <row r="1183" spans="2:6" ht="15" customHeight="1" x14ac:dyDescent="0.25">
      <c r="B1183" s="132"/>
      <c r="C1183" s="134"/>
      <c r="D1183" s="134"/>
      <c r="E1183" s="134"/>
      <c r="F1183" s="134"/>
    </row>
    <row r="1184" spans="2:6" ht="15" customHeight="1" x14ac:dyDescent="0.25">
      <c r="B1184" s="132"/>
      <c r="C1184" s="134"/>
      <c r="D1184" s="134"/>
      <c r="E1184" s="134"/>
      <c r="F1184" s="134"/>
    </row>
    <row r="1185" spans="2:6" ht="15" customHeight="1" x14ac:dyDescent="0.25">
      <c r="B1185" s="132"/>
      <c r="C1185" s="134"/>
      <c r="D1185" s="134"/>
      <c r="E1185" s="134"/>
      <c r="F1185" s="134"/>
    </row>
    <row r="1186" spans="2:6" ht="15" customHeight="1" x14ac:dyDescent="0.25">
      <c r="B1186" s="132"/>
      <c r="C1186" s="134"/>
      <c r="D1186" s="134"/>
      <c r="E1186" s="134"/>
      <c r="F1186" s="134"/>
    </row>
    <row r="1187" spans="2:6" ht="15" customHeight="1" x14ac:dyDescent="0.25">
      <c r="B1187" s="132"/>
      <c r="C1187" s="134"/>
      <c r="D1187" s="134"/>
      <c r="E1187" s="134"/>
      <c r="F1187" s="134"/>
    </row>
    <row r="1188" spans="2:6" ht="15" customHeight="1" x14ac:dyDescent="0.25">
      <c r="B1188" s="132"/>
      <c r="C1188" s="134"/>
      <c r="D1188" s="134"/>
      <c r="E1188" s="134"/>
      <c r="F1188" s="134"/>
    </row>
    <row r="1189" spans="2:6" ht="15" customHeight="1" x14ac:dyDescent="0.25">
      <c r="B1189" s="132"/>
      <c r="C1189" s="134"/>
      <c r="D1189" s="134"/>
      <c r="E1189" s="134"/>
      <c r="F1189" s="134"/>
    </row>
    <row r="1190" spans="2:6" ht="15" customHeight="1" x14ac:dyDescent="0.25">
      <c r="B1190" s="132"/>
      <c r="C1190" s="134"/>
      <c r="D1190" s="134"/>
      <c r="E1190" s="134"/>
      <c r="F1190" s="134"/>
    </row>
    <row r="1191" spans="2:6" ht="15" customHeight="1" x14ac:dyDescent="0.25">
      <c r="B1191" s="132"/>
      <c r="C1191" s="134"/>
      <c r="D1191" s="134"/>
      <c r="E1191" s="134"/>
      <c r="F1191" s="134"/>
    </row>
    <row r="1192" spans="2:6" ht="15" customHeight="1" x14ac:dyDescent="0.25">
      <c r="B1192" s="132"/>
      <c r="C1192" s="134"/>
      <c r="D1192" s="134"/>
      <c r="E1192" s="134"/>
      <c r="F1192" s="134"/>
    </row>
    <row r="1193" spans="2:6" ht="15" customHeight="1" x14ac:dyDescent="0.25">
      <c r="B1193" s="132"/>
      <c r="C1193" s="134"/>
      <c r="D1193" s="134"/>
      <c r="E1193" s="134"/>
      <c r="F1193" s="134"/>
    </row>
    <row r="1194" spans="2:6" ht="15" customHeight="1" x14ac:dyDescent="0.25">
      <c r="B1194" s="132"/>
      <c r="C1194" s="134"/>
      <c r="D1194" s="134"/>
      <c r="E1194" s="134"/>
      <c r="F1194" s="134"/>
    </row>
    <row r="1195" spans="2:6" ht="15" customHeight="1" x14ac:dyDescent="0.25">
      <c r="B1195" s="132"/>
      <c r="C1195" s="134"/>
      <c r="D1195" s="134"/>
      <c r="E1195" s="134"/>
      <c r="F1195" s="134"/>
    </row>
    <row r="1196" spans="2:6" ht="15" customHeight="1" x14ac:dyDescent="0.25">
      <c r="B1196" s="132"/>
      <c r="C1196" s="134"/>
      <c r="D1196" s="134"/>
      <c r="E1196" s="134"/>
      <c r="F1196" s="134"/>
    </row>
    <row r="1197" spans="2:6" ht="15" customHeight="1" x14ac:dyDescent="0.25">
      <c r="B1197" s="132"/>
      <c r="C1197" s="134"/>
      <c r="D1197" s="134"/>
      <c r="E1197" s="134"/>
      <c r="F1197" s="134"/>
    </row>
    <row r="1198" spans="2:6" ht="15" customHeight="1" x14ac:dyDescent="0.25">
      <c r="B1198" s="132"/>
      <c r="C1198" s="134"/>
      <c r="D1198" s="134"/>
      <c r="E1198" s="134"/>
      <c r="F1198" s="134"/>
    </row>
    <row r="1199" spans="2:6" ht="15" customHeight="1" x14ac:dyDescent="0.25">
      <c r="B1199" s="132"/>
      <c r="C1199" s="134"/>
      <c r="D1199" s="134"/>
      <c r="E1199" s="134"/>
      <c r="F1199" s="134"/>
    </row>
    <row r="1200" spans="2:6" ht="15" customHeight="1" x14ac:dyDescent="0.25">
      <c r="B1200" s="132"/>
      <c r="C1200" s="134"/>
      <c r="D1200" s="134"/>
      <c r="E1200" s="134"/>
      <c r="F1200" s="134"/>
    </row>
    <row r="1201" spans="2:6" ht="15" customHeight="1" x14ac:dyDescent="0.25">
      <c r="B1201" s="132"/>
      <c r="C1201" s="134"/>
      <c r="D1201" s="134"/>
      <c r="E1201" s="134"/>
      <c r="F1201" s="134"/>
    </row>
    <row r="1202" spans="2:6" ht="15" customHeight="1" x14ac:dyDescent="0.25">
      <c r="B1202" s="132"/>
      <c r="C1202" s="134"/>
      <c r="D1202" s="134"/>
      <c r="E1202" s="134"/>
      <c r="F1202" s="134"/>
    </row>
    <row r="1203" spans="2:6" ht="15" customHeight="1" x14ac:dyDescent="0.25">
      <c r="B1203" s="132"/>
      <c r="C1203" s="134"/>
      <c r="D1203" s="134"/>
      <c r="E1203" s="134"/>
      <c r="F1203" s="134"/>
    </row>
    <row r="1204" spans="2:6" ht="15" customHeight="1" x14ac:dyDescent="0.25">
      <c r="B1204" s="132"/>
      <c r="C1204" s="134"/>
      <c r="D1204" s="134"/>
      <c r="E1204" s="134"/>
      <c r="F1204" s="134"/>
    </row>
    <row r="1205" spans="2:6" ht="15" customHeight="1" x14ac:dyDescent="0.25">
      <c r="B1205" s="132"/>
      <c r="C1205" s="134"/>
      <c r="D1205" s="134"/>
      <c r="E1205" s="134"/>
      <c r="F1205" s="134"/>
    </row>
    <row r="1206" spans="2:6" ht="15" customHeight="1" x14ac:dyDescent="0.25">
      <c r="B1206" s="132"/>
      <c r="C1206" s="134"/>
      <c r="D1206" s="134"/>
      <c r="E1206" s="134"/>
      <c r="F1206" s="134"/>
    </row>
    <row r="1207" spans="2:6" ht="15" customHeight="1" x14ac:dyDescent="0.25">
      <c r="B1207" s="132"/>
      <c r="C1207" s="134"/>
      <c r="D1207" s="134"/>
      <c r="E1207" s="134"/>
      <c r="F1207" s="134"/>
    </row>
    <row r="1208" spans="2:6" ht="15" customHeight="1" x14ac:dyDescent="0.25">
      <c r="B1208" s="132"/>
      <c r="C1208" s="134"/>
      <c r="D1208" s="134"/>
      <c r="E1208" s="134"/>
      <c r="F1208" s="134"/>
    </row>
    <row r="1209" spans="2:6" ht="15" customHeight="1" x14ac:dyDescent="0.25">
      <c r="B1209" s="132"/>
      <c r="C1209" s="134"/>
      <c r="D1209" s="134"/>
      <c r="E1209" s="134"/>
      <c r="F1209" s="134"/>
    </row>
    <row r="1210" spans="2:6" ht="15" customHeight="1" x14ac:dyDescent="0.25">
      <c r="B1210" s="132"/>
      <c r="C1210" s="134"/>
      <c r="D1210" s="134"/>
      <c r="E1210" s="134"/>
      <c r="F1210" s="134"/>
    </row>
    <row r="1211" spans="2:6" ht="15" customHeight="1" x14ac:dyDescent="0.25">
      <c r="B1211" s="132"/>
      <c r="C1211" s="134"/>
      <c r="D1211" s="134"/>
      <c r="E1211" s="134"/>
      <c r="F1211" s="134"/>
    </row>
    <row r="1212" spans="2:6" ht="15" customHeight="1" x14ac:dyDescent="0.25">
      <c r="B1212" s="132"/>
      <c r="C1212" s="134"/>
      <c r="D1212" s="134"/>
      <c r="E1212" s="134"/>
      <c r="F1212" s="134"/>
    </row>
    <row r="1213" spans="2:6" ht="15" customHeight="1" x14ac:dyDescent="0.25">
      <c r="B1213" s="132"/>
      <c r="C1213" s="134"/>
      <c r="D1213" s="134"/>
      <c r="E1213" s="134"/>
      <c r="F1213" s="134"/>
    </row>
    <row r="1214" spans="2:6" ht="15" customHeight="1" x14ac:dyDescent="0.25">
      <c r="B1214" s="132"/>
      <c r="C1214" s="134"/>
      <c r="D1214" s="134"/>
      <c r="E1214" s="134"/>
      <c r="F1214" s="134"/>
    </row>
    <row r="1215" spans="2:6" ht="15" customHeight="1" x14ac:dyDescent="0.25">
      <c r="B1215" s="132"/>
      <c r="C1215" s="134"/>
      <c r="D1215" s="134"/>
      <c r="E1215" s="134"/>
      <c r="F1215" s="134"/>
    </row>
    <row r="1216" spans="2:6" ht="15" customHeight="1" x14ac:dyDescent="0.25">
      <c r="B1216" s="132"/>
      <c r="C1216" s="134"/>
      <c r="D1216" s="134"/>
      <c r="E1216" s="134"/>
      <c r="F1216" s="134"/>
    </row>
    <row r="1217" spans="2:6" ht="15" customHeight="1" x14ac:dyDescent="0.25">
      <c r="B1217" s="132"/>
      <c r="C1217" s="134"/>
      <c r="D1217" s="134"/>
      <c r="E1217" s="134"/>
      <c r="F1217" s="134"/>
    </row>
    <row r="1218" spans="2:6" ht="15" customHeight="1" x14ac:dyDescent="0.25">
      <c r="B1218" s="132"/>
      <c r="C1218" s="134"/>
      <c r="D1218" s="134"/>
      <c r="E1218" s="134"/>
      <c r="F1218" s="134"/>
    </row>
    <row r="1219" spans="2:6" ht="15" customHeight="1" x14ac:dyDescent="0.25">
      <c r="B1219" s="132"/>
      <c r="C1219" s="134"/>
      <c r="D1219" s="134"/>
      <c r="E1219" s="134"/>
      <c r="F1219" s="134"/>
    </row>
    <row r="1220" spans="2:6" ht="15" customHeight="1" x14ac:dyDescent="0.25">
      <c r="B1220" s="132"/>
      <c r="C1220" s="134"/>
      <c r="D1220" s="134"/>
      <c r="E1220" s="134"/>
      <c r="F1220" s="134"/>
    </row>
    <row r="1221" spans="2:6" ht="15" customHeight="1" x14ac:dyDescent="0.25">
      <c r="B1221" s="132"/>
      <c r="C1221" s="134"/>
      <c r="D1221" s="134"/>
      <c r="E1221" s="134"/>
      <c r="F1221" s="134"/>
    </row>
    <row r="1222" spans="2:6" ht="15" customHeight="1" x14ac:dyDescent="0.25">
      <c r="B1222" s="132"/>
      <c r="C1222" s="134"/>
      <c r="D1222" s="134"/>
      <c r="E1222" s="134"/>
      <c r="F1222" s="134"/>
    </row>
    <row r="1223" spans="2:6" ht="15" customHeight="1" x14ac:dyDescent="0.25">
      <c r="B1223" s="132"/>
      <c r="C1223" s="134"/>
      <c r="D1223" s="134"/>
      <c r="E1223" s="134"/>
      <c r="F1223" s="134"/>
    </row>
    <row r="1224" spans="2:6" ht="15" customHeight="1" x14ac:dyDescent="0.25">
      <c r="B1224" s="132"/>
      <c r="C1224" s="134"/>
      <c r="D1224" s="134"/>
      <c r="E1224" s="134"/>
      <c r="F1224" s="134"/>
    </row>
    <row r="1225" spans="2:6" ht="15" customHeight="1" x14ac:dyDescent="0.25">
      <c r="B1225" s="132"/>
      <c r="C1225" s="134"/>
      <c r="D1225" s="134"/>
      <c r="E1225" s="134"/>
      <c r="F1225" s="134"/>
    </row>
    <row r="1226" spans="2:6" ht="15" customHeight="1" x14ac:dyDescent="0.25">
      <c r="B1226" s="132"/>
      <c r="C1226" s="134"/>
      <c r="D1226" s="134"/>
      <c r="E1226" s="134"/>
      <c r="F1226" s="134"/>
    </row>
    <row r="1227" spans="2:6" ht="15" customHeight="1" x14ac:dyDescent="0.25">
      <c r="B1227" s="132"/>
      <c r="C1227" s="134"/>
      <c r="D1227" s="134"/>
      <c r="E1227" s="134"/>
      <c r="F1227" s="134"/>
    </row>
    <row r="1228" spans="2:6" ht="15" customHeight="1" x14ac:dyDescent="0.25">
      <c r="B1228" s="132"/>
      <c r="C1228" s="134"/>
      <c r="D1228" s="134"/>
      <c r="E1228" s="134"/>
      <c r="F1228" s="134"/>
    </row>
    <row r="1229" spans="2:6" ht="15" customHeight="1" x14ac:dyDescent="0.25">
      <c r="B1229" s="132"/>
      <c r="C1229" s="134"/>
      <c r="D1229" s="134"/>
      <c r="E1229" s="134"/>
      <c r="F1229" s="134"/>
    </row>
    <row r="1230" spans="2:6" ht="15" customHeight="1" x14ac:dyDescent="0.25">
      <c r="B1230" s="132"/>
      <c r="C1230" s="134"/>
      <c r="D1230" s="134"/>
      <c r="E1230" s="134"/>
      <c r="F1230" s="134"/>
    </row>
    <row r="1231" spans="2:6" ht="15" customHeight="1" x14ac:dyDescent="0.25">
      <c r="B1231" s="132"/>
      <c r="C1231" s="134"/>
      <c r="D1231" s="134"/>
      <c r="E1231" s="134"/>
      <c r="F1231" s="134"/>
    </row>
    <row r="1232" spans="2:6" ht="15" customHeight="1" x14ac:dyDescent="0.25">
      <c r="B1232" s="132"/>
      <c r="C1232" s="134"/>
      <c r="D1232" s="134"/>
      <c r="E1232" s="134"/>
      <c r="F1232" s="134"/>
    </row>
    <row r="1233" spans="2:6" ht="15" customHeight="1" x14ac:dyDescent="0.25">
      <c r="B1233" s="132"/>
      <c r="C1233" s="134"/>
      <c r="D1233" s="134"/>
      <c r="E1233" s="134"/>
      <c r="F1233" s="134"/>
    </row>
    <row r="1234" spans="2:6" ht="15" customHeight="1" x14ac:dyDescent="0.25">
      <c r="B1234" s="132"/>
      <c r="C1234" s="134"/>
      <c r="D1234" s="134"/>
      <c r="E1234" s="134"/>
      <c r="F1234" s="134"/>
    </row>
    <row r="1235" spans="2:6" ht="15" customHeight="1" x14ac:dyDescent="0.25">
      <c r="B1235" s="132"/>
      <c r="C1235" s="134"/>
      <c r="D1235" s="134"/>
      <c r="E1235" s="134"/>
      <c r="F1235" s="134"/>
    </row>
    <row r="1236" spans="2:6" ht="15" customHeight="1" x14ac:dyDescent="0.25">
      <c r="B1236" s="132"/>
      <c r="C1236" s="134"/>
      <c r="D1236" s="134"/>
      <c r="E1236" s="134"/>
      <c r="F1236" s="134"/>
    </row>
    <row r="1237" spans="2:6" ht="15" customHeight="1" x14ac:dyDescent="0.25">
      <c r="B1237" s="132"/>
      <c r="C1237" s="134"/>
      <c r="D1237" s="134"/>
      <c r="E1237" s="134"/>
      <c r="F1237" s="134"/>
    </row>
    <row r="1238" spans="2:6" ht="15" customHeight="1" x14ac:dyDescent="0.25">
      <c r="B1238" s="132"/>
      <c r="C1238" s="134"/>
      <c r="D1238" s="134"/>
      <c r="E1238" s="134"/>
      <c r="F1238" s="134"/>
    </row>
    <row r="1239" spans="2:6" ht="15" customHeight="1" x14ac:dyDescent="0.25">
      <c r="B1239" s="132"/>
      <c r="C1239" s="134"/>
      <c r="D1239" s="134"/>
      <c r="E1239" s="134"/>
      <c r="F1239" s="134"/>
    </row>
    <row r="1240" spans="2:6" ht="15" customHeight="1" x14ac:dyDescent="0.25">
      <c r="B1240" s="132"/>
      <c r="C1240" s="134"/>
      <c r="D1240" s="134"/>
      <c r="E1240" s="134"/>
      <c r="F1240" s="134"/>
    </row>
    <row r="1241" spans="2:6" ht="15" customHeight="1" x14ac:dyDescent="0.25">
      <c r="B1241" s="132"/>
      <c r="C1241" s="134"/>
      <c r="D1241" s="134"/>
      <c r="E1241" s="134"/>
      <c r="F1241" s="134"/>
    </row>
    <row r="1242" spans="2:6" ht="15" customHeight="1" x14ac:dyDescent="0.25">
      <c r="B1242" s="132"/>
      <c r="C1242" s="134"/>
      <c r="D1242" s="134"/>
      <c r="E1242" s="134"/>
      <c r="F1242" s="134"/>
    </row>
    <row r="1243" spans="2:6" ht="15" customHeight="1" x14ac:dyDescent="0.25">
      <c r="B1243" s="132"/>
      <c r="C1243" s="134"/>
      <c r="D1243" s="134"/>
      <c r="E1243" s="134"/>
      <c r="F1243" s="134"/>
    </row>
    <row r="1244" spans="2:6" ht="15" customHeight="1" x14ac:dyDescent="0.25">
      <c r="B1244" s="132"/>
      <c r="C1244" s="134"/>
      <c r="D1244" s="134"/>
      <c r="E1244" s="134"/>
      <c r="F1244" s="134"/>
    </row>
    <row r="1245" spans="2:6" ht="15" customHeight="1" x14ac:dyDescent="0.25">
      <c r="B1245" s="132"/>
      <c r="C1245" s="134"/>
      <c r="D1245" s="134"/>
      <c r="E1245" s="134"/>
      <c r="F1245" s="134"/>
    </row>
    <row r="1246" spans="2:6" ht="15" customHeight="1" x14ac:dyDescent="0.25">
      <c r="B1246" s="132"/>
      <c r="C1246" s="134"/>
      <c r="D1246" s="134"/>
      <c r="E1246" s="134"/>
      <c r="F1246" s="134"/>
    </row>
    <row r="1247" spans="2:6" ht="15" customHeight="1" x14ac:dyDescent="0.25">
      <c r="B1247" s="132"/>
      <c r="C1247" s="134"/>
      <c r="D1247" s="134"/>
      <c r="E1247" s="134"/>
      <c r="F1247" s="134"/>
    </row>
    <row r="1248" spans="2:6" ht="15" customHeight="1" x14ac:dyDescent="0.25">
      <c r="B1248" s="132"/>
      <c r="C1248" s="134"/>
      <c r="D1248" s="134"/>
      <c r="E1248" s="134"/>
      <c r="F1248" s="134"/>
    </row>
    <row r="1249" spans="2:6" ht="15" customHeight="1" x14ac:dyDescent="0.25">
      <c r="B1249" s="132"/>
      <c r="C1249" s="134"/>
      <c r="D1249" s="134"/>
      <c r="E1249" s="134"/>
      <c r="F1249" s="134"/>
    </row>
    <row r="1250" spans="2:6" ht="15" customHeight="1" x14ac:dyDescent="0.25">
      <c r="B1250" s="132"/>
      <c r="C1250" s="134"/>
      <c r="D1250" s="134"/>
      <c r="E1250" s="134"/>
      <c r="F1250" s="134"/>
    </row>
    <row r="1251" spans="2:6" ht="15" customHeight="1" x14ac:dyDescent="0.25">
      <c r="B1251" s="132"/>
      <c r="C1251" s="134"/>
      <c r="D1251" s="134"/>
      <c r="E1251" s="134"/>
      <c r="F1251" s="134"/>
    </row>
    <row r="1252" spans="2:6" ht="15" customHeight="1" x14ac:dyDescent="0.25">
      <c r="B1252" s="132"/>
      <c r="C1252" s="134"/>
      <c r="D1252" s="134"/>
      <c r="E1252" s="134"/>
      <c r="F1252" s="134"/>
    </row>
    <row r="1253" spans="2:6" ht="15" customHeight="1" x14ac:dyDescent="0.25">
      <c r="B1253" s="132"/>
      <c r="C1253" s="134"/>
      <c r="D1253" s="134"/>
      <c r="E1253" s="134"/>
      <c r="F1253" s="134"/>
    </row>
    <row r="1254" spans="2:6" ht="15" customHeight="1" x14ac:dyDescent="0.25">
      <c r="B1254" s="132"/>
      <c r="C1254" s="134"/>
      <c r="D1254" s="134"/>
      <c r="E1254" s="134"/>
      <c r="F1254" s="134"/>
    </row>
    <row r="1255" spans="2:6" ht="15" customHeight="1" x14ac:dyDescent="0.25">
      <c r="B1255" s="132"/>
      <c r="C1255" s="134"/>
      <c r="D1255" s="134"/>
      <c r="E1255" s="134"/>
      <c r="F1255" s="134"/>
    </row>
    <row r="1256" spans="2:6" ht="15" customHeight="1" x14ac:dyDescent="0.25">
      <c r="B1256" s="132"/>
      <c r="C1256" s="134"/>
      <c r="D1256" s="134"/>
      <c r="E1256" s="134"/>
      <c r="F1256" s="134"/>
    </row>
    <row r="1257" spans="2:6" ht="15" customHeight="1" x14ac:dyDescent="0.25">
      <c r="B1257" s="132"/>
      <c r="C1257" s="134"/>
      <c r="D1257" s="134"/>
      <c r="E1257" s="134"/>
      <c r="F1257" s="134"/>
    </row>
    <row r="1258" spans="2:6" ht="15" customHeight="1" x14ac:dyDescent="0.25">
      <c r="B1258" s="132"/>
      <c r="C1258" s="134"/>
      <c r="D1258" s="134"/>
      <c r="E1258" s="134"/>
      <c r="F1258" s="134"/>
    </row>
    <row r="1259" spans="2:6" ht="15" customHeight="1" x14ac:dyDescent="0.25">
      <c r="B1259" s="132"/>
      <c r="C1259" s="134"/>
      <c r="D1259" s="134"/>
      <c r="E1259" s="134"/>
      <c r="F1259" s="134"/>
    </row>
    <row r="1260" spans="2:6" ht="15" customHeight="1" x14ac:dyDescent="0.25">
      <c r="B1260" s="132"/>
      <c r="C1260" s="134"/>
      <c r="D1260" s="134"/>
      <c r="E1260" s="134"/>
      <c r="F1260" s="134"/>
    </row>
    <row r="1261" spans="2:6" ht="15" customHeight="1" x14ac:dyDescent="0.25">
      <c r="B1261" s="132"/>
      <c r="C1261" s="134"/>
      <c r="D1261" s="134"/>
      <c r="E1261" s="134"/>
      <c r="F1261" s="134"/>
    </row>
    <row r="1262" spans="2:6" ht="15" customHeight="1" x14ac:dyDescent="0.25">
      <c r="B1262" s="132"/>
      <c r="C1262" s="134"/>
      <c r="D1262" s="134"/>
      <c r="E1262" s="134"/>
      <c r="F1262" s="134"/>
    </row>
    <row r="1263" spans="2:6" ht="15" customHeight="1" x14ac:dyDescent="0.25">
      <c r="B1263" s="132"/>
      <c r="C1263" s="134"/>
      <c r="D1263" s="134"/>
      <c r="E1263" s="134"/>
      <c r="F1263" s="134"/>
    </row>
    <row r="1264" spans="2:6" ht="15" customHeight="1" x14ac:dyDescent="0.25">
      <c r="B1264" s="132"/>
      <c r="C1264" s="134"/>
      <c r="D1264" s="134"/>
      <c r="E1264" s="134"/>
      <c r="F1264" s="134"/>
    </row>
    <row r="1265" spans="2:6" ht="15" customHeight="1" x14ac:dyDescent="0.25">
      <c r="B1265" s="132"/>
      <c r="C1265" s="134"/>
      <c r="D1265" s="134"/>
      <c r="E1265" s="134"/>
      <c r="F1265" s="134"/>
    </row>
    <row r="1266" spans="2:6" ht="15" customHeight="1" x14ac:dyDescent="0.25">
      <c r="B1266" s="132"/>
      <c r="C1266" s="134"/>
      <c r="D1266" s="134"/>
      <c r="E1266" s="134"/>
      <c r="F1266" s="134"/>
    </row>
    <row r="1267" spans="2:6" ht="15" customHeight="1" x14ac:dyDescent="0.25">
      <c r="B1267" s="132"/>
      <c r="C1267" s="134"/>
      <c r="D1267" s="134"/>
      <c r="E1267" s="134"/>
      <c r="F1267" s="134"/>
    </row>
    <row r="1268" spans="2:6" ht="15" customHeight="1" x14ac:dyDescent="0.25">
      <c r="B1268" s="132"/>
      <c r="C1268" s="134"/>
      <c r="D1268" s="134"/>
      <c r="E1268" s="134"/>
      <c r="F1268" s="134"/>
    </row>
    <row r="1269" spans="2:6" ht="15" customHeight="1" x14ac:dyDescent="0.25">
      <c r="B1269" s="132"/>
      <c r="C1269" s="134"/>
      <c r="D1269" s="134"/>
      <c r="E1269" s="134"/>
      <c r="F1269" s="134"/>
    </row>
    <row r="1270" spans="2:6" ht="15" customHeight="1" x14ac:dyDescent="0.25">
      <c r="B1270" s="132"/>
      <c r="C1270" s="134"/>
      <c r="D1270" s="134"/>
      <c r="E1270" s="134"/>
      <c r="F1270" s="134"/>
    </row>
    <row r="1271" spans="2:6" ht="15" customHeight="1" x14ac:dyDescent="0.25">
      <c r="B1271" s="132"/>
      <c r="C1271" s="134"/>
      <c r="D1271" s="134"/>
      <c r="E1271" s="134"/>
      <c r="F1271" s="134"/>
    </row>
    <row r="1272" spans="2:6" ht="15" customHeight="1" x14ac:dyDescent="0.25">
      <c r="B1272" s="132"/>
      <c r="C1272" s="134"/>
      <c r="D1272" s="134"/>
      <c r="E1272" s="134"/>
      <c r="F1272" s="134"/>
    </row>
    <row r="1273" spans="2:6" ht="15" customHeight="1" x14ac:dyDescent="0.25">
      <c r="B1273" s="132"/>
      <c r="C1273" s="134"/>
      <c r="D1273" s="134"/>
      <c r="E1273" s="134"/>
      <c r="F1273" s="134"/>
    </row>
    <row r="1274" spans="2:6" ht="15" customHeight="1" x14ac:dyDescent="0.25">
      <c r="B1274" s="132"/>
      <c r="C1274" s="134"/>
      <c r="D1274" s="134"/>
      <c r="E1274" s="134"/>
      <c r="F1274" s="134"/>
    </row>
    <row r="1275" spans="2:6" ht="15" customHeight="1" x14ac:dyDescent="0.25">
      <c r="B1275" s="132"/>
      <c r="C1275" s="134"/>
      <c r="D1275" s="134"/>
      <c r="E1275" s="134"/>
      <c r="F1275" s="134"/>
    </row>
    <row r="1276" spans="2:6" ht="15" customHeight="1" x14ac:dyDescent="0.25">
      <c r="B1276" s="132"/>
      <c r="C1276" s="134"/>
      <c r="D1276" s="134"/>
      <c r="E1276" s="134"/>
      <c r="F1276" s="134"/>
    </row>
    <row r="1277" spans="2:6" ht="15" customHeight="1" x14ac:dyDescent="0.25">
      <c r="B1277" s="132"/>
      <c r="C1277" s="134"/>
      <c r="D1277" s="134"/>
      <c r="E1277" s="134"/>
      <c r="F1277" s="134"/>
    </row>
    <row r="1278" spans="2:6" ht="15" customHeight="1" x14ac:dyDescent="0.25">
      <c r="B1278" s="132"/>
      <c r="C1278" s="134"/>
      <c r="D1278" s="134"/>
      <c r="E1278" s="134"/>
      <c r="F1278" s="134"/>
    </row>
    <row r="1279" spans="2:6" ht="15" customHeight="1" x14ac:dyDescent="0.25">
      <c r="B1279" s="132"/>
      <c r="C1279" s="134"/>
      <c r="D1279" s="134"/>
      <c r="E1279" s="134"/>
      <c r="F1279" s="134"/>
    </row>
    <row r="1280" spans="2:6" ht="15" customHeight="1" x14ac:dyDescent="0.25">
      <c r="B1280" s="132"/>
      <c r="C1280" s="134"/>
      <c r="D1280" s="134"/>
      <c r="E1280" s="134"/>
      <c r="F1280" s="134"/>
    </row>
    <row r="1281" spans="2:6" ht="15" customHeight="1" x14ac:dyDescent="0.25">
      <c r="B1281" s="132"/>
      <c r="C1281" s="134"/>
      <c r="D1281" s="134"/>
      <c r="E1281" s="134"/>
      <c r="F1281" s="134"/>
    </row>
    <row r="1282" spans="2:6" ht="15" customHeight="1" x14ac:dyDescent="0.25">
      <c r="B1282" s="132"/>
      <c r="C1282" s="134"/>
      <c r="D1282" s="134"/>
      <c r="E1282" s="134"/>
      <c r="F1282" s="134"/>
    </row>
    <row r="1283" spans="2:6" ht="15" customHeight="1" x14ac:dyDescent="0.25">
      <c r="B1283" s="132"/>
      <c r="C1283" s="134"/>
      <c r="D1283" s="134"/>
      <c r="E1283" s="134"/>
      <c r="F1283" s="134"/>
    </row>
    <row r="1284" spans="2:6" ht="15" customHeight="1" x14ac:dyDescent="0.25">
      <c r="B1284" s="132"/>
      <c r="C1284" s="134"/>
      <c r="D1284" s="134"/>
      <c r="E1284" s="134"/>
      <c r="F1284" s="134"/>
    </row>
    <row r="1285" spans="2:6" ht="15" customHeight="1" x14ac:dyDescent="0.25">
      <c r="B1285" s="132"/>
      <c r="C1285" s="134"/>
      <c r="D1285" s="134"/>
      <c r="E1285" s="134"/>
      <c r="F1285" s="134"/>
    </row>
    <row r="1286" spans="2:6" ht="15" customHeight="1" x14ac:dyDescent="0.25">
      <c r="B1286" s="132"/>
      <c r="C1286" s="134"/>
      <c r="D1286" s="134"/>
      <c r="E1286" s="134"/>
      <c r="F1286" s="134"/>
    </row>
    <row r="1287" spans="2:6" ht="15" customHeight="1" x14ac:dyDescent="0.25">
      <c r="B1287" s="132"/>
      <c r="C1287" s="134"/>
      <c r="D1287" s="134"/>
      <c r="E1287" s="134"/>
      <c r="F1287" s="134"/>
    </row>
    <row r="1288" spans="2:6" ht="15" customHeight="1" x14ac:dyDescent="0.25">
      <c r="B1288" s="132"/>
      <c r="C1288" s="134"/>
      <c r="D1288" s="134"/>
      <c r="E1288" s="134"/>
      <c r="F1288" s="134"/>
    </row>
    <row r="1289" spans="2:6" ht="15" customHeight="1" x14ac:dyDescent="0.25">
      <c r="B1289" s="132"/>
      <c r="C1289" s="134"/>
      <c r="D1289" s="134"/>
      <c r="E1289" s="134"/>
      <c r="F1289" s="134"/>
    </row>
    <row r="1290" spans="2:6" ht="15" customHeight="1" x14ac:dyDescent="0.25">
      <c r="B1290" s="132"/>
      <c r="C1290" s="134"/>
      <c r="D1290" s="134"/>
      <c r="E1290" s="134"/>
      <c r="F1290" s="134"/>
    </row>
    <row r="1291" spans="2:6" ht="15" customHeight="1" x14ac:dyDescent="0.25">
      <c r="B1291" s="132"/>
      <c r="C1291" s="134"/>
      <c r="D1291" s="134"/>
      <c r="E1291" s="134"/>
      <c r="F1291" s="134"/>
    </row>
    <row r="1292" spans="2:6" ht="15" customHeight="1" x14ac:dyDescent="0.25">
      <c r="B1292" s="132"/>
      <c r="C1292" s="134"/>
      <c r="D1292" s="134"/>
      <c r="E1292" s="134"/>
      <c r="F1292" s="134"/>
    </row>
    <row r="1293" spans="2:6" ht="15" customHeight="1" x14ac:dyDescent="0.25">
      <c r="B1293" s="132"/>
      <c r="C1293" s="134"/>
      <c r="D1293" s="134"/>
      <c r="E1293" s="134"/>
      <c r="F1293" s="134"/>
    </row>
    <row r="1294" spans="2:6" ht="15" customHeight="1" x14ac:dyDescent="0.25">
      <c r="B1294" s="132"/>
      <c r="C1294" s="134"/>
      <c r="D1294" s="134"/>
      <c r="E1294" s="134"/>
      <c r="F1294" s="134"/>
    </row>
    <row r="1295" spans="2:6" ht="15" customHeight="1" x14ac:dyDescent="0.25">
      <c r="B1295" s="132"/>
      <c r="C1295" s="134"/>
      <c r="D1295" s="134"/>
      <c r="E1295" s="134"/>
      <c r="F1295" s="134"/>
    </row>
    <row r="1296" spans="2:6" ht="15" customHeight="1" x14ac:dyDescent="0.25">
      <c r="B1296" s="132"/>
      <c r="C1296" s="134"/>
      <c r="D1296" s="134"/>
      <c r="E1296" s="134"/>
      <c r="F1296" s="134"/>
    </row>
    <row r="1297" spans="2:6" ht="15" customHeight="1" x14ac:dyDescent="0.25">
      <c r="B1297" s="132"/>
      <c r="C1297" s="134"/>
      <c r="D1297" s="134"/>
      <c r="E1297" s="134"/>
      <c r="F1297" s="134"/>
    </row>
    <row r="1298" spans="2:6" ht="15" customHeight="1" x14ac:dyDescent="0.25">
      <c r="B1298" s="132"/>
      <c r="C1298" s="134"/>
      <c r="D1298" s="134"/>
      <c r="E1298" s="134"/>
      <c r="F1298" s="134"/>
    </row>
    <row r="1299" spans="2:6" ht="15" customHeight="1" x14ac:dyDescent="0.25">
      <c r="B1299" s="132"/>
      <c r="C1299" s="134"/>
      <c r="D1299" s="134"/>
      <c r="E1299" s="134"/>
      <c r="F1299" s="134"/>
    </row>
    <row r="1300" spans="2:6" ht="15" customHeight="1" x14ac:dyDescent="0.25">
      <c r="B1300" s="132"/>
      <c r="C1300" s="134"/>
      <c r="D1300" s="134"/>
      <c r="E1300" s="134"/>
      <c r="F1300" s="134"/>
    </row>
    <row r="1301" spans="2:6" ht="15" customHeight="1" x14ac:dyDescent="0.25">
      <c r="B1301" s="132"/>
      <c r="C1301" s="134"/>
      <c r="D1301" s="134"/>
      <c r="E1301" s="134"/>
      <c r="F1301" s="134"/>
    </row>
    <row r="1302" spans="2:6" ht="15" customHeight="1" x14ac:dyDescent="0.25">
      <c r="B1302" s="132"/>
      <c r="C1302" s="134"/>
      <c r="D1302" s="134"/>
      <c r="E1302" s="134"/>
      <c r="F1302" s="134"/>
    </row>
    <row r="1303" spans="2:6" ht="15" customHeight="1" x14ac:dyDescent="0.25">
      <c r="B1303" s="132"/>
      <c r="C1303" s="134"/>
      <c r="D1303" s="134"/>
      <c r="E1303" s="134"/>
      <c r="F1303" s="134"/>
    </row>
    <row r="1304" spans="2:6" ht="15" customHeight="1" x14ac:dyDescent="0.25">
      <c r="B1304" s="132"/>
      <c r="C1304" s="134"/>
      <c r="D1304" s="134"/>
      <c r="E1304" s="134"/>
      <c r="F1304" s="134"/>
    </row>
    <row r="1305" spans="2:6" ht="15" customHeight="1" x14ac:dyDescent="0.25">
      <c r="B1305" s="132"/>
      <c r="C1305" s="134"/>
      <c r="D1305" s="134"/>
      <c r="E1305" s="134"/>
      <c r="F1305" s="134"/>
    </row>
    <row r="1306" spans="2:6" ht="15" customHeight="1" x14ac:dyDescent="0.25">
      <c r="B1306" s="132"/>
      <c r="C1306" s="134"/>
      <c r="D1306" s="134"/>
      <c r="E1306" s="134"/>
      <c r="F1306" s="134"/>
    </row>
    <row r="1307" spans="2:6" ht="15" customHeight="1" x14ac:dyDescent="0.25">
      <c r="B1307" s="132"/>
      <c r="C1307" s="134"/>
      <c r="D1307" s="134"/>
      <c r="E1307" s="134"/>
      <c r="F1307" s="134"/>
    </row>
    <row r="1308" spans="2:6" ht="15" customHeight="1" x14ac:dyDescent="0.25">
      <c r="B1308" s="132"/>
      <c r="C1308" s="134"/>
      <c r="D1308" s="134"/>
      <c r="E1308" s="134"/>
      <c r="F1308" s="134"/>
    </row>
    <row r="1309" spans="2:6" ht="15" customHeight="1" x14ac:dyDescent="0.25">
      <c r="B1309" s="132"/>
      <c r="C1309" s="134"/>
      <c r="D1309" s="134"/>
      <c r="E1309" s="134"/>
      <c r="F1309" s="134"/>
    </row>
    <row r="1310" spans="2:6" ht="15" customHeight="1" x14ac:dyDescent="0.25">
      <c r="B1310" s="132"/>
      <c r="C1310" s="134"/>
      <c r="D1310" s="134"/>
      <c r="E1310" s="134"/>
      <c r="F1310" s="134"/>
    </row>
    <row r="1311" spans="2:6" ht="15" customHeight="1" x14ac:dyDescent="0.25">
      <c r="B1311" s="132"/>
      <c r="C1311" s="134"/>
      <c r="D1311" s="134"/>
      <c r="E1311" s="134"/>
      <c r="F1311" s="134"/>
    </row>
    <row r="1312" spans="2:6" ht="15" customHeight="1" x14ac:dyDescent="0.25">
      <c r="B1312" s="132"/>
      <c r="C1312" s="134"/>
      <c r="D1312" s="134"/>
      <c r="E1312" s="134"/>
      <c r="F1312" s="134"/>
    </row>
    <row r="1313" spans="2:6" ht="15" customHeight="1" x14ac:dyDescent="0.25">
      <c r="B1313" s="132"/>
      <c r="C1313" s="134"/>
      <c r="D1313" s="134"/>
      <c r="E1313" s="134"/>
      <c r="F1313" s="134"/>
    </row>
    <row r="1314" spans="2:6" ht="15" customHeight="1" x14ac:dyDescent="0.25">
      <c r="B1314" s="132"/>
      <c r="C1314" s="134"/>
      <c r="D1314" s="134"/>
      <c r="E1314" s="134"/>
      <c r="F1314" s="134"/>
    </row>
    <row r="1315" spans="2:6" ht="15" customHeight="1" x14ac:dyDescent="0.25">
      <c r="B1315" s="132"/>
      <c r="C1315" s="134"/>
      <c r="D1315" s="134"/>
      <c r="E1315" s="134"/>
      <c r="F1315" s="134"/>
    </row>
    <row r="1316" spans="2:6" ht="15" customHeight="1" x14ac:dyDescent="0.25">
      <c r="B1316" s="132"/>
      <c r="C1316" s="134"/>
      <c r="D1316" s="134"/>
      <c r="E1316" s="134"/>
      <c r="F1316" s="134"/>
    </row>
    <row r="1317" spans="2:6" ht="15" customHeight="1" x14ac:dyDescent="0.25">
      <c r="B1317" s="132"/>
      <c r="C1317" s="134"/>
      <c r="D1317" s="134"/>
      <c r="E1317" s="134"/>
      <c r="F1317" s="134"/>
    </row>
    <row r="1318" spans="2:6" ht="15" customHeight="1" x14ac:dyDescent="0.25">
      <c r="B1318" s="132"/>
      <c r="C1318" s="134"/>
      <c r="D1318" s="134"/>
      <c r="E1318" s="134"/>
      <c r="F1318" s="134"/>
    </row>
    <row r="1319" spans="2:6" ht="15" customHeight="1" x14ac:dyDescent="0.25">
      <c r="B1319" s="132"/>
      <c r="C1319" s="134"/>
      <c r="D1319" s="134"/>
      <c r="E1319" s="134"/>
      <c r="F1319" s="134"/>
    </row>
    <row r="1320" spans="2:6" ht="15" customHeight="1" x14ac:dyDescent="0.25">
      <c r="B1320" s="132"/>
      <c r="C1320" s="134"/>
      <c r="D1320" s="134"/>
      <c r="E1320" s="134"/>
      <c r="F1320" s="134"/>
    </row>
    <row r="1321" spans="2:6" ht="15" customHeight="1" x14ac:dyDescent="0.25">
      <c r="B1321" s="132"/>
      <c r="C1321" s="134"/>
      <c r="D1321" s="134"/>
      <c r="E1321" s="134"/>
      <c r="F1321" s="134"/>
    </row>
    <row r="1322" spans="2:6" ht="15" customHeight="1" x14ac:dyDescent="0.25">
      <c r="B1322" s="132"/>
      <c r="C1322" s="134"/>
      <c r="D1322" s="134"/>
      <c r="E1322" s="134"/>
      <c r="F1322" s="134"/>
    </row>
    <row r="1323" spans="2:6" ht="15" customHeight="1" x14ac:dyDescent="0.25">
      <c r="B1323" s="132"/>
      <c r="C1323" s="134"/>
      <c r="D1323" s="134"/>
      <c r="E1323" s="134"/>
      <c r="F1323" s="134"/>
    </row>
    <row r="1324" spans="2:6" ht="15" customHeight="1" x14ac:dyDescent="0.25">
      <c r="B1324" s="132"/>
      <c r="C1324" s="134"/>
      <c r="D1324" s="134"/>
      <c r="E1324" s="134"/>
      <c r="F1324" s="134"/>
    </row>
    <row r="1325" spans="2:6" ht="15" customHeight="1" x14ac:dyDescent="0.25">
      <c r="B1325" s="132"/>
      <c r="C1325" s="134"/>
      <c r="D1325" s="134"/>
      <c r="E1325" s="134"/>
      <c r="F1325" s="134"/>
    </row>
    <row r="1326" spans="2:6" ht="15" customHeight="1" x14ac:dyDescent="0.25">
      <c r="B1326" s="132"/>
      <c r="C1326" s="134"/>
      <c r="D1326" s="134"/>
      <c r="E1326" s="134"/>
      <c r="F1326" s="134"/>
    </row>
    <row r="1327" spans="2:6" ht="15" customHeight="1" x14ac:dyDescent="0.25">
      <c r="B1327" s="132"/>
      <c r="C1327" s="134"/>
      <c r="D1327" s="134"/>
      <c r="E1327" s="134"/>
      <c r="F1327" s="134"/>
    </row>
    <row r="1328" spans="2:6" ht="15" customHeight="1" x14ac:dyDescent="0.25">
      <c r="B1328" s="132"/>
      <c r="C1328" s="134"/>
      <c r="D1328" s="134"/>
      <c r="E1328" s="134"/>
      <c r="F1328" s="134"/>
    </row>
    <row r="1329" spans="2:6" ht="15" customHeight="1" x14ac:dyDescent="0.25">
      <c r="B1329" s="132"/>
      <c r="C1329" s="134"/>
      <c r="D1329" s="134"/>
      <c r="E1329" s="134"/>
      <c r="F1329" s="134"/>
    </row>
    <row r="1330" spans="2:6" ht="15" customHeight="1" x14ac:dyDescent="0.25">
      <c r="B1330" s="132"/>
      <c r="C1330" s="134"/>
      <c r="D1330" s="134"/>
      <c r="E1330" s="134"/>
      <c r="F1330" s="134"/>
    </row>
    <row r="1331" spans="2:6" ht="15" customHeight="1" x14ac:dyDescent="0.25">
      <c r="B1331" s="132"/>
      <c r="C1331" s="134"/>
      <c r="D1331" s="134"/>
      <c r="E1331" s="134"/>
      <c r="F1331" s="134"/>
    </row>
    <row r="1332" spans="2:6" ht="15" customHeight="1" x14ac:dyDescent="0.25">
      <c r="B1332" s="132"/>
      <c r="C1332" s="134"/>
      <c r="D1332" s="134"/>
      <c r="E1332" s="134"/>
      <c r="F1332" s="134"/>
    </row>
    <row r="1333" spans="2:6" ht="15" customHeight="1" x14ac:dyDescent="0.25">
      <c r="B1333" s="132"/>
      <c r="C1333" s="134"/>
      <c r="D1333" s="134"/>
      <c r="E1333" s="134"/>
      <c r="F1333" s="134"/>
    </row>
    <row r="1334" spans="2:6" ht="15" customHeight="1" x14ac:dyDescent="0.25">
      <c r="B1334" s="132"/>
      <c r="C1334" s="134"/>
      <c r="D1334" s="134"/>
      <c r="E1334" s="134"/>
      <c r="F1334" s="134"/>
    </row>
    <row r="1335" spans="2:6" ht="15" customHeight="1" x14ac:dyDescent="0.25">
      <c r="B1335" s="132"/>
      <c r="C1335" s="134"/>
      <c r="D1335" s="134"/>
      <c r="E1335" s="134"/>
      <c r="F1335" s="134"/>
    </row>
    <row r="1336" spans="2:6" ht="15" customHeight="1" x14ac:dyDescent="0.25">
      <c r="B1336" s="132"/>
      <c r="C1336" s="134"/>
      <c r="D1336" s="134"/>
      <c r="E1336" s="134"/>
      <c r="F1336" s="134"/>
    </row>
    <row r="1337" spans="2:6" ht="15" customHeight="1" x14ac:dyDescent="0.25">
      <c r="B1337" s="132"/>
      <c r="C1337" s="134"/>
      <c r="D1337" s="134"/>
      <c r="E1337" s="134"/>
      <c r="F1337" s="134"/>
    </row>
    <row r="1338" spans="2:6" ht="15" customHeight="1" x14ac:dyDescent="0.25">
      <c r="B1338" s="132"/>
      <c r="C1338" s="134"/>
      <c r="D1338" s="134"/>
      <c r="E1338" s="134"/>
      <c r="F1338" s="134"/>
    </row>
    <row r="1339" spans="2:6" ht="15" customHeight="1" x14ac:dyDescent="0.25">
      <c r="B1339" s="132"/>
      <c r="C1339" s="134"/>
      <c r="D1339" s="134"/>
      <c r="E1339" s="134"/>
      <c r="F1339" s="134"/>
    </row>
    <row r="1340" spans="2:6" ht="15" customHeight="1" x14ac:dyDescent="0.25">
      <c r="B1340" s="132"/>
      <c r="C1340" s="134"/>
      <c r="D1340" s="134"/>
      <c r="E1340" s="134"/>
      <c r="F1340" s="134"/>
    </row>
    <row r="1341" spans="2:6" ht="15" customHeight="1" x14ac:dyDescent="0.25">
      <c r="B1341" s="132"/>
      <c r="C1341" s="134"/>
      <c r="D1341" s="134"/>
      <c r="E1341" s="134"/>
      <c r="F1341" s="134"/>
    </row>
    <row r="1342" spans="2:6" ht="15" customHeight="1" x14ac:dyDescent="0.25">
      <c r="B1342" s="132"/>
      <c r="C1342" s="134"/>
      <c r="D1342" s="134"/>
      <c r="E1342" s="134"/>
      <c r="F1342" s="134"/>
    </row>
    <row r="1343" spans="2:6" ht="15" customHeight="1" x14ac:dyDescent="0.25">
      <c r="B1343" s="132"/>
      <c r="C1343" s="134"/>
      <c r="D1343" s="134"/>
      <c r="E1343" s="134"/>
      <c r="F1343" s="134"/>
    </row>
    <row r="1344" spans="2:6" ht="15" customHeight="1" x14ac:dyDescent="0.25">
      <c r="B1344" s="132"/>
      <c r="C1344" s="134"/>
      <c r="D1344" s="134"/>
      <c r="E1344" s="134"/>
      <c r="F1344" s="134"/>
    </row>
    <row r="1345" spans="2:6" ht="15" customHeight="1" x14ac:dyDescent="0.25">
      <c r="B1345" s="132"/>
      <c r="C1345" s="134"/>
      <c r="D1345" s="134"/>
      <c r="E1345" s="134"/>
      <c r="F1345" s="134"/>
    </row>
    <row r="1346" spans="2:6" ht="15" customHeight="1" x14ac:dyDescent="0.25">
      <c r="B1346" s="132"/>
      <c r="C1346" s="134"/>
      <c r="D1346" s="134"/>
      <c r="E1346" s="134"/>
      <c r="F1346" s="134"/>
    </row>
    <row r="1347" spans="2:6" ht="15" customHeight="1" x14ac:dyDescent="0.25">
      <c r="B1347" s="132"/>
      <c r="C1347" s="134"/>
      <c r="D1347" s="134"/>
      <c r="E1347" s="134"/>
      <c r="F1347" s="134"/>
    </row>
    <row r="1348" spans="2:6" ht="15" customHeight="1" x14ac:dyDescent="0.25">
      <c r="B1348" s="132"/>
      <c r="C1348" s="134"/>
      <c r="D1348" s="134"/>
      <c r="E1348" s="134"/>
      <c r="F1348" s="134"/>
    </row>
    <row r="1349" spans="2:6" ht="15" customHeight="1" x14ac:dyDescent="0.25">
      <c r="B1349" s="132"/>
      <c r="C1349" s="134"/>
      <c r="D1349" s="134"/>
      <c r="E1349" s="134"/>
      <c r="F1349" s="134"/>
    </row>
    <row r="1350" spans="2:6" ht="15" customHeight="1" x14ac:dyDescent="0.25">
      <c r="B1350" s="132"/>
      <c r="C1350" s="134"/>
      <c r="D1350" s="134"/>
      <c r="E1350" s="134"/>
      <c r="F1350" s="134"/>
    </row>
    <row r="1351" spans="2:6" ht="15" customHeight="1" x14ac:dyDescent="0.25">
      <c r="B1351" s="132"/>
      <c r="C1351" s="134"/>
      <c r="D1351" s="134"/>
      <c r="E1351" s="134"/>
      <c r="F1351" s="134"/>
    </row>
    <row r="1352" spans="2:6" ht="15" customHeight="1" x14ac:dyDescent="0.25">
      <c r="B1352" s="132"/>
      <c r="C1352" s="134"/>
      <c r="D1352" s="134"/>
      <c r="E1352" s="134"/>
      <c r="F1352" s="134"/>
    </row>
    <row r="1353" spans="2:6" ht="15" customHeight="1" x14ac:dyDescent="0.25">
      <c r="B1353" s="132"/>
      <c r="C1353" s="134"/>
      <c r="D1353" s="134"/>
      <c r="E1353" s="134"/>
      <c r="F1353" s="134"/>
    </row>
    <row r="1354" spans="2:6" ht="15" customHeight="1" x14ac:dyDescent="0.25">
      <c r="B1354" s="132"/>
      <c r="C1354" s="134"/>
      <c r="D1354" s="134"/>
      <c r="E1354" s="134"/>
      <c r="F1354" s="134"/>
    </row>
    <row r="1355" spans="2:6" ht="15" customHeight="1" x14ac:dyDescent="0.25">
      <c r="B1355" s="132"/>
      <c r="C1355" s="134"/>
      <c r="D1355" s="134"/>
      <c r="E1355" s="134"/>
      <c r="F1355" s="134"/>
    </row>
    <row r="1356" spans="2:6" ht="15" customHeight="1" x14ac:dyDescent="0.25">
      <c r="B1356" s="132"/>
      <c r="C1356" s="134"/>
      <c r="D1356" s="134"/>
      <c r="E1356" s="134"/>
      <c r="F1356" s="134"/>
    </row>
    <row r="1357" spans="2:6" ht="15" customHeight="1" x14ac:dyDescent="0.25">
      <c r="B1357" s="132"/>
      <c r="C1357" s="134"/>
      <c r="D1357" s="134"/>
      <c r="E1357" s="134"/>
      <c r="F1357" s="134"/>
    </row>
    <row r="1358" spans="2:6" ht="15" customHeight="1" x14ac:dyDescent="0.25">
      <c r="B1358" s="132"/>
      <c r="C1358" s="134"/>
      <c r="D1358" s="134"/>
      <c r="E1358" s="134"/>
      <c r="F1358" s="134"/>
    </row>
    <row r="1359" spans="2:6" ht="15" customHeight="1" x14ac:dyDescent="0.25">
      <c r="B1359" s="132"/>
      <c r="C1359" s="134"/>
      <c r="D1359" s="134"/>
      <c r="E1359" s="134"/>
      <c r="F1359" s="134"/>
    </row>
    <row r="1360" spans="2:6" ht="15" customHeight="1" x14ac:dyDescent="0.25">
      <c r="B1360" s="132"/>
      <c r="C1360" s="134"/>
      <c r="D1360" s="134"/>
      <c r="E1360" s="134"/>
      <c r="F1360" s="134"/>
    </row>
    <row r="1361" spans="2:6" ht="15" customHeight="1" x14ac:dyDescent="0.25">
      <c r="B1361" s="132"/>
      <c r="C1361" s="134"/>
      <c r="D1361" s="134"/>
      <c r="E1361" s="134"/>
      <c r="F1361" s="134"/>
    </row>
    <row r="1362" spans="2:6" ht="15" customHeight="1" x14ac:dyDescent="0.25">
      <c r="B1362" s="132"/>
      <c r="C1362" s="134"/>
      <c r="D1362" s="134"/>
      <c r="E1362" s="134"/>
      <c r="F1362" s="134"/>
    </row>
    <row r="1363" spans="2:6" ht="15" customHeight="1" x14ac:dyDescent="0.25">
      <c r="B1363" s="132"/>
      <c r="C1363" s="134"/>
      <c r="D1363" s="134"/>
      <c r="E1363" s="134"/>
      <c r="F1363" s="134"/>
    </row>
    <row r="1364" spans="2:6" ht="15" customHeight="1" x14ac:dyDescent="0.25">
      <c r="B1364" s="132"/>
      <c r="C1364" s="134"/>
      <c r="D1364" s="134"/>
      <c r="E1364" s="134"/>
      <c r="F1364" s="134"/>
    </row>
    <row r="1365" spans="2:6" ht="15" customHeight="1" x14ac:dyDescent="0.25">
      <c r="B1365" s="132"/>
      <c r="C1365" s="134"/>
      <c r="D1365" s="134"/>
      <c r="E1365" s="134"/>
      <c r="F1365" s="134"/>
    </row>
    <row r="1366" spans="2:6" ht="15" customHeight="1" x14ac:dyDescent="0.25">
      <c r="B1366" s="132"/>
      <c r="C1366" s="134"/>
      <c r="D1366" s="134"/>
      <c r="E1366" s="134"/>
      <c r="F1366" s="134"/>
    </row>
    <row r="1367" spans="2:6" ht="15" customHeight="1" x14ac:dyDescent="0.25">
      <c r="B1367" s="132"/>
      <c r="C1367" s="134"/>
      <c r="D1367" s="134"/>
      <c r="E1367" s="134"/>
      <c r="F1367" s="134"/>
    </row>
    <row r="1368" spans="2:6" ht="15" customHeight="1" x14ac:dyDescent="0.25">
      <c r="B1368" s="132"/>
      <c r="C1368" s="134"/>
      <c r="D1368" s="134"/>
      <c r="E1368" s="134"/>
      <c r="F1368" s="134"/>
    </row>
    <row r="1369" spans="2:6" ht="15" customHeight="1" x14ac:dyDescent="0.25">
      <c r="B1369" s="132"/>
      <c r="C1369" s="134"/>
      <c r="D1369" s="134"/>
      <c r="E1369" s="134"/>
      <c r="F1369" s="134"/>
    </row>
    <row r="1370" spans="2:6" ht="15" customHeight="1" x14ac:dyDescent="0.25">
      <c r="B1370" s="132"/>
      <c r="C1370" s="134"/>
      <c r="D1370" s="134"/>
      <c r="E1370" s="134"/>
      <c r="F1370" s="134"/>
    </row>
    <row r="1371" spans="2:6" ht="15" customHeight="1" x14ac:dyDescent="0.25">
      <c r="B1371" s="132"/>
      <c r="C1371" s="134"/>
      <c r="D1371" s="134"/>
      <c r="E1371" s="134"/>
      <c r="F1371" s="134"/>
    </row>
    <row r="1372" spans="2:6" ht="15" customHeight="1" x14ac:dyDescent="0.25">
      <c r="B1372" s="132"/>
      <c r="C1372" s="134"/>
      <c r="D1372" s="134"/>
      <c r="E1372" s="134"/>
      <c r="F1372" s="134"/>
    </row>
    <row r="1373" spans="2:6" ht="15" customHeight="1" x14ac:dyDescent="0.25">
      <c r="B1373" s="132"/>
      <c r="C1373" s="134"/>
      <c r="D1373" s="134"/>
      <c r="E1373" s="134"/>
      <c r="F1373" s="134"/>
    </row>
    <row r="1374" spans="2:6" ht="15" customHeight="1" x14ac:dyDescent="0.25">
      <c r="B1374" s="132"/>
      <c r="C1374" s="134"/>
      <c r="D1374" s="134"/>
      <c r="E1374" s="134"/>
      <c r="F1374" s="134"/>
    </row>
    <row r="1375" spans="2:6" ht="15" customHeight="1" x14ac:dyDescent="0.25">
      <c r="B1375" s="132"/>
      <c r="C1375" s="134"/>
      <c r="D1375" s="134"/>
      <c r="E1375" s="134"/>
      <c r="F1375" s="134"/>
    </row>
    <row r="1376" spans="2:6" ht="15" customHeight="1" x14ac:dyDescent="0.25">
      <c r="B1376" s="132"/>
      <c r="C1376" s="134"/>
      <c r="D1376" s="134"/>
      <c r="E1376" s="134"/>
      <c r="F1376" s="134"/>
    </row>
    <row r="1377" spans="2:6" ht="15" customHeight="1" x14ac:dyDescent="0.25">
      <c r="B1377" s="132"/>
      <c r="C1377" s="134"/>
      <c r="D1377" s="134"/>
      <c r="E1377" s="134"/>
      <c r="F1377" s="134"/>
    </row>
    <row r="1378" spans="2:6" ht="15" customHeight="1" x14ac:dyDescent="0.25">
      <c r="B1378" s="132"/>
      <c r="C1378" s="134"/>
      <c r="D1378" s="134"/>
      <c r="E1378" s="134"/>
      <c r="F1378" s="134"/>
    </row>
    <row r="1379" spans="2:6" ht="15" customHeight="1" x14ac:dyDescent="0.25">
      <c r="B1379" s="132"/>
      <c r="C1379" s="134"/>
      <c r="D1379" s="134"/>
      <c r="E1379" s="134"/>
      <c r="F1379" s="134"/>
    </row>
    <row r="1380" spans="2:6" ht="15" customHeight="1" x14ac:dyDescent="0.25">
      <c r="B1380" s="132"/>
      <c r="C1380" s="134"/>
      <c r="D1380" s="134"/>
      <c r="E1380" s="134"/>
      <c r="F1380" s="134"/>
    </row>
    <row r="1381" spans="2:6" ht="15" customHeight="1" x14ac:dyDescent="0.25">
      <c r="B1381" s="132"/>
      <c r="C1381" s="134"/>
      <c r="D1381" s="134"/>
      <c r="E1381" s="134"/>
      <c r="F1381" s="134"/>
    </row>
    <row r="1382" spans="2:6" ht="15" customHeight="1" x14ac:dyDescent="0.25">
      <c r="B1382" s="132"/>
      <c r="C1382" s="134"/>
      <c r="D1382" s="134"/>
      <c r="E1382" s="134"/>
      <c r="F1382" s="134"/>
    </row>
    <row r="1383" spans="2:6" ht="15" customHeight="1" x14ac:dyDescent="0.25">
      <c r="B1383" s="132"/>
      <c r="C1383" s="134"/>
      <c r="D1383" s="134"/>
      <c r="E1383" s="134"/>
      <c r="F1383" s="134"/>
    </row>
    <row r="1384" spans="2:6" ht="15" customHeight="1" x14ac:dyDescent="0.25">
      <c r="B1384" s="132"/>
      <c r="C1384" s="134"/>
      <c r="D1384" s="134"/>
      <c r="E1384" s="134"/>
      <c r="F1384" s="134"/>
    </row>
    <row r="1385" spans="2:6" ht="15" customHeight="1" x14ac:dyDescent="0.25">
      <c r="B1385" s="132"/>
      <c r="C1385" s="134"/>
      <c r="D1385" s="134"/>
      <c r="E1385" s="134"/>
      <c r="F1385" s="134"/>
    </row>
    <row r="1386" spans="2:6" ht="15" customHeight="1" x14ac:dyDescent="0.25">
      <c r="B1386" s="132"/>
      <c r="C1386" s="134"/>
      <c r="D1386" s="134"/>
      <c r="E1386" s="134"/>
      <c r="F1386" s="134"/>
    </row>
    <row r="1387" spans="2:6" ht="15" customHeight="1" x14ac:dyDescent="0.25">
      <c r="B1387" s="132"/>
      <c r="C1387" s="134"/>
      <c r="D1387" s="134"/>
      <c r="E1387" s="134"/>
      <c r="F1387" s="134"/>
    </row>
    <row r="1388" spans="2:6" ht="15" customHeight="1" x14ac:dyDescent="0.25">
      <c r="B1388" s="132"/>
      <c r="C1388" s="134"/>
      <c r="D1388" s="134"/>
      <c r="E1388" s="134"/>
      <c r="F1388" s="134"/>
    </row>
    <row r="1389" spans="2:6" ht="15" customHeight="1" x14ac:dyDescent="0.25">
      <c r="B1389" s="132"/>
      <c r="C1389" s="134"/>
      <c r="D1389" s="134"/>
      <c r="E1389" s="134"/>
      <c r="F1389" s="134"/>
    </row>
    <row r="1390" spans="2:6" ht="15" customHeight="1" x14ac:dyDescent="0.25">
      <c r="B1390" s="132"/>
      <c r="C1390" s="134"/>
      <c r="D1390" s="134"/>
      <c r="E1390" s="134"/>
      <c r="F1390" s="134"/>
    </row>
    <row r="1391" spans="2:6" ht="15" customHeight="1" x14ac:dyDescent="0.25">
      <c r="B1391" s="132"/>
      <c r="C1391" s="134"/>
      <c r="D1391" s="134"/>
      <c r="E1391" s="134"/>
      <c r="F1391" s="134"/>
    </row>
    <row r="1392" spans="2:6" ht="15" customHeight="1" x14ac:dyDescent="0.25">
      <c r="B1392" s="132"/>
      <c r="C1392" s="134"/>
      <c r="D1392" s="134"/>
      <c r="E1392" s="134"/>
      <c r="F1392" s="134"/>
    </row>
    <row r="1393" spans="2:6" ht="15" customHeight="1" x14ac:dyDescent="0.25">
      <c r="B1393" s="132"/>
      <c r="C1393" s="134"/>
      <c r="D1393" s="134"/>
      <c r="E1393" s="134"/>
      <c r="F1393" s="134"/>
    </row>
    <row r="1394" spans="2:6" ht="15" customHeight="1" x14ac:dyDescent="0.25">
      <c r="B1394" s="132"/>
      <c r="C1394" s="134"/>
      <c r="D1394" s="134"/>
      <c r="E1394" s="134"/>
      <c r="F1394" s="134"/>
    </row>
    <row r="1395" spans="2:6" ht="15" customHeight="1" x14ac:dyDescent="0.25">
      <c r="B1395" s="132"/>
      <c r="C1395" s="134"/>
      <c r="D1395" s="134"/>
      <c r="E1395" s="134"/>
      <c r="F1395" s="134"/>
    </row>
    <row r="1396" spans="2:6" ht="15" customHeight="1" x14ac:dyDescent="0.25">
      <c r="B1396" s="132"/>
      <c r="C1396" s="134"/>
      <c r="D1396" s="134"/>
      <c r="E1396" s="134"/>
      <c r="F1396" s="134"/>
    </row>
    <row r="1397" spans="2:6" ht="15" customHeight="1" x14ac:dyDescent="0.25">
      <c r="B1397" s="132"/>
      <c r="C1397" s="134"/>
      <c r="D1397" s="134"/>
      <c r="E1397" s="134"/>
      <c r="F1397" s="134"/>
    </row>
    <row r="1398" spans="2:6" ht="15" customHeight="1" x14ac:dyDescent="0.25">
      <c r="B1398" s="132"/>
      <c r="C1398" s="134"/>
      <c r="D1398" s="134"/>
      <c r="E1398" s="134"/>
      <c r="F1398" s="134"/>
    </row>
    <row r="1399" spans="2:6" ht="15" customHeight="1" x14ac:dyDescent="0.25">
      <c r="B1399" s="132"/>
      <c r="C1399" s="134"/>
      <c r="D1399" s="134"/>
      <c r="E1399" s="134"/>
      <c r="F1399" s="134"/>
    </row>
    <row r="1400" spans="2:6" ht="15" customHeight="1" x14ac:dyDescent="0.25">
      <c r="B1400" s="132"/>
      <c r="C1400" s="134"/>
      <c r="D1400" s="134"/>
      <c r="E1400" s="134"/>
      <c r="F1400" s="134"/>
    </row>
    <row r="1401" spans="2:6" ht="15" customHeight="1" x14ac:dyDescent="0.25">
      <c r="B1401" s="132"/>
      <c r="C1401" s="134"/>
      <c r="D1401" s="134"/>
      <c r="E1401" s="134"/>
      <c r="F1401" s="134"/>
    </row>
    <row r="1402" spans="2:6" ht="15" customHeight="1" x14ac:dyDescent="0.25">
      <c r="B1402" s="132"/>
      <c r="C1402" s="134"/>
      <c r="D1402" s="134"/>
      <c r="E1402" s="134"/>
      <c r="F1402" s="134"/>
    </row>
    <row r="1403" spans="2:6" ht="15" customHeight="1" x14ac:dyDescent="0.25">
      <c r="B1403" s="132"/>
      <c r="C1403" s="134"/>
      <c r="D1403" s="134"/>
      <c r="E1403" s="134"/>
      <c r="F1403" s="134"/>
    </row>
    <row r="1404" spans="2:6" ht="15" customHeight="1" x14ac:dyDescent="0.25">
      <c r="B1404" s="132"/>
      <c r="C1404" s="134"/>
      <c r="D1404" s="134"/>
      <c r="E1404" s="134"/>
      <c r="F1404" s="134"/>
    </row>
    <row r="1405" spans="2:6" ht="15" customHeight="1" x14ac:dyDescent="0.25">
      <c r="B1405" s="132"/>
      <c r="C1405" s="134"/>
      <c r="D1405" s="134"/>
      <c r="E1405" s="134"/>
      <c r="F1405" s="134"/>
    </row>
    <row r="1406" spans="2:6" ht="15" customHeight="1" x14ac:dyDescent="0.25">
      <c r="B1406" s="132"/>
      <c r="C1406" s="134"/>
      <c r="D1406" s="134"/>
      <c r="E1406" s="134"/>
      <c r="F1406" s="134"/>
    </row>
    <row r="1407" spans="2:6" ht="15" customHeight="1" x14ac:dyDescent="0.25">
      <c r="B1407" s="132"/>
      <c r="C1407" s="134"/>
      <c r="D1407" s="134"/>
      <c r="E1407" s="134"/>
      <c r="F1407" s="134"/>
    </row>
    <row r="1408" spans="2:6" ht="15" customHeight="1" x14ac:dyDescent="0.25">
      <c r="B1408" s="132"/>
      <c r="C1408" s="134"/>
      <c r="D1408" s="134"/>
      <c r="E1408" s="134"/>
      <c r="F1408" s="134"/>
    </row>
    <row r="1409" spans="2:6" ht="15" customHeight="1" x14ac:dyDescent="0.25">
      <c r="B1409" s="132"/>
      <c r="C1409" s="134"/>
      <c r="D1409" s="134"/>
      <c r="E1409" s="134"/>
      <c r="F1409" s="134"/>
    </row>
    <row r="1410" spans="2:6" ht="15" customHeight="1" x14ac:dyDescent="0.25">
      <c r="B1410" s="132"/>
      <c r="C1410" s="134"/>
      <c r="D1410" s="134"/>
      <c r="E1410" s="134"/>
      <c r="F1410" s="134"/>
    </row>
    <row r="1411" spans="2:6" ht="15" customHeight="1" x14ac:dyDescent="0.25">
      <c r="B1411" s="132"/>
      <c r="C1411" s="134"/>
      <c r="D1411" s="134"/>
      <c r="E1411" s="134"/>
      <c r="F1411" s="134"/>
    </row>
    <row r="1412" spans="2:6" ht="15" customHeight="1" x14ac:dyDescent="0.25">
      <c r="B1412" s="132"/>
      <c r="C1412" s="134"/>
      <c r="D1412" s="134"/>
      <c r="E1412" s="134"/>
      <c r="F1412" s="134"/>
    </row>
    <row r="1413" spans="2:6" ht="15" customHeight="1" x14ac:dyDescent="0.25">
      <c r="B1413" s="132"/>
      <c r="C1413" s="134"/>
      <c r="D1413" s="134"/>
      <c r="E1413" s="134"/>
      <c r="F1413" s="134"/>
    </row>
    <row r="1414" spans="2:6" ht="15" customHeight="1" x14ac:dyDescent="0.25">
      <c r="B1414" s="132"/>
      <c r="C1414" s="134"/>
      <c r="D1414" s="134"/>
      <c r="E1414" s="134"/>
      <c r="F1414" s="134"/>
    </row>
    <row r="1415" spans="2:6" ht="15" customHeight="1" x14ac:dyDescent="0.25">
      <c r="B1415" s="132"/>
      <c r="C1415" s="134"/>
      <c r="D1415" s="134"/>
      <c r="E1415" s="134"/>
      <c r="F1415" s="134"/>
    </row>
    <row r="1416" spans="2:6" ht="15" customHeight="1" x14ac:dyDescent="0.25">
      <c r="B1416" s="132"/>
      <c r="C1416" s="134"/>
      <c r="D1416" s="134"/>
      <c r="E1416" s="134"/>
      <c r="F1416" s="134"/>
    </row>
    <row r="1417" spans="2:6" ht="15" customHeight="1" x14ac:dyDescent="0.25">
      <c r="B1417" s="132"/>
      <c r="C1417" s="134"/>
      <c r="D1417" s="134"/>
      <c r="E1417" s="134"/>
      <c r="F1417" s="134"/>
    </row>
    <row r="1418" spans="2:6" ht="15" customHeight="1" x14ac:dyDescent="0.25">
      <c r="B1418" s="132"/>
      <c r="C1418" s="134"/>
      <c r="D1418" s="134"/>
      <c r="E1418" s="134"/>
      <c r="F1418" s="134"/>
    </row>
    <row r="1419" spans="2:6" ht="15" customHeight="1" x14ac:dyDescent="0.25">
      <c r="B1419" s="132"/>
      <c r="C1419" s="134"/>
      <c r="D1419" s="134"/>
      <c r="E1419" s="134"/>
      <c r="F1419" s="134"/>
    </row>
    <row r="1420" spans="2:6" ht="15" customHeight="1" x14ac:dyDescent="0.25">
      <c r="B1420" s="132"/>
      <c r="C1420" s="134"/>
      <c r="D1420" s="134"/>
      <c r="E1420" s="134"/>
      <c r="F1420" s="134"/>
    </row>
    <row r="1421" spans="2:6" ht="15" customHeight="1" x14ac:dyDescent="0.25">
      <c r="B1421" s="132"/>
      <c r="C1421" s="134"/>
      <c r="D1421" s="134"/>
      <c r="E1421" s="134"/>
      <c r="F1421" s="134"/>
    </row>
    <row r="1422" spans="2:6" ht="15" customHeight="1" x14ac:dyDescent="0.25">
      <c r="B1422" s="132"/>
      <c r="C1422" s="134"/>
      <c r="D1422" s="134"/>
      <c r="E1422" s="134"/>
      <c r="F1422" s="134"/>
    </row>
    <row r="1423" spans="2:6" ht="15" customHeight="1" x14ac:dyDescent="0.25">
      <c r="B1423" s="132"/>
      <c r="C1423" s="134"/>
      <c r="D1423" s="134"/>
      <c r="E1423" s="134"/>
      <c r="F1423" s="134"/>
    </row>
    <row r="1424" spans="2:6" ht="15" customHeight="1" x14ac:dyDescent="0.25">
      <c r="B1424" s="132"/>
      <c r="C1424" s="134"/>
      <c r="D1424" s="134"/>
      <c r="E1424" s="134"/>
      <c r="F1424" s="134"/>
    </row>
    <row r="1425" spans="2:6" ht="15" customHeight="1" x14ac:dyDescent="0.25">
      <c r="B1425" s="132"/>
      <c r="C1425" s="134"/>
      <c r="D1425" s="134"/>
      <c r="E1425" s="134"/>
      <c r="F1425" s="134"/>
    </row>
    <row r="1426" spans="2:6" ht="15" customHeight="1" x14ac:dyDescent="0.25">
      <c r="B1426" s="132"/>
      <c r="C1426" s="134"/>
      <c r="D1426" s="134"/>
      <c r="E1426" s="134"/>
      <c r="F1426" s="134"/>
    </row>
    <row r="1427" spans="2:6" ht="15" customHeight="1" x14ac:dyDescent="0.25">
      <c r="B1427" s="132"/>
      <c r="C1427" s="134"/>
      <c r="D1427" s="134"/>
      <c r="E1427" s="134"/>
      <c r="F1427" s="134"/>
    </row>
    <row r="1428" spans="2:6" ht="15" customHeight="1" x14ac:dyDescent="0.25">
      <c r="B1428" s="132"/>
      <c r="C1428" s="134"/>
      <c r="D1428" s="134"/>
      <c r="E1428" s="134"/>
      <c r="F1428" s="134"/>
    </row>
    <row r="1429" spans="2:6" ht="15" customHeight="1" x14ac:dyDescent="0.25">
      <c r="B1429" s="132"/>
      <c r="C1429" s="134"/>
      <c r="D1429" s="134"/>
      <c r="E1429" s="134"/>
      <c r="F1429" s="134"/>
    </row>
    <row r="1430" spans="2:6" ht="15" customHeight="1" x14ac:dyDescent="0.25">
      <c r="B1430" s="132"/>
      <c r="C1430" s="134"/>
      <c r="D1430" s="134"/>
      <c r="E1430" s="134"/>
      <c r="F1430" s="134"/>
    </row>
    <row r="1431" spans="2:6" ht="15" customHeight="1" x14ac:dyDescent="0.25">
      <c r="B1431" s="132"/>
      <c r="C1431" s="134"/>
      <c r="D1431" s="134"/>
      <c r="E1431" s="134"/>
      <c r="F1431" s="134"/>
    </row>
    <row r="1432" spans="2:6" ht="15" customHeight="1" x14ac:dyDescent="0.25">
      <c r="B1432" s="132"/>
      <c r="C1432" s="134"/>
      <c r="D1432" s="134"/>
      <c r="E1432" s="134"/>
      <c r="F1432" s="134"/>
    </row>
    <row r="1433" spans="2:6" ht="15" customHeight="1" x14ac:dyDescent="0.25">
      <c r="B1433" s="132"/>
      <c r="C1433" s="134"/>
      <c r="D1433" s="134"/>
      <c r="E1433" s="134"/>
      <c r="F1433" s="134"/>
    </row>
    <row r="1434" spans="2:6" ht="15" customHeight="1" x14ac:dyDescent="0.25">
      <c r="B1434" s="132"/>
      <c r="C1434" s="134"/>
      <c r="D1434" s="134"/>
      <c r="E1434" s="134"/>
      <c r="F1434" s="134"/>
    </row>
    <row r="1435" spans="2:6" ht="15" customHeight="1" x14ac:dyDescent="0.25">
      <c r="B1435" s="132"/>
      <c r="C1435" s="134"/>
      <c r="D1435" s="134"/>
      <c r="E1435" s="134"/>
      <c r="F1435" s="134"/>
    </row>
    <row r="1436" spans="2:6" ht="15" customHeight="1" x14ac:dyDescent="0.25">
      <c r="B1436" s="132"/>
      <c r="C1436" s="134"/>
      <c r="D1436" s="134"/>
      <c r="E1436" s="134"/>
      <c r="F1436" s="134"/>
    </row>
    <row r="1437" spans="2:6" ht="15" customHeight="1" x14ac:dyDescent="0.25">
      <c r="B1437" s="132"/>
      <c r="C1437" s="134"/>
      <c r="D1437" s="134"/>
      <c r="E1437" s="134"/>
      <c r="F1437" s="134"/>
    </row>
    <row r="1438" spans="2:6" ht="15" customHeight="1" x14ac:dyDescent="0.25">
      <c r="B1438" s="132"/>
      <c r="C1438" s="134"/>
      <c r="D1438" s="134"/>
      <c r="E1438" s="134"/>
      <c r="F1438" s="134"/>
    </row>
    <row r="1439" spans="2:6" ht="15" customHeight="1" x14ac:dyDescent="0.25">
      <c r="B1439" s="132"/>
      <c r="C1439" s="134"/>
      <c r="D1439" s="134"/>
      <c r="E1439" s="134"/>
      <c r="F1439" s="134"/>
    </row>
    <row r="1440" spans="2:6" ht="15" customHeight="1" x14ac:dyDescent="0.25">
      <c r="B1440" s="132"/>
      <c r="C1440" s="134"/>
      <c r="D1440" s="134"/>
      <c r="E1440" s="134"/>
      <c r="F1440" s="134"/>
    </row>
    <row r="1441" spans="2:6" ht="15" customHeight="1" x14ac:dyDescent="0.25">
      <c r="B1441" s="132"/>
      <c r="C1441" s="134"/>
      <c r="D1441" s="134"/>
      <c r="E1441" s="134"/>
      <c r="F1441" s="134"/>
    </row>
    <row r="1442" spans="2:6" ht="15" customHeight="1" x14ac:dyDescent="0.25">
      <c r="B1442" s="132"/>
      <c r="C1442" s="134"/>
      <c r="D1442" s="134"/>
      <c r="E1442" s="134"/>
      <c r="F1442" s="134"/>
    </row>
    <row r="1443" spans="2:6" ht="15" customHeight="1" x14ac:dyDescent="0.25">
      <c r="B1443" s="132"/>
      <c r="C1443" s="134"/>
      <c r="D1443" s="134"/>
      <c r="E1443" s="134"/>
      <c r="F1443" s="134"/>
    </row>
    <row r="1444" spans="2:6" ht="15" customHeight="1" x14ac:dyDescent="0.25">
      <c r="B1444" s="132"/>
      <c r="C1444" s="134"/>
      <c r="D1444" s="134"/>
      <c r="E1444" s="134"/>
      <c r="F1444" s="134"/>
    </row>
    <row r="1445" spans="2:6" ht="15" customHeight="1" x14ac:dyDescent="0.25">
      <c r="B1445" s="132"/>
      <c r="C1445" s="134"/>
      <c r="D1445" s="134"/>
      <c r="E1445" s="134"/>
      <c r="F1445" s="134"/>
    </row>
    <row r="1446" spans="2:6" ht="15" customHeight="1" x14ac:dyDescent="0.25">
      <c r="B1446" s="132"/>
      <c r="C1446" s="134"/>
      <c r="D1446" s="134"/>
      <c r="E1446" s="134"/>
      <c r="F1446" s="134"/>
    </row>
    <row r="1447" spans="2:6" ht="15" customHeight="1" x14ac:dyDescent="0.25">
      <c r="B1447" s="132"/>
      <c r="C1447" s="134"/>
      <c r="D1447" s="134"/>
      <c r="E1447" s="134"/>
      <c r="F1447" s="134"/>
    </row>
    <row r="1448" spans="2:6" ht="15" customHeight="1" x14ac:dyDescent="0.25">
      <c r="B1448" s="132"/>
      <c r="C1448" s="134"/>
      <c r="D1448" s="134"/>
      <c r="E1448" s="134"/>
      <c r="F1448" s="134"/>
    </row>
    <row r="1449" spans="2:6" ht="15" customHeight="1" x14ac:dyDescent="0.25">
      <c r="B1449" s="132"/>
      <c r="C1449" s="134"/>
      <c r="D1449" s="134"/>
      <c r="E1449" s="134"/>
      <c r="F1449" s="134"/>
    </row>
    <row r="1450" spans="2:6" ht="15" customHeight="1" x14ac:dyDescent="0.25">
      <c r="B1450" s="132"/>
      <c r="C1450" s="134"/>
      <c r="D1450" s="134"/>
      <c r="E1450" s="134"/>
      <c r="F1450" s="134"/>
    </row>
    <row r="1451" spans="2:6" ht="15" customHeight="1" x14ac:dyDescent="0.25">
      <c r="B1451" s="132"/>
      <c r="C1451" s="134"/>
      <c r="D1451" s="134"/>
      <c r="E1451" s="134"/>
      <c r="F1451" s="134"/>
    </row>
    <row r="1452" spans="2:6" ht="15" customHeight="1" x14ac:dyDescent="0.25">
      <c r="B1452" s="132"/>
      <c r="C1452" s="134"/>
      <c r="D1452" s="134"/>
      <c r="E1452" s="134"/>
      <c r="F1452" s="134"/>
    </row>
    <row r="1453" spans="2:6" ht="15" customHeight="1" x14ac:dyDescent="0.25">
      <c r="B1453" s="132"/>
      <c r="C1453" s="134"/>
      <c r="D1453" s="134"/>
      <c r="E1453" s="134"/>
      <c r="F1453" s="134"/>
    </row>
    <row r="1454" spans="2:6" ht="15" customHeight="1" x14ac:dyDescent="0.25">
      <c r="B1454" s="132"/>
      <c r="C1454" s="134"/>
      <c r="D1454" s="134"/>
      <c r="E1454" s="134"/>
      <c r="F1454" s="134"/>
    </row>
    <row r="1455" spans="2:6" ht="15" customHeight="1" x14ac:dyDescent="0.25">
      <c r="B1455" s="132"/>
      <c r="C1455" s="134"/>
      <c r="D1455" s="134"/>
      <c r="E1455" s="134"/>
      <c r="F1455" s="134"/>
    </row>
    <row r="1456" spans="2:6" ht="15" customHeight="1" x14ac:dyDescent="0.25">
      <c r="B1456" s="132"/>
      <c r="C1456" s="134"/>
      <c r="D1456" s="134"/>
      <c r="E1456" s="134"/>
      <c r="F1456" s="134"/>
    </row>
    <row r="1457" spans="2:6" ht="15" customHeight="1" x14ac:dyDescent="0.25">
      <c r="B1457" s="132"/>
      <c r="C1457" s="134"/>
      <c r="D1457" s="134"/>
      <c r="E1457" s="134"/>
      <c r="F1457" s="134"/>
    </row>
    <row r="1458" spans="2:6" ht="15" customHeight="1" x14ac:dyDescent="0.25">
      <c r="B1458" s="132"/>
      <c r="C1458" s="134"/>
      <c r="D1458" s="134"/>
      <c r="E1458" s="134"/>
      <c r="F1458" s="134"/>
    </row>
    <row r="1459" spans="2:6" ht="15" customHeight="1" x14ac:dyDescent="0.25">
      <c r="B1459" s="132"/>
      <c r="C1459" s="134"/>
      <c r="D1459" s="134"/>
      <c r="E1459" s="134"/>
      <c r="F1459" s="134"/>
    </row>
    <row r="1460" spans="2:6" ht="15" customHeight="1" x14ac:dyDescent="0.25">
      <c r="B1460" s="132"/>
      <c r="C1460" s="134"/>
      <c r="D1460" s="134"/>
      <c r="E1460" s="134"/>
      <c r="F1460" s="134"/>
    </row>
    <row r="1461" spans="2:6" ht="15" customHeight="1" x14ac:dyDescent="0.25">
      <c r="B1461" s="132"/>
      <c r="C1461" s="134"/>
      <c r="D1461" s="134"/>
      <c r="E1461" s="134"/>
      <c r="F1461" s="134"/>
    </row>
    <row r="1462" spans="2:6" ht="15" customHeight="1" x14ac:dyDescent="0.25">
      <c r="B1462" s="132"/>
      <c r="C1462" s="134"/>
      <c r="D1462" s="134"/>
      <c r="E1462" s="134"/>
      <c r="F1462" s="134"/>
    </row>
    <row r="1463" spans="2:6" ht="15" customHeight="1" x14ac:dyDescent="0.25">
      <c r="B1463" s="132"/>
      <c r="C1463" s="134"/>
      <c r="D1463" s="134"/>
      <c r="E1463" s="134"/>
      <c r="F1463" s="134"/>
    </row>
    <row r="1464" spans="2:6" ht="15" customHeight="1" x14ac:dyDescent="0.25">
      <c r="B1464" s="132"/>
      <c r="C1464" s="134"/>
      <c r="D1464" s="134"/>
      <c r="E1464" s="134"/>
      <c r="F1464" s="134"/>
    </row>
    <row r="1465" spans="2:6" ht="15" customHeight="1" x14ac:dyDescent="0.25">
      <c r="B1465" s="132"/>
      <c r="C1465" s="134"/>
      <c r="D1465" s="134"/>
      <c r="E1465" s="134"/>
      <c r="F1465" s="134"/>
    </row>
    <row r="1466" spans="2:6" ht="15" customHeight="1" x14ac:dyDescent="0.25">
      <c r="B1466" s="132"/>
      <c r="C1466" s="134"/>
      <c r="D1466" s="134"/>
      <c r="E1466" s="134"/>
      <c r="F1466" s="134"/>
    </row>
    <row r="1467" spans="2:6" ht="15" customHeight="1" x14ac:dyDescent="0.25">
      <c r="B1467" s="132"/>
      <c r="C1467" s="134"/>
      <c r="D1467" s="134"/>
      <c r="E1467" s="134"/>
      <c r="F1467" s="134"/>
    </row>
    <row r="1468" spans="2:6" ht="15" customHeight="1" x14ac:dyDescent="0.25">
      <c r="B1468" s="132"/>
      <c r="C1468" s="134"/>
      <c r="D1468" s="134"/>
      <c r="E1468" s="134"/>
      <c r="F1468" s="134"/>
    </row>
    <row r="1469" spans="2:6" ht="15" customHeight="1" x14ac:dyDescent="0.25">
      <c r="B1469" s="132"/>
      <c r="C1469" s="134"/>
      <c r="D1469" s="134"/>
      <c r="E1469" s="134"/>
      <c r="F1469" s="134"/>
    </row>
    <row r="1470" spans="2:6" ht="15" customHeight="1" x14ac:dyDescent="0.25">
      <c r="B1470" s="132"/>
      <c r="C1470" s="134"/>
      <c r="D1470" s="134"/>
      <c r="E1470" s="134"/>
      <c r="F1470" s="134"/>
    </row>
    <row r="1471" spans="2:6" ht="15" customHeight="1" x14ac:dyDescent="0.25">
      <c r="B1471" s="132"/>
      <c r="C1471" s="134"/>
      <c r="D1471" s="134"/>
      <c r="E1471" s="134"/>
      <c r="F1471" s="134"/>
    </row>
    <row r="1472" spans="2:6" ht="15" customHeight="1" x14ac:dyDescent="0.25">
      <c r="B1472" s="132"/>
      <c r="C1472" s="134"/>
      <c r="D1472" s="134"/>
      <c r="E1472" s="134"/>
      <c r="F1472" s="134"/>
    </row>
    <row r="1473" spans="2:6" ht="15" customHeight="1" x14ac:dyDescent="0.25">
      <c r="B1473" s="132"/>
      <c r="C1473" s="134"/>
      <c r="D1473" s="134"/>
      <c r="E1473" s="134"/>
      <c r="F1473" s="134"/>
    </row>
    <row r="1474" spans="2:6" ht="15" customHeight="1" x14ac:dyDescent="0.25">
      <c r="B1474" s="132"/>
      <c r="C1474" s="134"/>
      <c r="D1474" s="134"/>
      <c r="E1474" s="134"/>
      <c r="F1474" s="134"/>
    </row>
    <row r="1475" spans="2:6" ht="15" customHeight="1" x14ac:dyDescent="0.25">
      <c r="B1475" s="132"/>
      <c r="C1475" s="134"/>
      <c r="D1475" s="134"/>
      <c r="E1475" s="134"/>
      <c r="F1475" s="134"/>
    </row>
    <row r="1476" spans="2:6" ht="15" customHeight="1" x14ac:dyDescent="0.25">
      <c r="B1476" s="132"/>
      <c r="C1476" s="134"/>
      <c r="D1476" s="134"/>
      <c r="E1476" s="134"/>
      <c r="F1476" s="134"/>
    </row>
    <row r="1477" spans="2:6" ht="15" customHeight="1" x14ac:dyDescent="0.25">
      <c r="B1477" s="132"/>
      <c r="C1477" s="134"/>
      <c r="D1477" s="134"/>
      <c r="E1477" s="134"/>
      <c r="F1477" s="134"/>
    </row>
    <row r="1478" spans="2:6" ht="15" customHeight="1" x14ac:dyDescent="0.25">
      <c r="B1478" s="132"/>
      <c r="C1478" s="134"/>
      <c r="D1478" s="134"/>
      <c r="E1478" s="134"/>
      <c r="F1478" s="134"/>
    </row>
    <row r="1479" spans="2:6" ht="15" customHeight="1" x14ac:dyDescent="0.25">
      <c r="B1479" s="132"/>
      <c r="C1479" s="134"/>
      <c r="D1479" s="134"/>
      <c r="E1479" s="134"/>
      <c r="F1479" s="134"/>
    </row>
    <row r="1480" spans="2:6" ht="15" customHeight="1" x14ac:dyDescent="0.25">
      <c r="B1480" s="132"/>
      <c r="C1480" s="134"/>
      <c r="D1480" s="134"/>
      <c r="E1480" s="134"/>
      <c r="F1480" s="134"/>
    </row>
    <row r="1481" spans="2:6" ht="15" customHeight="1" x14ac:dyDescent="0.25">
      <c r="B1481" s="132"/>
      <c r="C1481" s="134"/>
      <c r="D1481" s="134"/>
      <c r="E1481" s="134"/>
      <c r="F1481" s="134"/>
    </row>
    <row r="1482" spans="2:6" ht="15" customHeight="1" x14ac:dyDescent="0.25">
      <c r="B1482" s="132"/>
      <c r="C1482" s="134"/>
      <c r="D1482" s="134"/>
      <c r="E1482" s="134"/>
      <c r="F1482" s="134"/>
    </row>
    <row r="1483" spans="2:6" ht="15" customHeight="1" x14ac:dyDescent="0.25">
      <c r="B1483" s="132"/>
      <c r="C1483" s="134"/>
      <c r="D1483" s="134"/>
      <c r="E1483" s="134"/>
      <c r="F1483" s="134"/>
    </row>
    <row r="1484" spans="2:6" ht="15" customHeight="1" x14ac:dyDescent="0.25">
      <c r="B1484" s="132"/>
      <c r="C1484" s="134"/>
      <c r="D1484" s="134"/>
      <c r="E1484" s="134"/>
      <c r="F1484" s="134"/>
    </row>
    <row r="1485" spans="2:6" ht="15" customHeight="1" x14ac:dyDescent="0.25">
      <c r="B1485" s="132"/>
      <c r="C1485" s="134"/>
      <c r="D1485" s="134"/>
      <c r="E1485" s="134"/>
      <c r="F1485" s="134"/>
    </row>
    <row r="1486" spans="2:6" ht="15" customHeight="1" x14ac:dyDescent="0.25">
      <c r="B1486" s="132"/>
      <c r="C1486" s="134"/>
      <c r="D1486" s="134"/>
      <c r="E1486" s="134"/>
      <c r="F1486" s="134"/>
    </row>
    <row r="1487" spans="2:6" ht="15" customHeight="1" x14ac:dyDescent="0.25">
      <c r="B1487" s="132"/>
      <c r="C1487" s="134"/>
      <c r="D1487" s="134"/>
      <c r="E1487" s="134"/>
      <c r="F1487" s="134"/>
    </row>
    <row r="1488" spans="2:6" ht="15" customHeight="1" x14ac:dyDescent="0.25">
      <c r="B1488" s="132"/>
      <c r="C1488" s="134"/>
      <c r="D1488" s="134"/>
      <c r="E1488" s="134"/>
      <c r="F1488" s="134"/>
    </row>
    <row r="1489" spans="2:6" ht="15" customHeight="1" x14ac:dyDescent="0.25">
      <c r="B1489" s="132"/>
      <c r="C1489" s="134"/>
      <c r="D1489" s="134"/>
      <c r="E1489" s="134"/>
      <c r="F1489" s="134"/>
    </row>
    <row r="1490" spans="2:6" ht="15" customHeight="1" x14ac:dyDescent="0.25">
      <c r="B1490" s="132"/>
      <c r="C1490" s="134"/>
      <c r="D1490" s="134"/>
      <c r="E1490" s="134"/>
      <c r="F1490" s="134"/>
    </row>
    <row r="1491" spans="2:6" ht="15" customHeight="1" x14ac:dyDescent="0.25">
      <c r="B1491" s="132"/>
      <c r="C1491" s="134"/>
      <c r="D1491" s="134"/>
      <c r="E1491" s="134"/>
      <c r="F1491" s="134"/>
    </row>
    <row r="1492" spans="2:6" ht="15" customHeight="1" x14ac:dyDescent="0.25">
      <c r="B1492" s="132"/>
      <c r="C1492" s="134"/>
      <c r="D1492" s="134"/>
      <c r="E1492" s="134"/>
      <c r="F1492" s="134"/>
    </row>
    <row r="1493" spans="2:6" ht="15" customHeight="1" x14ac:dyDescent="0.25">
      <c r="B1493" s="132"/>
      <c r="C1493" s="134"/>
      <c r="D1493" s="134"/>
      <c r="E1493" s="134"/>
      <c r="F1493" s="134"/>
    </row>
    <row r="1494" spans="2:6" ht="15" customHeight="1" x14ac:dyDescent="0.25">
      <c r="B1494" s="132"/>
      <c r="C1494" s="134"/>
      <c r="D1494" s="134"/>
      <c r="E1494" s="134"/>
      <c r="F1494" s="134"/>
    </row>
    <row r="1495" spans="2:6" ht="15" customHeight="1" x14ac:dyDescent="0.25">
      <c r="B1495" s="132"/>
      <c r="C1495" s="134"/>
      <c r="D1495" s="134"/>
      <c r="E1495" s="134"/>
      <c r="F1495" s="134"/>
    </row>
    <row r="1496" spans="2:6" ht="15" customHeight="1" x14ac:dyDescent="0.25">
      <c r="B1496" s="132"/>
      <c r="C1496" s="134"/>
      <c r="D1496" s="134"/>
      <c r="E1496" s="134"/>
      <c r="F1496" s="134"/>
    </row>
    <row r="1497" spans="2:6" ht="15" customHeight="1" x14ac:dyDescent="0.25">
      <c r="B1497" s="132"/>
      <c r="C1497" s="134"/>
      <c r="D1497" s="134"/>
      <c r="E1497" s="134"/>
      <c r="F1497" s="134"/>
    </row>
    <row r="1498" spans="2:6" ht="15" customHeight="1" x14ac:dyDescent="0.25">
      <c r="B1498" s="132"/>
      <c r="C1498" s="134"/>
      <c r="D1498" s="134"/>
      <c r="E1498" s="134"/>
      <c r="F1498" s="134"/>
    </row>
    <row r="1499" spans="2:6" ht="15" customHeight="1" x14ac:dyDescent="0.25">
      <c r="B1499" s="132"/>
      <c r="C1499" s="134"/>
      <c r="D1499" s="134"/>
      <c r="E1499" s="134"/>
      <c r="F1499" s="134"/>
    </row>
    <row r="1500" spans="2:6" ht="15" customHeight="1" x14ac:dyDescent="0.25">
      <c r="B1500" s="132"/>
      <c r="C1500" s="134"/>
      <c r="D1500" s="134"/>
      <c r="E1500" s="134"/>
      <c r="F1500" s="134"/>
    </row>
    <row r="1501" spans="2:6" ht="15" customHeight="1" x14ac:dyDescent="0.25">
      <c r="B1501" s="132"/>
      <c r="C1501" s="134"/>
      <c r="D1501" s="134"/>
      <c r="E1501" s="134"/>
      <c r="F1501" s="134"/>
    </row>
    <row r="1502" spans="2:6" ht="15" customHeight="1" x14ac:dyDescent="0.25">
      <c r="B1502" s="132"/>
      <c r="C1502" s="134"/>
      <c r="D1502" s="134"/>
      <c r="E1502" s="134"/>
      <c r="F1502" s="134"/>
    </row>
    <row r="1503" spans="2:6" ht="15" customHeight="1" x14ac:dyDescent="0.25">
      <c r="B1503" s="132"/>
      <c r="C1503" s="134"/>
      <c r="D1503" s="134"/>
      <c r="E1503" s="134"/>
      <c r="F1503" s="134"/>
    </row>
    <row r="1504" spans="2:6" ht="15" customHeight="1" x14ac:dyDescent="0.25">
      <c r="B1504" s="132"/>
      <c r="C1504" s="134"/>
      <c r="D1504" s="134"/>
      <c r="E1504" s="134"/>
      <c r="F1504" s="134"/>
    </row>
    <row r="1505" spans="2:6" ht="15" customHeight="1" x14ac:dyDescent="0.25">
      <c r="B1505" s="132"/>
      <c r="C1505" s="134"/>
      <c r="D1505" s="134"/>
      <c r="E1505" s="134"/>
      <c r="F1505" s="134"/>
    </row>
    <row r="1506" spans="2:6" ht="15" customHeight="1" x14ac:dyDescent="0.25">
      <c r="B1506" s="132"/>
      <c r="C1506" s="134"/>
      <c r="D1506" s="134"/>
      <c r="E1506" s="134"/>
      <c r="F1506" s="134"/>
    </row>
    <row r="1507" spans="2:6" ht="15" customHeight="1" x14ac:dyDescent="0.25">
      <c r="B1507" s="132"/>
      <c r="C1507" s="134"/>
      <c r="D1507" s="134"/>
      <c r="E1507" s="134"/>
      <c r="F1507" s="134"/>
    </row>
    <row r="1508" spans="2:6" ht="15" customHeight="1" x14ac:dyDescent="0.25">
      <c r="B1508" s="132"/>
      <c r="C1508" s="134"/>
      <c r="D1508" s="134"/>
      <c r="E1508" s="134"/>
      <c r="F1508" s="134"/>
    </row>
    <row r="1509" spans="2:6" ht="15" customHeight="1" x14ac:dyDescent="0.25">
      <c r="B1509" s="132"/>
      <c r="C1509" s="134"/>
      <c r="D1509" s="134"/>
      <c r="E1509" s="134"/>
      <c r="F1509" s="134"/>
    </row>
    <row r="1510" spans="2:6" ht="15" customHeight="1" x14ac:dyDescent="0.25">
      <c r="B1510" s="132"/>
      <c r="C1510" s="134"/>
      <c r="D1510" s="134"/>
      <c r="E1510" s="134"/>
      <c r="F1510" s="134"/>
    </row>
    <row r="1511" spans="2:6" ht="15" customHeight="1" x14ac:dyDescent="0.25">
      <c r="B1511" s="132"/>
      <c r="C1511" s="134"/>
      <c r="D1511" s="134"/>
      <c r="E1511" s="134"/>
      <c r="F1511" s="134"/>
    </row>
    <row r="1512" spans="2:6" ht="15" customHeight="1" x14ac:dyDescent="0.25">
      <c r="B1512" s="132"/>
      <c r="C1512" s="134"/>
      <c r="D1512" s="134"/>
      <c r="E1512" s="134"/>
      <c r="F1512" s="134"/>
    </row>
    <row r="1513" spans="2:6" ht="15" customHeight="1" x14ac:dyDescent="0.25">
      <c r="B1513" s="132"/>
      <c r="C1513" s="134"/>
      <c r="D1513" s="134"/>
      <c r="E1513" s="134"/>
      <c r="F1513" s="134"/>
    </row>
    <row r="1514" spans="2:6" ht="15" customHeight="1" x14ac:dyDescent="0.25">
      <c r="B1514" s="132"/>
      <c r="C1514" s="134"/>
      <c r="D1514" s="134"/>
      <c r="E1514" s="134"/>
      <c r="F1514" s="134"/>
    </row>
    <row r="1515" spans="2:6" ht="15" customHeight="1" x14ac:dyDescent="0.25">
      <c r="B1515" s="132"/>
      <c r="C1515" s="134"/>
      <c r="D1515" s="134"/>
      <c r="E1515" s="134"/>
      <c r="F1515" s="134"/>
    </row>
    <row r="1516" spans="2:6" ht="15" customHeight="1" x14ac:dyDescent="0.25">
      <c r="B1516" s="132"/>
      <c r="C1516" s="134"/>
      <c r="D1516" s="134"/>
      <c r="E1516" s="134"/>
      <c r="F1516" s="134"/>
    </row>
    <row r="1517" spans="2:6" ht="15" customHeight="1" x14ac:dyDescent="0.25">
      <c r="B1517" s="132"/>
      <c r="C1517" s="134"/>
      <c r="D1517" s="134"/>
      <c r="E1517" s="134"/>
      <c r="F1517" s="134"/>
    </row>
    <row r="1518" spans="2:6" ht="15" customHeight="1" x14ac:dyDescent="0.25">
      <c r="B1518" s="132"/>
      <c r="C1518" s="134"/>
      <c r="D1518" s="134"/>
      <c r="E1518" s="134"/>
      <c r="F1518" s="134"/>
    </row>
    <row r="1519" spans="2:6" ht="15" customHeight="1" x14ac:dyDescent="0.25">
      <c r="B1519" s="132"/>
      <c r="C1519" s="134"/>
      <c r="D1519" s="134"/>
      <c r="E1519" s="134"/>
      <c r="F1519" s="134"/>
    </row>
    <row r="1520" spans="2:6" ht="15" customHeight="1" x14ac:dyDescent="0.25">
      <c r="B1520" s="132"/>
      <c r="C1520" s="134"/>
      <c r="D1520" s="134"/>
      <c r="E1520" s="134"/>
      <c r="F1520" s="134"/>
    </row>
    <row r="1521" spans="2:6" ht="15" customHeight="1" x14ac:dyDescent="0.25">
      <c r="B1521" s="132"/>
      <c r="C1521" s="134"/>
      <c r="D1521" s="134"/>
      <c r="E1521" s="134"/>
      <c r="F1521" s="134"/>
    </row>
    <row r="1522" spans="2:6" ht="15" customHeight="1" x14ac:dyDescent="0.25">
      <c r="B1522" s="132"/>
      <c r="C1522" s="134"/>
      <c r="D1522" s="134"/>
      <c r="E1522" s="134"/>
      <c r="F1522" s="134"/>
    </row>
    <row r="1523" spans="2:6" ht="15" customHeight="1" x14ac:dyDescent="0.25">
      <c r="B1523" s="132"/>
      <c r="C1523" s="134"/>
      <c r="D1523" s="134"/>
      <c r="E1523" s="134"/>
      <c r="F1523" s="134"/>
    </row>
    <row r="1524" spans="2:6" ht="15" customHeight="1" x14ac:dyDescent="0.25">
      <c r="B1524" s="132"/>
      <c r="C1524" s="134"/>
      <c r="D1524" s="134"/>
      <c r="E1524" s="134"/>
      <c r="F1524" s="134"/>
    </row>
    <row r="1525" spans="2:6" ht="15" customHeight="1" x14ac:dyDescent="0.25">
      <c r="B1525" s="132"/>
      <c r="C1525" s="134"/>
      <c r="D1525" s="134"/>
      <c r="E1525" s="134"/>
      <c r="F1525" s="134"/>
    </row>
    <row r="1526" spans="2:6" ht="15" customHeight="1" x14ac:dyDescent="0.25">
      <c r="B1526" s="132"/>
      <c r="C1526" s="134"/>
      <c r="D1526" s="134"/>
      <c r="E1526" s="134"/>
      <c r="F1526" s="134"/>
    </row>
    <row r="1527" spans="2:6" ht="15" customHeight="1" x14ac:dyDescent="0.25">
      <c r="B1527" s="132"/>
      <c r="C1527" s="134"/>
      <c r="D1527" s="134"/>
      <c r="E1527" s="134"/>
      <c r="F1527" s="134"/>
    </row>
    <row r="1528" spans="2:6" ht="15" customHeight="1" x14ac:dyDescent="0.25">
      <c r="B1528" s="132"/>
      <c r="C1528" s="134"/>
      <c r="D1528" s="134"/>
      <c r="E1528" s="134"/>
      <c r="F1528" s="134"/>
    </row>
    <row r="1529" spans="2:6" ht="15" customHeight="1" x14ac:dyDescent="0.25">
      <c r="B1529" s="132"/>
      <c r="C1529" s="134"/>
      <c r="D1529" s="134"/>
      <c r="E1529" s="134"/>
      <c r="F1529" s="134"/>
    </row>
    <row r="1530" spans="2:6" ht="15" customHeight="1" x14ac:dyDescent="0.25">
      <c r="B1530" s="132"/>
      <c r="C1530" s="134"/>
      <c r="D1530" s="134"/>
      <c r="E1530" s="134"/>
      <c r="F1530" s="134"/>
    </row>
    <row r="1531" spans="2:6" ht="15" customHeight="1" x14ac:dyDescent="0.25">
      <c r="B1531" s="132"/>
      <c r="C1531" s="134"/>
      <c r="D1531" s="134"/>
      <c r="E1531" s="134"/>
      <c r="F1531" s="134"/>
    </row>
    <row r="1532" spans="2:6" ht="15" customHeight="1" x14ac:dyDescent="0.25">
      <c r="B1532" s="132"/>
      <c r="C1532" s="134"/>
      <c r="D1532" s="134"/>
      <c r="E1532" s="134"/>
      <c r="F1532" s="134"/>
    </row>
    <row r="1533" spans="2:6" ht="15" customHeight="1" x14ac:dyDescent="0.25">
      <c r="B1533" s="132"/>
      <c r="C1533" s="134"/>
      <c r="D1533" s="134"/>
      <c r="E1533" s="134"/>
      <c r="F1533" s="134"/>
    </row>
    <row r="1534" spans="2:6" ht="15" customHeight="1" x14ac:dyDescent="0.25">
      <c r="B1534" s="132"/>
      <c r="C1534" s="134"/>
      <c r="D1534" s="134"/>
      <c r="E1534" s="134"/>
      <c r="F1534" s="134"/>
    </row>
    <row r="1535" spans="2:6" ht="15" customHeight="1" x14ac:dyDescent="0.25">
      <c r="B1535" s="132"/>
      <c r="C1535" s="134"/>
      <c r="D1535" s="134"/>
      <c r="E1535" s="134"/>
      <c r="F1535" s="134"/>
    </row>
    <row r="1536" spans="2:6" ht="15" customHeight="1" x14ac:dyDescent="0.25">
      <c r="B1536" s="132"/>
      <c r="C1536" s="134"/>
      <c r="D1536" s="134"/>
      <c r="E1536" s="134"/>
      <c r="F1536" s="134"/>
    </row>
    <row r="1537" spans="2:6" ht="15" customHeight="1" x14ac:dyDescent="0.25">
      <c r="B1537" s="132"/>
      <c r="C1537" s="134"/>
      <c r="D1537" s="134"/>
      <c r="E1537" s="134"/>
      <c r="F1537" s="134"/>
    </row>
    <row r="1538" spans="2:6" ht="15" customHeight="1" x14ac:dyDescent="0.25">
      <c r="B1538" s="132"/>
      <c r="C1538" s="134"/>
      <c r="D1538" s="134"/>
      <c r="E1538" s="134"/>
      <c r="F1538" s="134"/>
    </row>
    <row r="1539" spans="2:6" ht="15" customHeight="1" x14ac:dyDescent="0.25">
      <c r="B1539" s="132"/>
      <c r="C1539" s="134"/>
      <c r="D1539" s="134"/>
      <c r="E1539" s="134"/>
      <c r="F1539" s="134"/>
    </row>
    <row r="1540" spans="2:6" ht="15" customHeight="1" x14ac:dyDescent="0.25">
      <c r="B1540" s="132"/>
      <c r="C1540" s="134"/>
      <c r="D1540" s="134"/>
      <c r="E1540" s="134"/>
      <c r="F1540" s="134"/>
    </row>
    <row r="1541" spans="2:6" ht="15" customHeight="1" x14ac:dyDescent="0.25">
      <c r="B1541" s="132"/>
      <c r="C1541" s="134"/>
      <c r="D1541" s="134"/>
      <c r="E1541" s="134"/>
      <c r="F1541" s="134"/>
    </row>
    <row r="1542" spans="2:6" ht="15" customHeight="1" x14ac:dyDescent="0.25">
      <c r="B1542" s="132"/>
      <c r="C1542" s="134"/>
      <c r="D1542" s="134"/>
      <c r="E1542" s="134"/>
      <c r="F1542" s="134"/>
    </row>
    <row r="1543" spans="2:6" ht="15" customHeight="1" x14ac:dyDescent="0.25">
      <c r="B1543" s="132"/>
      <c r="C1543" s="134"/>
      <c r="D1543" s="134"/>
      <c r="E1543" s="134"/>
      <c r="F1543" s="134"/>
    </row>
    <row r="1544" spans="2:6" ht="15" customHeight="1" x14ac:dyDescent="0.25">
      <c r="B1544" s="132"/>
      <c r="C1544" s="134"/>
      <c r="D1544" s="134"/>
      <c r="E1544" s="134"/>
      <c r="F1544" s="134"/>
    </row>
    <row r="1545" spans="2:6" ht="15" customHeight="1" x14ac:dyDescent="0.25">
      <c r="B1545" s="132"/>
      <c r="C1545" s="134"/>
      <c r="D1545" s="134"/>
      <c r="E1545" s="134"/>
      <c r="F1545" s="134"/>
    </row>
    <row r="1546" spans="2:6" ht="15" customHeight="1" x14ac:dyDescent="0.25">
      <c r="B1546" s="132"/>
      <c r="C1546" s="134"/>
      <c r="D1546" s="134"/>
      <c r="E1546" s="134"/>
      <c r="F1546" s="134"/>
    </row>
    <row r="1547" spans="2:6" ht="15" customHeight="1" x14ac:dyDescent="0.25">
      <c r="B1547" s="132"/>
      <c r="C1547" s="134"/>
      <c r="D1547" s="134"/>
      <c r="E1547" s="134"/>
      <c r="F1547" s="134"/>
    </row>
    <row r="1548" spans="2:6" ht="15" customHeight="1" x14ac:dyDescent="0.25">
      <c r="B1548" s="132"/>
      <c r="C1548" s="134"/>
      <c r="D1548" s="134"/>
      <c r="E1548" s="134"/>
      <c r="F1548" s="134"/>
    </row>
    <row r="1549" spans="2:6" ht="15" customHeight="1" x14ac:dyDescent="0.25">
      <c r="B1549" s="132"/>
      <c r="C1549" s="134"/>
      <c r="D1549" s="134"/>
      <c r="E1549" s="134"/>
      <c r="F1549" s="134"/>
    </row>
    <row r="1550" spans="2:6" ht="15" customHeight="1" x14ac:dyDescent="0.25">
      <c r="B1550" s="132"/>
      <c r="C1550" s="134"/>
      <c r="D1550" s="134"/>
      <c r="E1550" s="134"/>
      <c r="F1550" s="134"/>
    </row>
    <row r="1551" spans="2:6" ht="15" customHeight="1" x14ac:dyDescent="0.25">
      <c r="B1551" s="132"/>
      <c r="C1551" s="134"/>
      <c r="D1551" s="134"/>
      <c r="E1551" s="134"/>
      <c r="F1551" s="134"/>
    </row>
    <row r="1552" spans="2:6" ht="15" customHeight="1" x14ac:dyDescent="0.25">
      <c r="B1552" s="132"/>
      <c r="C1552" s="134"/>
      <c r="D1552" s="134"/>
      <c r="E1552" s="134"/>
      <c r="F1552" s="134"/>
    </row>
    <row r="1553" spans="1:1" ht="15" customHeight="1" x14ac:dyDescent="0.25">
      <c r="A1553" s="1"/>
    </row>
    <row r="1556" spans="1:1" ht="15" customHeight="1" x14ac:dyDescent="0.25">
      <c r="A1556" s="86">
        <v>1104</v>
      </c>
    </row>
    <row r="1557" spans="1:1" ht="15" customHeight="1" x14ac:dyDescent="0.25">
      <c r="A1557" s="86">
        <v>1904</v>
      </c>
    </row>
    <row r="1558" spans="1:1" ht="15" customHeight="1" x14ac:dyDescent="0.25">
      <c r="A1558" s="86">
        <v>1905</v>
      </c>
    </row>
    <row r="1559" spans="1:1" ht="15" customHeight="1" x14ac:dyDescent="0.25">
      <c r="A1559" s="86">
        <v>1999020</v>
      </c>
    </row>
    <row r="1560" spans="1:1" ht="15" customHeight="1" x14ac:dyDescent="0.25">
      <c r="A1560" s="86">
        <v>1999010</v>
      </c>
    </row>
    <row r="1561" spans="1:1" ht="15" customHeight="1" x14ac:dyDescent="0.25">
      <c r="A1561" s="86">
        <v>17</v>
      </c>
    </row>
    <row r="1562" spans="1:1" ht="15" customHeight="1" x14ac:dyDescent="0.25">
      <c r="A1562" s="86">
        <v>220101</v>
      </c>
    </row>
    <row r="1563" spans="1:1" ht="15" customHeight="1" x14ac:dyDescent="0.25">
      <c r="A1563" s="86">
        <v>2202</v>
      </c>
    </row>
    <row r="1564" spans="1:1" ht="15" customHeight="1" x14ac:dyDescent="0.25">
      <c r="A1564" s="86">
        <v>2204</v>
      </c>
    </row>
    <row r="1565" spans="1:1" ht="15" customHeight="1" x14ac:dyDescent="0.25">
      <c r="A1565" s="86">
        <v>2205</v>
      </c>
    </row>
    <row r="1566" spans="1:1" ht="15" customHeight="1" x14ac:dyDescent="0.25">
      <c r="A1566" s="86">
        <v>2206</v>
      </c>
    </row>
    <row r="1567" spans="1:1" ht="15" customHeight="1" x14ac:dyDescent="0.25">
      <c r="A1567" s="86">
        <v>2207</v>
      </c>
    </row>
    <row r="1568" spans="1:1" ht="15" customHeight="1" x14ac:dyDescent="0.25">
      <c r="A1568" s="86">
        <v>2208</v>
      </c>
    </row>
    <row r="1569" spans="1:8" ht="15" customHeight="1" x14ac:dyDescent="0.25">
      <c r="A1569" s="86">
        <v>220104</v>
      </c>
    </row>
    <row r="1570" spans="1:8" ht="15" customHeight="1" x14ac:dyDescent="0.25">
      <c r="A1570" s="86">
        <v>220109</v>
      </c>
    </row>
    <row r="1571" spans="1:8" ht="15" customHeight="1" x14ac:dyDescent="0.25">
      <c r="A1571" s="86">
        <v>25</v>
      </c>
    </row>
    <row r="1572" spans="1:8" ht="15" customHeight="1" x14ac:dyDescent="0.25">
      <c r="A1572" s="86">
        <v>29</v>
      </c>
    </row>
    <row r="1573" spans="1:8" ht="15" customHeight="1" x14ac:dyDescent="0.25">
      <c r="A1573" s="86">
        <v>4702</v>
      </c>
    </row>
    <row r="1574" spans="1:8" ht="15" customHeight="1" x14ac:dyDescent="0.25">
      <c r="A1574" s="86">
        <v>4703</v>
      </c>
    </row>
    <row r="1575" spans="1:8" ht="15" customHeight="1" x14ac:dyDescent="0.25">
      <c r="A1575" s="86">
        <v>4708</v>
      </c>
    </row>
    <row r="1576" spans="1:8" ht="15" customHeight="1" x14ac:dyDescent="0.25">
      <c r="A1576" s="86">
        <v>4709</v>
      </c>
    </row>
    <row r="1577" spans="1:8" ht="15" customHeight="1" x14ac:dyDescent="0.25">
      <c r="A1577" s="86">
        <v>480509004</v>
      </c>
    </row>
    <row r="1578" spans="1:8" ht="15" customHeight="1" x14ac:dyDescent="0.25">
      <c r="A1578" s="86">
        <v>56</v>
      </c>
    </row>
    <row r="1579" spans="1:8" ht="15" customHeight="1" x14ac:dyDescent="0.25">
      <c r="A1579" s="1"/>
    </row>
    <row r="1580" spans="1:8" ht="15" customHeight="1" x14ac:dyDescent="0.25">
      <c r="G1580" s="2">
        <f>+F1580/1000000</f>
        <v>0</v>
      </c>
      <c r="H1580" s="2"/>
    </row>
    <row r="1581" spans="1:8" ht="15" customHeight="1" x14ac:dyDescent="0.25">
      <c r="G1581" s="2">
        <f>+F1581/1000000</f>
        <v>0</v>
      </c>
      <c r="H1581" s="2"/>
    </row>
  </sheetData>
  <autoFilter ref="A4:AB1031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topLeftCell="A23" zoomScaleNormal="100" workbookViewId="0">
      <selection activeCell="F66" sqref="F66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14.85546875" customWidth="1"/>
    <col min="6" max="6" width="21.5703125" customWidth="1"/>
    <col min="7" max="7" width="16.140625" customWidth="1"/>
    <col min="8" max="8" width="14.140625" customWidth="1"/>
    <col min="9" max="9" width="10.140625" bestFit="1" customWidth="1"/>
    <col min="10" max="11" width="13.28515625" customWidth="1"/>
    <col min="12" max="13" width="9.140625" customWidth="1"/>
    <col min="14" max="14" width="11.140625" bestFit="1" customWidth="1"/>
    <col min="255" max="255" width="15.5703125" customWidth="1"/>
    <col min="256" max="256" width="44" customWidth="1"/>
    <col min="257" max="257" width="12.7109375" customWidth="1"/>
    <col min="258" max="258" width="7.85546875" customWidth="1"/>
    <col min="259" max="259" width="15.5703125" customWidth="1"/>
    <col min="260" max="260" width="44" customWidth="1"/>
    <col min="261" max="262" width="12.7109375" customWidth="1"/>
    <col min="266" max="267" width="13.28515625" customWidth="1"/>
    <col min="511" max="511" width="15.5703125" customWidth="1"/>
    <col min="512" max="512" width="44" customWidth="1"/>
    <col min="513" max="513" width="12.7109375" customWidth="1"/>
    <col min="514" max="514" width="7.85546875" customWidth="1"/>
    <col min="515" max="515" width="15.5703125" customWidth="1"/>
    <col min="516" max="516" width="44" customWidth="1"/>
    <col min="517" max="518" width="12.7109375" customWidth="1"/>
    <col min="522" max="523" width="13.28515625" customWidth="1"/>
    <col min="767" max="767" width="15.5703125" customWidth="1"/>
    <col min="768" max="768" width="44" customWidth="1"/>
    <col min="769" max="769" width="12.7109375" customWidth="1"/>
    <col min="770" max="770" width="7.85546875" customWidth="1"/>
    <col min="771" max="771" width="15.5703125" customWidth="1"/>
    <col min="772" max="772" width="44" customWidth="1"/>
    <col min="773" max="774" width="12.7109375" customWidth="1"/>
    <col min="778" max="779" width="13.28515625" customWidth="1"/>
    <col min="1023" max="1023" width="15.5703125" customWidth="1"/>
    <col min="1024" max="1024" width="44" customWidth="1"/>
    <col min="1025" max="1025" width="12.7109375" customWidth="1"/>
    <col min="1026" max="1026" width="7.85546875" customWidth="1"/>
    <col min="1027" max="1027" width="15.5703125" customWidth="1"/>
    <col min="1028" max="1028" width="44" customWidth="1"/>
    <col min="1029" max="1030" width="12.7109375" customWidth="1"/>
    <col min="1034" max="1035" width="13.28515625" customWidth="1"/>
    <col min="1279" max="1279" width="15.5703125" customWidth="1"/>
    <col min="1280" max="1280" width="44" customWidth="1"/>
    <col min="1281" max="1281" width="12.7109375" customWidth="1"/>
    <col min="1282" max="1282" width="7.85546875" customWidth="1"/>
    <col min="1283" max="1283" width="15.5703125" customWidth="1"/>
    <col min="1284" max="1284" width="44" customWidth="1"/>
    <col min="1285" max="1286" width="12.7109375" customWidth="1"/>
    <col min="1290" max="1291" width="13.28515625" customWidth="1"/>
    <col min="1535" max="1535" width="15.5703125" customWidth="1"/>
    <col min="1536" max="1536" width="44" customWidth="1"/>
    <col min="1537" max="1537" width="12.7109375" customWidth="1"/>
    <col min="1538" max="1538" width="7.85546875" customWidth="1"/>
    <col min="1539" max="1539" width="15.5703125" customWidth="1"/>
    <col min="1540" max="1540" width="44" customWidth="1"/>
    <col min="1541" max="1542" width="12.7109375" customWidth="1"/>
    <col min="1546" max="1547" width="13.28515625" customWidth="1"/>
    <col min="1791" max="1791" width="15.5703125" customWidth="1"/>
    <col min="1792" max="1792" width="44" customWidth="1"/>
    <col min="1793" max="1793" width="12.7109375" customWidth="1"/>
    <col min="1794" max="1794" width="7.85546875" customWidth="1"/>
    <col min="1795" max="1795" width="15.5703125" customWidth="1"/>
    <col min="1796" max="1796" width="44" customWidth="1"/>
    <col min="1797" max="1798" width="12.7109375" customWidth="1"/>
    <col min="1802" max="1803" width="13.28515625" customWidth="1"/>
    <col min="2047" max="2047" width="15.5703125" customWidth="1"/>
    <col min="2048" max="2048" width="44" customWidth="1"/>
    <col min="2049" max="2049" width="12.7109375" customWidth="1"/>
    <col min="2050" max="2050" width="7.85546875" customWidth="1"/>
    <col min="2051" max="2051" width="15.5703125" customWidth="1"/>
    <col min="2052" max="2052" width="44" customWidth="1"/>
    <col min="2053" max="2054" width="12.7109375" customWidth="1"/>
    <col min="2058" max="2059" width="13.28515625" customWidth="1"/>
    <col min="2303" max="2303" width="15.5703125" customWidth="1"/>
    <col min="2304" max="2304" width="44" customWidth="1"/>
    <col min="2305" max="2305" width="12.7109375" customWidth="1"/>
    <col min="2306" max="2306" width="7.85546875" customWidth="1"/>
    <col min="2307" max="2307" width="15.5703125" customWidth="1"/>
    <col min="2308" max="2308" width="44" customWidth="1"/>
    <col min="2309" max="2310" width="12.7109375" customWidth="1"/>
    <col min="2314" max="2315" width="13.28515625" customWidth="1"/>
    <col min="2559" max="2559" width="15.5703125" customWidth="1"/>
    <col min="2560" max="2560" width="44" customWidth="1"/>
    <col min="2561" max="2561" width="12.7109375" customWidth="1"/>
    <col min="2562" max="2562" width="7.85546875" customWidth="1"/>
    <col min="2563" max="2563" width="15.5703125" customWidth="1"/>
    <col min="2564" max="2564" width="44" customWidth="1"/>
    <col min="2565" max="2566" width="12.7109375" customWidth="1"/>
    <col min="2570" max="2571" width="13.28515625" customWidth="1"/>
    <col min="2815" max="2815" width="15.5703125" customWidth="1"/>
    <col min="2816" max="2816" width="44" customWidth="1"/>
    <col min="2817" max="2817" width="12.7109375" customWidth="1"/>
    <col min="2818" max="2818" width="7.85546875" customWidth="1"/>
    <col min="2819" max="2819" width="15.5703125" customWidth="1"/>
    <col min="2820" max="2820" width="44" customWidth="1"/>
    <col min="2821" max="2822" width="12.7109375" customWidth="1"/>
    <col min="2826" max="2827" width="13.28515625" customWidth="1"/>
    <col min="3071" max="3071" width="15.5703125" customWidth="1"/>
    <col min="3072" max="3072" width="44" customWidth="1"/>
    <col min="3073" max="3073" width="12.7109375" customWidth="1"/>
    <col min="3074" max="3074" width="7.85546875" customWidth="1"/>
    <col min="3075" max="3075" width="15.5703125" customWidth="1"/>
    <col min="3076" max="3076" width="44" customWidth="1"/>
    <col min="3077" max="3078" width="12.7109375" customWidth="1"/>
    <col min="3082" max="3083" width="13.28515625" customWidth="1"/>
    <col min="3327" max="3327" width="15.5703125" customWidth="1"/>
    <col min="3328" max="3328" width="44" customWidth="1"/>
    <col min="3329" max="3329" width="12.7109375" customWidth="1"/>
    <col min="3330" max="3330" width="7.85546875" customWidth="1"/>
    <col min="3331" max="3331" width="15.5703125" customWidth="1"/>
    <col min="3332" max="3332" width="44" customWidth="1"/>
    <col min="3333" max="3334" width="12.7109375" customWidth="1"/>
    <col min="3338" max="3339" width="13.28515625" customWidth="1"/>
    <col min="3583" max="3583" width="15.5703125" customWidth="1"/>
    <col min="3584" max="3584" width="44" customWidth="1"/>
    <col min="3585" max="3585" width="12.7109375" customWidth="1"/>
    <col min="3586" max="3586" width="7.85546875" customWidth="1"/>
    <col min="3587" max="3587" width="15.5703125" customWidth="1"/>
    <col min="3588" max="3588" width="44" customWidth="1"/>
    <col min="3589" max="3590" width="12.7109375" customWidth="1"/>
    <col min="3594" max="3595" width="13.28515625" customWidth="1"/>
    <col min="3839" max="3839" width="15.5703125" customWidth="1"/>
    <col min="3840" max="3840" width="44" customWidth="1"/>
    <col min="3841" max="3841" width="12.7109375" customWidth="1"/>
    <col min="3842" max="3842" width="7.85546875" customWidth="1"/>
    <col min="3843" max="3843" width="15.5703125" customWidth="1"/>
    <col min="3844" max="3844" width="44" customWidth="1"/>
    <col min="3845" max="3846" width="12.7109375" customWidth="1"/>
    <col min="3850" max="3851" width="13.28515625" customWidth="1"/>
    <col min="4095" max="4095" width="15.5703125" customWidth="1"/>
    <col min="4096" max="4096" width="44" customWidth="1"/>
    <col min="4097" max="4097" width="12.7109375" customWidth="1"/>
    <col min="4098" max="4098" width="7.85546875" customWidth="1"/>
    <col min="4099" max="4099" width="15.5703125" customWidth="1"/>
    <col min="4100" max="4100" width="44" customWidth="1"/>
    <col min="4101" max="4102" width="12.7109375" customWidth="1"/>
    <col min="4106" max="4107" width="13.28515625" customWidth="1"/>
    <col min="4351" max="4351" width="15.5703125" customWidth="1"/>
    <col min="4352" max="4352" width="44" customWidth="1"/>
    <col min="4353" max="4353" width="12.7109375" customWidth="1"/>
    <col min="4354" max="4354" width="7.85546875" customWidth="1"/>
    <col min="4355" max="4355" width="15.5703125" customWidth="1"/>
    <col min="4356" max="4356" width="44" customWidth="1"/>
    <col min="4357" max="4358" width="12.7109375" customWidth="1"/>
    <col min="4362" max="4363" width="13.28515625" customWidth="1"/>
    <col min="4607" max="4607" width="15.5703125" customWidth="1"/>
    <col min="4608" max="4608" width="44" customWidth="1"/>
    <col min="4609" max="4609" width="12.7109375" customWidth="1"/>
    <col min="4610" max="4610" width="7.85546875" customWidth="1"/>
    <col min="4611" max="4611" width="15.5703125" customWidth="1"/>
    <col min="4612" max="4612" width="44" customWidth="1"/>
    <col min="4613" max="4614" width="12.7109375" customWidth="1"/>
    <col min="4618" max="4619" width="13.28515625" customWidth="1"/>
    <col min="4863" max="4863" width="15.5703125" customWidth="1"/>
    <col min="4864" max="4864" width="44" customWidth="1"/>
    <col min="4865" max="4865" width="12.7109375" customWidth="1"/>
    <col min="4866" max="4866" width="7.85546875" customWidth="1"/>
    <col min="4867" max="4867" width="15.5703125" customWidth="1"/>
    <col min="4868" max="4868" width="44" customWidth="1"/>
    <col min="4869" max="4870" width="12.7109375" customWidth="1"/>
    <col min="4874" max="4875" width="13.28515625" customWidth="1"/>
    <col min="5119" max="5119" width="15.5703125" customWidth="1"/>
    <col min="5120" max="5120" width="44" customWidth="1"/>
    <col min="5121" max="5121" width="12.7109375" customWidth="1"/>
    <col min="5122" max="5122" width="7.85546875" customWidth="1"/>
    <col min="5123" max="5123" width="15.5703125" customWidth="1"/>
    <col min="5124" max="5124" width="44" customWidth="1"/>
    <col min="5125" max="5126" width="12.7109375" customWidth="1"/>
    <col min="5130" max="5131" width="13.28515625" customWidth="1"/>
    <col min="5375" max="5375" width="15.5703125" customWidth="1"/>
    <col min="5376" max="5376" width="44" customWidth="1"/>
    <col min="5377" max="5377" width="12.7109375" customWidth="1"/>
    <col min="5378" max="5378" width="7.85546875" customWidth="1"/>
    <col min="5379" max="5379" width="15.5703125" customWidth="1"/>
    <col min="5380" max="5380" width="44" customWidth="1"/>
    <col min="5381" max="5382" width="12.7109375" customWidth="1"/>
    <col min="5386" max="5387" width="13.28515625" customWidth="1"/>
    <col min="5631" max="5631" width="15.5703125" customWidth="1"/>
    <col min="5632" max="5632" width="44" customWidth="1"/>
    <col min="5633" max="5633" width="12.7109375" customWidth="1"/>
    <col min="5634" max="5634" width="7.85546875" customWidth="1"/>
    <col min="5635" max="5635" width="15.5703125" customWidth="1"/>
    <col min="5636" max="5636" width="44" customWidth="1"/>
    <col min="5637" max="5638" width="12.7109375" customWidth="1"/>
    <col min="5642" max="5643" width="13.28515625" customWidth="1"/>
    <col min="5887" max="5887" width="15.5703125" customWidth="1"/>
    <col min="5888" max="5888" width="44" customWidth="1"/>
    <col min="5889" max="5889" width="12.7109375" customWidth="1"/>
    <col min="5890" max="5890" width="7.85546875" customWidth="1"/>
    <col min="5891" max="5891" width="15.5703125" customWidth="1"/>
    <col min="5892" max="5892" width="44" customWidth="1"/>
    <col min="5893" max="5894" width="12.7109375" customWidth="1"/>
    <col min="5898" max="5899" width="13.28515625" customWidth="1"/>
    <col min="6143" max="6143" width="15.5703125" customWidth="1"/>
    <col min="6144" max="6144" width="44" customWidth="1"/>
    <col min="6145" max="6145" width="12.7109375" customWidth="1"/>
    <col min="6146" max="6146" width="7.85546875" customWidth="1"/>
    <col min="6147" max="6147" width="15.5703125" customWidth="1"/>
    <col min="6148" max="6148" width="44" customWidth="1"/>
    <col min="6149" max="6150" width="12.7109375" customWidth="1"/>
    <col min="6154" max="6155" width="13.28515625" customWidth="1"/>
    <col min="6399" max="6399" width="15.5703125" customWidth="1"/>
    <col min="6400" max="6400" width="44" customWidth="1"/>
    <col min="6401" max="6401" width="12.7109375" customWidth="1"/>
    <col min="6402" max="6402" width="7.85546875" customWidth="1"/>
    <col min="6403" max="6403" width="15.5703125" customWidth="1"/>
    <col min="6404" max="6404" width="44" customWidth="1"/>
    <col min="6405" max="6406" width="12.7109375" customWidth="1"/>
    <col min="6410" max="6411" width="13.28515625" customWidth="1"/>
    <col min="6655" max="6655" width="15.5703125" customWidth="1"/>
    <col min="6656" max="6656" width="44" customWidth="1"/>
    <col min="6657" max="6657" width="12.7109375" customWidth="1"/>
    <col min="6658" max="6658" width="7.85546875" customWidth="1"/>
    <col min="6659" max="6659" width="15.5703125" customWidth="1"/>
    <col min="6660" max="6660" width="44" customWidth="1"/>
    <col min="6661" max="6662" width="12.7109375" customWidth="1"/>
    <col min="6666" max="6667" width="13.28515625" customWidth="1"/>
    <col min="6911" max="6911" width="15.5703125" customWidth="1"/>
    <col min="6912" max="6912" width="44" customWidth="1"/>
    <col min="6913" max="6913" width="12.7109375" customWidth="1"/>
    <col min="6914" max="6914" width="7.85546875" customWidth="1"/>
    <col min="6915" max="6915" width="15.5703125" customWidth="1"/>
    <col min="6916" max="6916" width="44" customWidth="1"/>
    <col min="6917" max="6918" width="12.7109375" customWidth="1"/>
    <col min="6922" max="6923" width="13.28515625" customWidth="1"/>
    <col min="7167" max="7167" width="15.5703125" customWidth="1"/>
    <col min="7168" max="7168" width="44" customWidth="1"/>
    <col min="7169" max="7169" width="12.7109375" customWidth="1"/>
    <col min="7170" max="7170" width="7.85546875" customWidth="1"/>
    <col min="7171" max="7171" width="15.5703125" customWidth="1"/>
    <col min="7172" max="7172" width="44" customWidth="1"/>
    <col min="7173" max="7174" width="12.7109375" customWidth="1"/>
    <col min="7178" max="7179" width="13.28515625" customWidth="1"/>
    <col min="7423" max="7423" width="15.5703125" customWidth="1"/>
    <col min="7424" max="7424" width="44" customWidth="1"/>
    <col min="7425" max="7425" width="12.7109375" customWidth="1"/>
    <col min="7426" max="7426" width="7.85546875" customWidth="1"/>
    <col min="7427" max="7427" width="15.5703125" customWidth="1"/>
    <col min="7428" max="7428" width="44" customWidth="1"/>
    <col min="7429" max="7430" width="12.7109375" customWidth="1"/>
    <col min="7434" max="7435" width="13.28515625" customWidth="1"/>
    <col min="7679" max="7679" width="15.5703125" customWidth="1"/>
    <col min="7680" max="7680" width="44" customWidth="1"/>
    <col min="7681" max="7681" width="12.7109375" customWidth="1"/>
    <col min="7682" max="7682" width="7.85546875" customWidth="1"/>
    <col min="7683" max="7683" width="15.5703125" customWidth="1"/>
    <col min="7684" max="7684" width="44" customWidth="1"/>
    <col min="7685" max="7686" width="12.7109375" customWidth="1"/>
    <col min="7690" max="7691" width="13.28515625" customWidth="1"/>
    <col min="7935" max="7935" width="15.5703125" customWidth="1"/>
    <col min="7936" max="7936" width="44" customWidth="1"/>
    <col min="7937" max="7937" width="12.7109375" customWidth="1"/>
    <col min="7938" max="7938" width="7.85546875" customWidth="1"/>
    <col min="7939" max="7939" width="15.5703125" customWidth="1"/>
    <col min="7940" max="7940" width="44" customWidth="1"/>
    <col min="7941" max="7942" width="12.7109375" customWidth="1"/>
    <col min="7946" max="7947" width="13.28515625" customWidth="1"/>
    <col min="8191" max="8191" width="15.5703125" customWidth="1"/>
    <col min="8192" max="8192" width="44" customWidth="1"/>
    <col min="8193" max="8193" width="12.7109375" customWidth="1"/>
    <col min="8194" max="8194" width="7.85546875" customWidth="1"/>
    <col min="8195" max="8195" width="15.5703125" customWidth="1"/>
    <col min="8196" max="8196" width="44" customWidth="1"/>
    <col min="8197" max="8198" width="12.7109375" customWidth="1"/>
    <col min="8202" max="8203" width="13.28515625" customWidth="1"/>
    <col min="8447" max="8447" width="15.5703125" customWidth="1"/>
    <col min="8448" max="8448" width="44" customWidth="1"/>
    <col min="8449" max="8449" width="12.7109375" customWidth="1"/>
    <col min="8450" max="8450" width="7.85546875" customWidth="1"/>
    <col min="8451" max="8451" width="15.5703125" customWidth="1"/>
    <col min="8452" max="8452" width="44" customWidth="1"/>
    <col min="8453" max="8454" width="12.7109375" customWidth="1"/>
    <col min="8458" max="8459" width="13.28515625" customWidth="1"/>
    <col min="8703" max="8703" width="15.5703125" customWidth="1"/>
    <col min="8704" max="8704" width="44" customWidth="1"/>
    <col min="8705" max="8705" width="12.7109375" customWidth="1"/>
    <col min="8706" max="8706" width="7.85546875" customWidth="1"/>
    <col min="8707" max="8707" width="15.5703125" customWidth="1"/>
    <col min="8708" max="8708" width="44" customWidth="1"/>
    <col min="8709" max="8710" width="12.7109375" customWidth="1"/>
    <col min="8714" max="8715" width="13.28515625" customWidth="1"/>
    <col min="8959" max="8959" width="15.5703125" customWidth="1"/>
    <col min="8960" max="8960" width="44" customWidth="1"/>
    <col min="8961" max="8961" width="12.7109375" customWidth="1"/>
    <col min="8962" max="8962" width="7.85546875" customWidth="1"/>
    <col min="8963" max="8963" width="15.5703125" customWidth="1"/>
    <col min="8964" max="8964" width="44" customWidth="1"/>
    <col min="8965" max="8966" width="12.7109375" customWidth="1"/>
    <col min="8970" max="8971" width="13.28515625" customWidth="1"/>
    <col min="9215" max="9215" width="15.5703125" customWidth="1"/>
    <col min="9216" max="9216" width="44" customWidth="1"/>
    <col min="9217" max="9217" width="12.7109375" customWidth="1"/>
    <col min="9218" max="9218" width="7.85546875" customWidth="1"/>
    <col min="9219" max="9219" width="15.5703125" customWidth="1"/>
    <col min="9220" max="9220" width="44" customWidth="1"/>
    <col min="9221" max="9222" width="12.7109375" customWidth="1"/>
    <col min="9226" max="9227" width="13.28515625" customWidth="1"/>
    <col min="9471" max="9471" width="15.5703125" customWidth="1"/>
    <col min="9472" max="9472" width="44" customWidth="1"/>
    <col min="9473" max="9473" width="12.7109375" customWidth="1"/>
    <col min="9474" max="9474" width="7.85546875" customWidth="1"/>
    <col min="9475" max="9475" width="15.5703125" customWidth="1"/>
    <col min="9476" max="9476" width="44" customWidth="1"/>
    <col min="9477" max="9478" width="12.7109375" customWidth="1"/>
    <col min="9482" max="9483" width="13.28515625" customWidth="1"/>
    <col min="9727" max="9727" width="15.5703125" customWidth="1"/>
    <col min="9728" max="9728" width="44" customWidth="1"/>
    <col min="9729" max="9729" width="12.7109375" customWidth="1"/>
    <col min="9730" max="9730" width="7.85546875" customWidth="1"/>
    <col min="9731" max="9731" width="15.5703125" customWidth="1"/>
    <col min="9732" max="9732" width="44" customWidth="1"/>
    <col min="9733" max="9734" width="12.7109375" customWidth="1"/>
    <col min="9738" max="9739" width="13.28515625" customWidth="1"/>
    <col min="9983" max="9983" width="15.5703125" customWidth="1"/>
    <col min="9984" max="9984" width="44" customWidth="1"/>
    <col min="9985" max="9985" width="12.7109375" customWidth="1"/>
    <col min="9986" max="9986" width="7.85546875" customWidth="1"/>
    <col min="9987" max="9987" width="15.5703125" customWidth="1"/>
    <col min="9988" max="9988" width="44" customWidth="1"/>
    <col min="9989" max="9990" width="12.7109375" customWidth="1"/>
    <col min="9994" max="9995" width="13.28515625" customWidth="1"/>
    <col min="10239" max="10239" width="15.5703125" customWidth="1"/>
    <col min="10240" max="10240" width="44" customWidth="1"/>
    <col min="10241" max="10241" width="12.7109375" customWidth="1"/>
    <col min="10242" max="10242" width="7.85546875" customWidth="1"/>
    <col min="10243" max="10243" width="15.5703125" customWidth="1"/>
    <col min="10244" max="10244" width="44" customWidth="1"/>
    <col min="10245" max="10246" width="12.7109375" customWidth="1"/>
    <col min="10250" max="10251" width="13.28515625" customWidth="1"/>
    <col min="10495" max="10495" width="15.5703125" customWidth="1"/>
    <col min="10496" max="10496" width="44" customWidth="1"/>
    <col min="10497" max="10497" width="12.7109375" customWidth="1"/>
    <col min="10498" max="10498" width="7.85546875" customWidth="1"/>
    <col min="10499" max="10499" width="15.5703125" customWidth="1"/>
    <col min="10500" max="10500" width="44" customWidth="1"/>
    <col min="10501" max="10502" width="12.7109375" customWidth="1"/>
    <col min="10506" max="10507" width="13.28515625" customWidth="1"/>
    <col min="10751" max="10751" width="15.5703125" customWidth="1"/>
    <col min="10752" max="10752" width="44" customWidth="1"/>
    <col min="10753" max="10753" width="12.7109375" customWidth="1"/>
    <col min="10754" max="10754" width="7.85546875" customWidth="1"/>
    <col min="10755" max="10755" width="15.5703125" customWidth="1"/>
    <col min="10756" max="10756" width="44" customWidth="1"/>
    <col min="10757" max="10758" width="12.7109375" customWidth="1"/>
    <col min="10762" max="10763" width="13.28515625" customWidth="1"/>
    <col min="11007" max="11007" width="15.5703125" customWidth="1"/>
    <col min="11008" max="11008" width="44" customWidth="1"/>
    <col min="11009" max="11009" width="12.7109375" customWidth="1"/>
    <col min="11010" max="11010" width="7.85546875" customWidth="1"/>
    <col min="11011" max="11011" width="15.5703125" customWidth="1"/>
    <col min="11012" max="11012" width="44" customWidth="1"/>
    <col min="11013" max="11014" width="12.7109375" customWidth="1"/>
    <col min="11018" max="11019" width="13.28515625" customWidth="1"/>
    <col min="11263" max="11263" width="15.5703125" customWidth="1"/>
    <col min="11264" max="11264" width="44" customWidth="1"/>
    <col min="11265" max="11265" width="12.7109375" customWidth="1"/>
    <col min="11266" max="11266" width="7.85546875" customWidth="1"/>
    <col min="11267" max="11267" width="15.5703125" customWidth="1"/>
    <col min="11268" max="11268" width="44" customWidth="1"/>
    <col min="11269" max="11270" width="12.7109375" customWidth="1"/>
    <col min="11274" max="11275" width="13.28515625" customWidth="1"/>
    <col min="11519" max="11519" width="15.5703125" customWidth="1"/>
    <col min="11520" max="11520" width="44" customWidth="1"/>
    <col min="11521" max="11521" width="12.7109375" customWidth="1"/>
    <col min="11522" max="11522" width="7.85546875" customWidth="1"/>
    <col min="11523" max="11523" width="15.5703125" customWidth="1"/>
    <col min="11524" max="11524" width="44" customWidth="1"/>
    <col min="11525" max="11526" width="12.7109375" customWidth="1"/>
    <col min="11530" max="11531" width="13.28515625" customWidth="1"/>
    <col min="11775" max="11775" width="15.5703125" customWidth="1"/>
    <col min="11776" max="11776" width="44" customWidth="1"/>
    <col min="11777" max="11777" width="12.7109375" customWidth="1"/>
    <col min="11778" max="11778" width="7.85546875" customWidth="1"/>
    <col min="11779" max="11779" width="15.5703125" customWidth="1"/>
    <col min="11780" max="11780" width="44" customWidth="1"/>
    <col min="11781" max="11782" width="12.7109375" customWidth="1"/>
    <col min="11786" max="11787" width="13.28515625" customWidth="1"/>
    <col min="12031" max="12031" width="15.5703125" customWidth="1"/>
    <col min="12032" max="12032" width="44" customWidth="1"/>
    <col min="12033" max="12033" width="12.7109375" customWidth="1"/>
    <col min="12034" max="12034" width="7.85546875" customWidth="1"/>
    <col min="12035" max="12035" width="15.5703125" customWidth="1"/>
    <col min="12036" max="12036" width="44" customWidth="1"/>
    <col min="12037" max="12038" width="12.7109375" customWidth="1"/>
    <col min="12042" max="12043" width="13.28515625" customWidth="1"/>
    <col min="12287" max="12287" width="15.5703125" customWidth="1"/>
    <col min="12288" max="12288" width="44" customWidth="1"/>
    <col min="12289" max="12289" width="12.7109375" customWidth="1"/>
    <col min="12290" max="12290" width="7.85546875" customWidth="1"/>
    <col min="12291" max="12291" width="15.5703125" customWidth="1"/>
    <col min="12292" max="12292" width="44" customWidth="1"/>
    <col min="12293" max="12294" width="12.7109375" customWidth="1"/>
    <col min="12298" max="12299" width="13.28515625" customWidth="1"/>
    <col min="12543" max="12543" width="15.5703125" customWidth="1"/>
    <col min="12544" max="12544" width="44" customWidth="1"/>
    <col min="12545" max="12545" width="12.7109375" customWidth="1"/>
    <col min="12546" max="12546" width="7.85546875" customWidth="1"/>
    <col min="12547" max="12547" width="15.5703125" customWidth="1"/>
    <col min="12548" max="12548" width="44" customWidth="1"/>
    <col min="12549" max="12550" width="12.7109375" customWidth="1"/>
    <col min="12554" max="12555" width="13.28515625" customWidth="1"/>
    <col min="12799" max="12799" width="15.5703125" customWidth="1"/>
    <col min="12800" max="12800" width="44" customWidth="1"/>
    <col min="12801" max="12801" width="12.7109375" customWidth="1"/>
    <col min="12802" max="12802" width="7.85546875" customWidth="1"/>
    <col min="12803" max="12803" width="15.5703125" customWidth="1"/>
    <col min="12804" max="12804" width="44" customWidth="1"/>
    <col min="12805" max="12806" width="12.7109375" customWidth="1"/>
    <col min="12810" max="12811" width="13.28515625" customWidth="1"/>
    <col min="13055" max="13055" width="15.5703125" customWidth="1"/>
    <col min="13056" max="13056" width="44" customWidth="1"/>
    <col min="13057" max="13057" width="12.7109375" customWidth="1"/>
    <col min="13058" max="13058" width="7.85546875" customWidth="1"/>
    <col min="13059" max="13059" width="15.5703125" customWidth="1"/>
    <col min="13060" max="13060" width="44" customWidth="1"/>
    <col min="13061" max="13062" width="12.7109375" customWidth="1"/>
    <col min="13066" max="13067" width="13.28515625" customWidth="1"/>
    <col min="13311" max="13311" width="15.5703125" customWidth="1"/>
    <col min="13312" max="13312" width="44" customWidth="1"/>
    <col min="13313" max="13313" width="12.7109375" customWidth="1"/>
    <col min="13314" max="13314" width="7.85546875" customWidth="1"/>
    <col min="13315" max="13315" width="15.5703125" customWidth="1"/>
    <col min="13316" max="13316" width="44" customWidth="1"/>
    <col min="13317" max="13318" width="12.7109375" customWidth="1"/>
    <col min="13322" max="13323" width="13.28515625" customWidth="1"/>
    <col min="13567" max="13567" width="15.5703125" customWidth="1"/>
    <col min="13568" max="13568" width="44" customWidth="1"/>
    <col min="13569" max="13569" width="12.7109375" customWidth="1"/>
    <col min="13570" max="13570" width="7.85546875" customWidth="1"/>
    <col min="13571" max="13571" width="15.5703125" customWidth="1"/>
    <col min="13572" max="13572" width="44" customWidth="1"/>
    <col min="13573" max="13574" width="12.7109375" customWidth="1"/>
    <col min="13578" max="13579" width="13.28515625" customWidth="1"/>
    <col min="13823" max="13823" width="15.5703125" customWidth="1"/>
    <col min="13824" max="13824" width="44" customWidth="1"/>
    <col min="13825" max="13825" width="12.7109375" customWidth="1"/>
    <col min="13826" max="13826" width="7.85546875" customWidth="1"/>
    <col min="13827" max="13827" width="15.5703125" customWidth="1"/>
    <col min="13828" max="13828" width="44" customWidth="1"/>
    <col min="13829" max="13830" width="12.7109375" customWidth="1"/>
    <col min="13834" max="13835" width="13.28515625" customWidth="1"/>
    <col min="14079" max="14079" width="15.5703125" customWidth="1"/>
    <col min="14080" max="14080" width="44" customWidth="1"/>
    <col min="14081" max="14081" width="12.7109375" customWidth="1"/>
    <col min="14082" max="14082" width="7.85546875" customWidth="1"/>
    <col min="14083" max="14083" width="15.5703125" customWidth="1"/>
    <col min="14084" max="14084" width="44" customWidth="1"/>
    <col min="14085" max="14086" width="12.7109375" customWidth="1"/>
    <col min="14090" max="14091" width="13.28515625" customWidth="1"/>
    <col min="14335" max="14335" width="15.5703125" customWidth="1"/>
    <col min="14336" max="14336" width="44" customWidth="1"/>
    <col min="14337" max="14337" width="12.7109375" customWidth="1"/>
    <col min="14338" max="14338" width="7.85546875" customWidth="1"/>
    <col min="14339" max="14339" width="15.5703125" customWidth="1"/>
    <col min="14340" max="14340" width="44" customWidth="1"/>
    <col min="14341" max="14342" width="12.7109375" customWidth="1"/>
    <col min="14346" max="14347" width="13.28515625" customWidth="1"/>
    <col min="14591" max="14591" width="15.5703125" customWidth="1"/>
    <col min="14592" max="14592" width="44" customWidth="1"/>
    <col min="14593" max="14593" width="12.7109375" customWidth="1"/>
    <col min="14594" max="14594" width="7.85546875" customWidth="1"/>
    <col min="14595" max="14595" width="15.5703125" customWidth="1"/>
    <col min="14596" max="14596" width="44" customWidth="1"/>
    <col min="14597" max="14598" width="12.7109375" customWidth="1"/>
    <col min="14602" max="14603" width="13.28515625" customWidth="1"/>
    <col min="14847" max="14847" width="15.5703125" customWidth="1"/>
    <col min="14848" max="14848" width="44" customWidth="1"/>
    <col min="14849" max="14849" width="12.7109375" customWidth="1"/>
    <col min="14850" max="14850" width="7.85546875" customWidth="1"/>
    <col min="14851" max="14851" width="15.5703125" customWidth="1"/>
    <col min="14852" max="14852" width="44" customWidth="1"/>
    <col min="14853" max="14854" width="12.7109375" customWidth="1"/>
    <col min="14858" max="14859" width="13.28515625" customWidth="1"/>
    <col min="15103" max="15103" width="15.5703125" customWidth="1"/>
    <col min="15104" max="15104" width="44" customWidth="1"/>
    <col min="15105" max="15105" width="12.7109375" customWidth="1"/>
    <col min="15106" max="15106" width="7.85546875" customWidth="1"/>
    <col min="15107" max="15107" width="15.5703125" customWidth="1"/>
    <col min="15108" max="15108" width="44" customWidth="1"/>
    <col min="15109" max="15110" width="12.7109375" customWidth="1"/>
    <col min="15114" max="15115" width="13.28515625" customWidth="1"/>
    <col min="15359" max="15359" width="15.5703125" customWidth="1"/>
    <col min="15360" max="15360" width="44" customWidth="1"/>
    <col min="15361" max="15361" width="12.7109375" customWidth="1"/>
    <col min="15362" max="15362" width="7.85546875" customWidth="1"/>
    <col min="15363" max="15363" width="15.5703125" customWidth="1"/>
    <col min="15364" max="15364" width="44" customWidth="1"/>
    <col min="15365" max="15366" width="12.7109375" customWidth="1"/>
    <col min="15370" max="15371" width="13.28515625" customWidth="1"/>
    <col min="15615" max="15615" width="15.5703125" customWidth="1"/>
    <col min="15616" max="15616" width="44" customWidth="1"/>
    <col min="15617" max="15617" width="12.7109375" customWidth="1"/>
    <col min="15618" max="15618" width="7.85546875" customWidth="1"/>
    <col min="15619" max="15619" width="15.5703125" customWidth="1"/>
    <col min="15620" max="15620" width="44" customWidth="1"/>
    <col min="15621" max="15622" width="12.7109375" customWidth="1"/>
    <col min="15626" max="15627" width="13.28515625" customWidth="1"/>
    <col min="15871" max="15871" width="15.5703125" customWidth="1"/>
    <col min="15872" max="15872" width="44" customWidth="1"/>
    <col min="15873" max="15873" width="12.7109375" customWidth="1"/>
    <col min="15874" max="15874" width="7.85546875" customWidth="1"/>
    <col min="15875" max="15875" width="15.5703125" customWidth="1"/>
    <col min="15876" max="15876" width="44" customWidth="1"/>
    <col min="15877" max="15878" width="12.7109375" customWidth="1"/>
    <col min="15882" max="15883" width="13.28515625" customWidth="1"/>
    <col min="16127" max="16127" width="15.5703125" customWidth="1"/>
    <col min="16128" max="16128" width="44" customWidth="1"/>
    <col min="16129" max="16129" width="12.7109375" customWidth="1"/>
    <col min="16130" max="16130" width="7.85546875" customWidth="1"/>
    <col min="16131" max="16131" width="15.5703125" customWidth="1"/>
    <col min="16132" max="16132" width="44" customWidth="1"/>
    <col min="16133" max="16134" width="12.7109375" customWidth="1"/>
    <col min="16138" max="16139" width="13.28515625" customWidth="1"/>
  </cols>
  <sheetData>
    <row r="2" spans="1:4" ht="15" customHeight="1" x14ac:dyDescent="0.25">
      <c r="B2" s="37"/>
      <c r="C2" s="176" t="s">
        <v>78</v>
      </c>
      <c r="D2" s="176"/>
    </row>
    <row r="3" spans="1:4" ht="15" customHeight="1" x14ac:dyDescent="0.25">
      <c r="B3" s="5"/>
      <c r="C3" s="177" t="str">
        <f>+ER!D3</f>
        <v>Estado de Resultados del 1 de Enero al 31 de Marzo 2025</v>
      </c>
      <c r="D3" s="177"/>
    </row>
    <row r="4" spans="1:4" ht="15" customHeight="1" x14ac:dyDescent="0.25">
      <c r="B4" s="5"/>
      <c r="C4" s="177" t="s">
        <v>79</v>
      </c>
      <c r="D4" s="177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58" t="s">
        <v>159</v>
      </c>
      <c r="C8" s="16"/>
      <c r="D8" s="16"/>
    </row>
    <row r="9" spans="1:4" ht="14.1" customHeight="1" x14ac:dyDescent="0.25">
      <c r="B9" s="58"/>
      <c r="C9" s="38" t="s">
        <v>150</v>
      </c>
      <c r="D9" s="91">
        <f>+ER!E9</f>
        <v>1417124.24</v>
      </c>
    </row>
    <row r="10" spans="1:4" ht="14.1" customHeight="1" x14ac:dyDescent="0.25">
      <c r="B10" s="58"/>
      <c r="C10" s="38" t="s">
        <v>151</v>
      </c>
      <c r="D10" s="91">
        <f>+ER!E10</f>
        <v>2213585.3199999998</v>
      </c>
    </row>
    <row r="11" spans="1:4" ht="14.1" customHeight="1" x14ac:dyDescent="0.25">
      <c r="B11" s="58"/>
      <c r="C11" s="38" t="s">
        <v>76</v>
      </c>
      <c r="D11" s="91">
        <f>+ER!E11</f>
        <v>115210.52</v>
      </c>
    </row>
    <row r="12" spans="1:4" ht="14.1" customHeight="1" x14ac:dyDescent="0.25">
      <c r="B12" s="58"/>
      <c r="C12" s="38" t="s">
        <v>152</v>
      </c>
      <c r="D12" s="91">
        <f>+ER!E12</f>
        <v>101776.55</v>
      </c>
    </row>
    <row r="13" spans="1:4" ht="14.1" customHeight="1" x14ac:dyDescent="0.25">
      <c r="A13" s="42"/>
      <c r="B13" s="10"/>
      <c r="C13" s="38" t="s">
        <v>153</v>
      </c>
      <c r="D13" s="91">
        <f>+ER!E13</f>
        <v>305518.34999999998</v>
      </c>
    </row>
    <row r="14" spans="1:4" s="10" customFormat="1" ht="14.1" customHeight="1" x14ac:dyDescent="0.2">
      <c r="B14" s="175" t="s">
        <v>158</v>
      </c>
      <c r="C14" s="175"/>
      <c r="D14" s="93">
        <f>SUM(D9:D13)</f>
        <v>4153214.9799999995</v>
      </c>
    </row>
    <row r="15" spans="1:4" s="10" customFormat="1" ht="14.1" customHeight="1" x14ac:dyDescent="0.2">
      <c r="D15" s="79"/>
    </row>
    <row r="16" spans="1:4" s="10" customFormat="1" ht="14.1" customHeight="1" x14ac:dyDescent="0.2">
      <c r="B16" s="58" t="s">
        <v>154</v>
      </c>
      <c r="C16" s="16"/>
      <c r="D16" s="77"/>
    </row>
    <row r="17" spans="1:10" s="10" customFormat="1" ht="14.1" customHeight="1" x14ac:dyDescent="0.25">
      <c r="B17" s="30"/>
      <c r="C17" s="38" t="s">
        <v>64</v>
      </c>
      <c r="D17" s="91">
        <f>+ER!E17</f>
        <v>2192878.44</v>
      </c>
      <c r="F17" s="13"/>
      <c r="H17" s="67"/>
    </row>
    <row r="18" spans="1:10" s="10" customFormat="1" ht="14.1" customHeight="1" x14ac:dyDescent="0.25">
      <c r="A18" s="56"/>
      <c r="B18" s="30"/>
      <c r="C18" s="38" t="s">
        <v>65</v>
      </c>
      <c r="D18" s="91">
        <f>+ER!E18</f>
        <v>280789.76000000001</v>
      </c>
      <c r="F18" s="13"/>
      <c r="H18" s="67"/>
    </row>
    <row r="19" spans="1:10" s="10" customFormat="1" ht="14.1" customHeight="1" x14ac:dyDescent="0.25">
      <c r="A19" s="56"/>
      <c r="B19" s="30"/>
      <c r="C19" s="38" t="s">
        <v>155</v>
      </c>
      <c r="D19" s="91">
        <f>+ER!E19</f>
        <v>1154658.78</v>
      </c>
      <c r="F19" s="13"/>
      <c r="H19" s="67"/>
    </row>
    <row r="20" spans="1:10" s="10" customFormat="1" ht="14.1" customHeight="1" x14ac:dyDescent="0.25">
      <c r="A20" s="56"/>
      <c r="B20" s="30"/>
      <c r="C20" s="38" t="s">
        <v>156</v>
      </c>
      <c r="D20" s="91">
        <f>+ER!E20</f>
        <v>291005.43</v>
      </c>
      <c r="F20" s="13"/>
      <c r="H20" s="68"/>
    </row>
    <row r="21" spans="1:10" s="10" customFormat="1" ht="14.1" customHeight="1" x14ac:dyDescent="0.25">
      <c r="A21" s="42"/>
      <c r="B21" s="175" t="s">
        <v>157</v>
      </c>
      <c r="C21" s="175"/>
      <c r="D21" s="94">
        <f>SUM(D17:D20)</f>
        <v>3919332.4100000006</v>
      </c>
      <c r="F21" s="13"/>
      <c r="H21" s="68"/>
    </row>
    <row r="22" spans="1:10" s="10" customFormat="1" ht="14.1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" customHeight="1" x14ac:dyDescent="0.2">
      <c r="A23" s="42"/>
      <c r="B23" s="175" t="s">
        <v>160</v>
      </c>
      <c r="C23" s="175"/>
      <c r="D23" s="91">
        <f>+ER!E23</f>
        <v>214290.43</v>
      </c>
      <c r="E23" s="76"/>
      <c r="F23" s="20"/>
      <c r="H23" s="13"/>
      <c r="I23" s="96"/>
    </row>
    <row r="24" spans="1:10" s="10" customFormat="1" ht="14.1" customHeight="1" x14ac:dyDescent="0.25">
      <c r="A24" s="43"/>
      <c r="C24" s="38"/>
      <c r="D24" s="92"/>
      <c r="F24" s="13"/>
      <c r="H24" s="109"/>
    </row>
    <row r="25" spans="1:10" s="10" customFormat="1" ht="14.1" customHeight="1" x14ac:dyDescent="0.25">
      <c r="A25" s="43"/>
      <c r="B25" s="175" t="s">
        <v>161</v>
      </c>
      <c r="C25" s="175"/>
      <c r="D25" s="94">
        <f>+D14-D21-D23</f>
        <v>19592.139999998908</v>
      </c>
      <c r="F25" s="13"/>
      <c r="H25" s="111"/>
    </row>
    <row r="26" spans="1:10" s="10" customFormat="1" ht="14.1" customHeight="1" x14ac:dyDescent="0.2">
      <c r="A26" s="43"/>
      <c r="C26" s="38"/>
      <c r="D26" s="92"/>
    </row>
    <row r="27" spans="1:10" s="10" customFormat="1" ht="14.1" customHeight="1" x14ac:dyDescent="0.2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" customHeight="1" x14ac:dyDescent="0.25">
      <c r="A28" s="43"/>
      <c r="C28" s="38" t="s">
        <v>162</v>
      </c>
      <c r="D28" s="91">
        <f>+ER!E28</f>
        <v>7498.97</v>
      </c>
      <c r="E28" s="74"/>
      <c r="F28" s="97"/>
      <c r="G28" s="96"/>
      <c r="H28" s="98"/>
    </row>
    <row r="29" spans="1:10" s="10" customFormat="1" ht="14.1" customHeight="1" x14ac:dyDescent="0.25">
      <c r="A29" s="43"/>
      <c r="C29" s="38" t="s">
        <v>163</v>
      </c>
      <c r="D29" s="91">
        <f>+ER!E29</f>
        <v>586262.98</v>
      </c>
      <c r="E29" s="74"/>
      <c r="F29" s="75"/>
      <c r="H29" s="67"/>
    </row>
    <row r="30" spans="1:10" s="10" customFormat="1" ht="14.1" customHeight="1" x14ac:dyDescent="0.25">
      <c r="B30" s="175" t="s">
        <v>91</v>
      </c>
      <c r="C30" s="175"/>
      <c r="D30" s="95">
        <f>SUM(D28:D29)</f>
        <v>593761.94999999995</v>
      </c>
      <c r="E30" s="74"/>
      <c r="F30" s="75"/>
      <c r="H30" s="67"/>
    </row>
    <row r="31" spans="1:10" s="10" customFormat="1" ht="14.1" customHeight="1" x14ac:dyDescent="0.2">
      <c r="B31" s="175"/>
      <c r="C31" s="175"/>
      <c r="D31" s="85"/>
      <c r="E31" s="74"/>
      <c r="F31" s="75"/>
      <c r="H31" s="69"/>
    </row>
    <row r="32" spans="1:10" s="10" customFormat="1" ht="14.1" customHeight="1" x14ac:dyDescent="0.25">
      <c r="B32" s="16" t="s">
        <v>164</v>
      </c>
      <c r="D32" s="93">
        <f>D25-D30</f>
        <v>-574169.81000000099</v>
      </c>
      <c r="E32" s="74"/>
      <c r="F32" s="75"/>
      <c r="H32" s="70"/>
    </row>
    <row r="33" spans="1:14" s="10" customFormat="1" ht="14.1" customHeight="1" x14ac:dyDescent="0.25">
      <c r="D33" s="79"/>
      <c r="E33" s="74"/>
      <c r="F33" s="75"/>
      <c r="H33" s="70"/>
    </row>
    <row r="34" spans="1:14" s="10" customFormat="1" ht="14.1" customHeight="1" x14ac:dyDescent="0.25">
      <c r="B34" s="16" t="s">
        <v>165</v>
      </c>
      <c r="D34" s="91">
        <f>+ER!E34</f>
        <v>157423.24</v>
      </c>
      <c r="E34" s="74"/>
      <c r="F34" s="75"/>
      <c r="H34" s="70"/>
    </row>
    <row r="35" spans="1:14" s="10" customFormat="1" ht="14.1" customHeight="1" x14ac:dyDescent="0.25">
      <c r="B35" s="16"/>
      <c r="D35" s="79"/>
      <c r="E35" s="74"/>
      <c r="F35" s="75"/>
      <c r="H35" s="70"/>
    </row>
    <row r="36" spans="1:14" s="10" customFormat="1" ht="14.1" customHeight="1" x14ac:dyDescent="0.25">
      <c r="B36" s="16" t="s">
        <v>169</v>
      </c>
      <c r="D36" s="85">
        <f>D32+D34</f>
        <v>-416746.570000001</v>
      </c>
      <c r="E36" s="74"/>
      <c r="F36" s="75"/>
      <c r="H36" s="70"/>
    </row>
    <row r="37" spans="1:14" s="10" customFormat="1" ht="14.1" customHeight="1" x14ac:dyDescent="0.25">
      <c r="B37" s="16"/>
      <c r="D37" s="79"/>
      <c r="E37" s="74"/>
      <c r="F37" s="75"/>
      <c r="H37" s="70"/>
    </row>
    <row r="38" spans="1:14" s="10" customFormat="1" ht="14.1" customHeight="1" x14ac:dyDescent="0.2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" customHeight="1" x14ac:dyDescent="0.25">
      <c r="D39" s="79"/>
      <c r="E39" s="74"/>
      <c r="F39" s="75"/>
      <c r="H39" s="68"/>
    </row>
    <row r="40" spans="1:14" s="10" customFormat="1" ht="14.1" customHeight="1" thickBot="1" x14ac:dyDescent="0.25">
      <c r="A40" s="43"/>
      <c r="B40" s="90" t="s">
        <v>170</v>
      </c>
      <c r="D40" s="88">
        <f>+D36-D38</f>
        <v>-416746.570000001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" customHeight="1" thickTop="1" x14ac:dyDescent="0.2">
      <c r="D41" s="89"/>
      <c r="E41" s="99"/>
      <c r="F41" s="75"/>
      <c r="J41" s="13"/>
    </row>
    <row r="42" spans="1:14" s="10" customFormat="1" ht="12.95" customHeight="1" x14ac:dyDescent="0.2">
      <c r="D42" s="85"/>
      <c r="E42" s="74"/>
      <c r="F42" s="75"/>
    </row>
    <row r="43" spans="1:14" s="10" customFormat="1" ht="12.95" customHeight="1" x14ac:dyDescent="0.2">
      <c r="E43" s="74"/>
      <c r="F43" s="75"/>
    </row>
    <row r="44" spans="1:14" s="10" customFormat="1" ht="12.95" customHeight="1" x14ac:dyDescent="0.2">
      <c r="E44" s="74"/>
      <c r="F44" s="75"/>
    </row>
    <row r="45" spans="1:14" s="10" customFormat="1" ht="12.95" customHeight="1" x14ac:dyDescent="0.2">
      <c r="E45" s="74"/>
      <c r="F45" s="75"/>
    </row>
    <row r="46" spans="1:14" s="10" customFormat="1" ht="12.95" customHeight="1" x14ac:dyDescent="0.2">
      <c r="E46" s="74"/>
      <c r="F46" s="75"/>
    </row>
    <row r="47" spans="1:14" s="10" customFormat="1" ht="12.95" customHeight="1" x14ac:dyDescent="0.2">
      <c r="E47" s="74"/>
      <c r="F47" s="75"/>
    </row>
    <row r="48" spans="1:14" s="10" customFormat="1" ht="12.95" customHeight="1" x14ac:dyDescent="0.2">
      <c r="C48" s="44" t="s">
        <v>225</v>
      </c>
      <c r="D48" s="18" t="s">
        <v>221</v>
      </c>
      <c r="E48" s="74"/>
      <c r="F48" s="75"/>
    </row>
    <row r="49" spans="3:4" s="10" customFormat="1" ht="12.95" customHeight="1" x14ac:dyDescent="0.2">
      <c r="C49" s="45" t="s">
        <v>222</v>
      </c>
      <c r="D49" s="19" t="s">
        <v>146</v>
      </c>
    </row>
    <row r="50" spans="3:4" s="10" customFormat="1" ht="12.95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40625" defaultRowHeight="15" x14ac:dyDescent="0.25"/>
  <cols>
    <col min="1" max="1" width="4.5703125" customWidth="1"/>
    <col min="2" max="2" width="23" customWidth="1"/>
    <col min="3" max="3" width="44" customWidth="1"/>
    <col min="4" max="4" width="12.7109375" customWidth="1"/>
    <col min="5" max="5" width="7.85546875" customWidth="1"/>
    <col min="6" max="6" width="15.5703125" customWidth="1"/>
    <col min="7" max="7" width="44" customWidth="1"/>
    <col min="8" max="9" width="12.7109375" customWidth="1"/>
    <col min="13" max="14" width="13.28515625" customWidth="1"/>
    <col min="258" max="258" width="15.5703125" customWidth="1"/>
    <col min="259" max="259" width="44" customWidth="1"/>
    <col min="260" max="260" width="12.7109375" customWidth="1"/>
    <col min="261" max="261" width="7.85546875" customWidth="1"/>
    <col min="262" max="262" width="15.5703125" customWidth="1"/>
    <col min="263" max="263" width="44" customWidth="1"/>
    <col min="264" max="265" width="12.7109375" customWidth="1"/>
    <col min="269" max="270" width="13.28515625" customWidth="1"/>
    <col min="514" max="514" width="15.5703125" customWidth="1"/>
    <col min="515" max="515" width="44" customWidth="1"/>
    <col min="516" max="516" width="12.7109375" customWidth="1"/>
    <col min="517" max="517" width="7.85546875" customWidth="1"/>
    <col min="518" max="518" width="15.5703125" customWidth="1"/>
    <col min="519" max="519" width="44" customWidth="1"/>
    <col min="520" max="521" width="12.7109375" customWidth="1"/>
    <col min="525" max="526" width="13.28515625" customWidth="1"/>
    <col min="770" max="770" width="15.5703125" customWidth="1"/>
    <col min="771" max="771" width="44" customWidth="1"/>
    <col min="772" max="772" width="12.7109375" customWidth="1"/>
    <col min="773" max="773" width="7.85546875" customWidth="1"/>
    <col min="774" max="774" width="15.5703125" customWidth="1"/>
    <col min="775" max="775" width="44" customWidth="1"/>
    <col min="776" max="777" width="12.7109375" customWidth="1"/>
    <col min="781" max="782" width="13.28515625" customWidth="1"/>
    <col min="1026" max="1026" width="15.5703125" customWidth="1"/>
    <col min="1027" max="1027" width="44" customWidth="1"/>
    <col min="1028" max="1028" width="12.7109375" customWidth="1"/>
    <col min="1029" max="1029" width="7.85546875" customWidth="1"/>
    <col min="1030" max="1030" width="15.5703125" customWidth="1"/>
    <col min="1031" max="1031" width="44" customWidth="1"/>
    <col min="1032" max="1033" width="12.7109375" customWidth="1"/>
    <col min="1037" max="1038" width="13.28515625" customWidth="1"/>
    <col min="1282" max="1282" width="15.5703125" customWidth="1"/>
    <col min="1283" max="1283" width="44" customWidth="1"/>
    <col min="1284" max="1284" width="12.7109375" customWidth="1"/>
    <col min="1285" max="1285" width="7.85546875" customWidth="1"/>
    <col min="1286" max="1286" width="15.5703125" customWidth="1"/>
    <col min="1287" max="1287" width="44" customWidth="1"/>
    <col min="1288" max="1289" width="12.7109375" customWidth="1"/>
    <col min="1293" max="1294" width="13.28515625" customWidth="1"/>
    <col min="1538" max="1538" width="15.5703125" customWidth="1"/>
    <col min="1539" max="1539" width="44" customWidth="1"/>
    <col min="1540" max="1540" width="12.7109375" customWidth="1"/>
    <col min="1541" max="1541" width="7.85546875" customWidth="1"/>
    <col min="1542" max="1542" width="15.5703125" customWidth="1"/>
    <col min="1543" max="1543" width="44" customWidth="1"/>
    <col min="1544" max="1545" width="12.7109375" customWidth="1"/>
    <col min="1549" max="1550" width="13.28515625" customWidth="1"/>
    <col min="1794" max="1794" width="15.5703125" customWidth="1"/>
    <col min="1795" max="1795" width="44" customWidth="1"/>
    <col min="1796" max="1796" width="12.7109375" customWidth="1"/>
    <col min="1797" max="1797" width="7.85546875" customWidth="1"/>
    <col min="1798" max="1798" width="15.5703125" customWidth="1"/>
    <col min="1799" max="1799" width="44" customWidth="1"/>
    <col min="1800" max="1801" width="12.7109375" customWidth="1"/>
    <col min="1805" max="1806" width="13.28515625" customWidth="1"/>
    <col min="2050" max="2050" width="15.5703125" customWidth="1"/>
    <col min="2051" max="2051" width="44" customWidth="1"/>
    <col min="2052" max="2052" width="12.7109375" customWidth="1"/>
    <col min="2053" max="2053" width="7.85546875" customWidth="1"/>
    <col min="2054" max="2054" width="15.5703125" customWidth="1"/>
    <col min="2055" max="2055" width="44" customWidth="1"/>
    <col min="2056" max="2057" width="12.7109375" customWidth="1"/>
    <col min="2061" max="2062" width="13.28515625" customWidth="1"/>
    <col min="2306" max="2306" width="15.5703125" customWidth="1"/>
    <col min="2307" max="2307" width="44" customWidth="1"/>
    <col min="2308" max="2308" width="12.7109375" customWidth="1"/>
    <col min="2309" max="2309" width="7.85546875" customWidth="1"/>
    <col min="2310" max="2310" width="15.5703125" customWidth="1"/>
    <col min="2311" max="2311" width="44" customWidth="1"/>
    <col min="2312" max="2313" width="12.7109375" customWidth="1"/>
    <col min="2317" max="2318" width="13.28515625" customWidth="1"/>
    <col min="2562" max="2562" width="15.5703125" customWidth="1"/>
    <col min="2563" max="2563" width="44" customWidth="1"/>
    <col min="2564" max="2564" width="12.7109375" customWidth="1"/>
    <col min="2565" max="2565" width="7.85546875" customWidth="1"/>
    <col min="2566" max="2566" width="15.5703125" customWidth="1"/>
    <col min="2567" max="2567" width="44" customWidth="1"/>
    <col min="2568" max="2569" width="12.7109375" customWidth="1"/>
    <col min="2573" max="2574" width="13.28515625" customWidth="1"/>
    <col min="2818" max="2818" width="15.5703125" customWidth="1"/>
    <col min="2819" max="2819" width="44" customWidth="1"/>
    <col min="2820" max="2820" width="12.7109375" customWidth="1"/>
    <col min="2821" max="2821" width="7.85546875" customWidth="1"/>
    <col min="2822" max="2822" width="15.5703125" customWidth="1"/>
    <col min="2823" max="2823" width="44" customWidth="1"/>
    <col min="2824" max="2825" width="12.7109375" customWidth="1"/>
    <col min="2829" max="2830" width="13.28515625" customWidth="1"/>
    <col min="3074" max="3074" width="15.5703125" customWidth="1"/>
    <col min="3075" max="3075" width="44" customWidth="1"/>
    <col min="3076" max="3076" width="12.7109375" customWidth="1"/>
    <col min="3077" max="3077" width="7.85546875" customWidth="1"/>
    <col min="3078" max="3078" width="15.5703125" customWidth="1"/>
    <col min="3079" max="3079" width="44" customWidth="1"/>
    <col min="3080" max="3081" width="12.7109375" customWidth="1"/>
    <col min="3085" max="3086" width="13.28515625" customWidth="1"/>
    <col min="3330" max="3330" width="15.5703125" customWidth="1"/>
    <col min="3331" max="3331" width="44" customWidth="1"/>
    <col min="3332" max="3332" width="12.7109375" customWidth="1"/>
    <col min="3333" max="3333" width="7.85546875" customWidth="1"/>
    <col min="3334" max="3334" width="15.5703125" customWidth="1"/>
    <col min="3335" max="3335" width="44" customWidth="1"/>
    <col min="3336" max="3337" width="12.7109375" customWidth="1"/>
    <col min="3341" max="3342" width="13.28515625" customWidth="1"/>
    <col min="3586" max="3586" width="15.5703125" customWidth="1"/>
    <col min="3587" max="3587" width="44" customWidth="1"/>
    <col min="3588" max="3588" width="12.7109375" customWidth="1"/>
    <col min="3589" max="3589" width="7.85546875" customWidth="1"/>
    <col min="3590" max="3590" width="15.5703125" customWidth="1"/>
    <col min="3591" max="3591" width="44" customWidth="1"/>
    <col min="3592" max="3593" width="12.7109375" customWidth="1"/>
    <col min="3597" max="3598" width="13.28515625" customWidth="1"/>
    <col min="3842" max="3842" width="15.5703125" customWidth="1"/>
    <col min="3843" max="3843" width="44" customWidth="1"/>
    <col min="3844" max="3844" width="12.7109375" customWidth="1"/>
    <col min="3845" max="3845" width="7.85546875" customWidth="1"/>
    <col min="3846" max="3846" width="15.5703125" customWidth="1"/>
    <col min="3847" max="3847" width="44" customWidth="1"/>
    <col min="3848" max="3849" width="12.7109375" customWidth="1"/>
    <col min="3853" max="3854" width="13.28515625" customWidth="1"/>
    <col min="4098" max="4098" width="15.5703125" customWidth="1"/>
    <col min="4099" max="4099" width="44" customWidth="1"/>
    <col min="4100" max="4100" width="12.7109375" customWidth="1"/>
    <col min="4101" max="4101" width="7.85546875" customWidth="1"/>
    <col min="4102" max="4102" width="15.5703125" customWidth="1"/>
    <col min="4103" max="4103" width="44" customWidth="1"/>
    <col min="4104" max="4105" width="12.7109375" customWidth="1"/>
    <col min="4109" max="4110" width="13.28515625" customWidth="1"/>
    <col min="4354" max="4354" width="15.5703125" customWidth="1"/>
    <col min="4355" max="4355" width="44" customWidth="1"/>
    <col min="4356" max="4356" width="12.7109375" customWidth="1"/>
    <col min="4357" max="4357" width="7.85546875" customWidth="1"/>
    <col min="4358" max="4358" width="15.5703125" customWidth="1"/>
    <col min="4359" max="4359" width="44" customWidth="1"/>
    <col min="4360" max="4361" width="12.7109375" customWidth="1"/>
    <col min="4365" max="4366" width="13.28515625" customWidth="1"/>
    <col min="4610" max="4610" width="15.5703125" customWidth="1"/>
    <col min="4611" max="4611" width="44" customWidth="1"/>
    <col min="4612" max="4612" width="12.7109375" customWidth="1"/>
    <col min="4613" max="4613" width="7.85546875" customWidth="1"/>
    <col min="4614" max="4614" width="15.5703125" customWidth="1"/>
    <col min="4615" max="4615" width="44" customWidth="1"/>
    <col min="4616" max="4617" width="12.7109375" customWidth="1"/>
    <col min="4621" max="4622" width="13.28515625" customWidth="1"/>
    <col min="4866" max="4866" width="15.5703125" customWidth="1"/>
    <col min="4867" max="4867" width="44" customWidth="1"/>
    <col min="4868" max="4868" width="12.7109375" customWidth="1"/>
    <col min="4869" max="4869" width="7.85546875" customWidth="1"/>
    <col min="4870" max="4870" width="15.5703125" customWidth="1"/>
    <col min="4871" max="4871" width="44" customWidth="1"/>
    <col min="4872" max="4873" width="12.7109375" customWidth="1"/>
    <col min="4877" max="4878" width="13.28515625" customWidth="1"/>
    <col min="5122" max="5122" width="15.5703125" customWidth="1"/>
    <col min="5123" max="5123" width="44" customWidth="1"/>
    <col min="5124" max="5124" width="12.7109375" customWidth="1"/>
    <col min="5125" max="5125" width="7.85546875" customWidth="1"/>
    <col min="5126" max="5126" width="15.5703125" customWidth="1"/>
    <col min="5127" max="5127" width="44" customWidth="1"/>
    <col min="5128" max="5129" width="12.7109375" customWidth="1"/>
    <col min="5133" max="5134" width="13.28515625" customWidth="1"/>
    <col min="5378" max="5378" width="15.5703125" customWidth="1"/>
    <col min="5379" max="5379" width="44" customWidth="1"/>
    <col min="5380" max="5380" width="12.7109375" customWidth="1"/>
    <col min="5381" max="5381" width="7.85546875" customWidth="1"/>
    <col min="5382" max="5382" width="15.5703125" customWidth="1"/>
    <col min="5383" max="5383" width="44" customWidth="1"/>
    <col min="5384" max="5385" width="12.7109375" customWidth="1"/>
    <col min="5389" max="5390" width="13.28515625" customWidth="1"/>
    <col min="5634" max="5634" width="15.5703125" customWidth="1"/>
    <col min="5635" max="5635" width="44" customWidth="1"/>
    <col min="5636" max="5636" width="12.7109375" customWidth="1"/>
    <col min="5637" max="5637" width="7.85546875" customWidth="1"/>
    <col min="5638" max="5638" width="15.5703125" customWidth="1"/>
    <col min="5639" max="5639" width="44" customWidth="1"/>
    <col min="5640" max="5641" width="12.7109375" customWidth="1"/>
    <col min="5645" max="5646" width="13.28515625" customWidth="1"/>
    <col min="5890" max="5890" width="15.5703125" customWidth="1"/>
    <col min="5891" max="5891" width="44" customWidth="1"/>
    <col min="5892" max="5892" width="12.7109375" customWidth="1"/>
    <col min="5893" max="5893" width="7.85546875" customWidth="1"/>
    <col min="5894" max="5894" width="15.5703125" customWidth="1"/>
    <col min="5895" max="5895" width="44" customWidth="1"/>
    <col min="5896" max="5897" width="12.7109375" customWidth="1"/>
    <col min="5901" max="5902" width="13.28515625" customWidth="1"/>
    <col min="6146" max="6146" width="15.5703125" customWidth="1"/>
    <col min="6147" max="6147" width="44" customWidth="1"/>
    <col min="6148" max="6148" width="12.7109375" customWidth="1"/>
    <col min="6149" max="6149" width="7.85546875" customWidth="1"/>
    <col min="6150" max="6150" width="15.5703125" customWidth="1"/>
    <col min="6151" max="6151" width="44" customWidth="1"/>
    <col min="6152" max="6153" width="12.7109375" customWidth="1"/>
    <col min="6157" max="6158" width="13.28515625" customWidth="1"/>
    <col min="6402" max="6402" width="15.5703125" customWidth="1"/>
    <col min="6403" max="6403" width="44" customWidth="1"/>
    <col min="6404" max="6404" width="12.7109375" customWidth="1"/>
    <col min="6405" max="6405" width="7.85546875" customWidth="1"/>
    <col min="6406" max="6406" width="15.5703125" customWidth="1"/>
    <col min="6407" max="6407" width="44" customWidth="1"/>
    <col min="6408" max="6409" width="12.7109375" customWidth="1"/>
    <col min="6413" max="6414" width="13.28515625" customWidth="1"/>
    <col min="6658" max="6658" width="15.5703125" customWidth="1"/>
    <col min="6659" max="6659" width="44" customWidth="1"/>
    <col min="6660" max="6660" width="12.7109375" customWidth="1"/>
    <col min="6661" max="6661" width="7.85546875" customWidth="1"/>
    <col min="6662" max="6662" width="15.5703125" customWidth="1"/>
    <col min="6663" max="6663" width="44" customWidth="1"/>
    <col min="6664" max="6665" width="12.7109375" customWidth="1"/>
    <col min="6669" max="6670" width="13.28515625" customWidth="1"/>
    <col min="6914" max="6914" width="15.5703125" customWidth="1"/>
    <col min="6915" max="6915" width="44" customWidth="1"/>
    <col min="6916" max="6916" width="12.7109375" customWidth="1"/>
    <col min="6917" max="6917" width="7.85546875" customWidth="1"/>
    <col min="6918" max="6918" width="15.5703125" customWidth="1"/>
    <col min="6919" max="6919" width="44" customWidth="1"/>
    <col min="6920" max="6921" width="12.7109375" customWidth="1"/>
    <col min="6925" max="6926" width="13.28515625" customWidth="1"/>
    <col min="7170" max="7170" width="15.5703125" customWidth="1"/>
    <col min="7171" max="7171" width="44" customWidth="1"/>
    <col min="7172" max="7172" width="12.7109375" customWidth="1"/>
    <col min="7173" max="7173" width="7.85546875" customWidth="1"/>
    <col min="7174" max="7174" width="15.5703125" customWidth="1"/>
    <col min="7175" max="7175" width="44" customWidth="1"/>
    <col min="7176" max="7177" width="12.7109375" customWidth="1"/>
    <col min="7181" max="7182" width="13.28515625" customWidth="1"/>
    <col min="7426" max="7426" width="15.5703125" customWidth="1"/>
    <col min="7427" max="7427" width="44" customWidth="1"/>
    <col min="7428" max="7428" width="12.7109375" customWidth="1"/>
    <col min="7429" max="7429" width="7.85546875" customWidth="1"/>
    <col min="7430" max="7430" width="15.5703125" customWidth="1"/>
    <col min="7431" max="7431" width="44" customWidth="1"/>
    <col min="7432" max="7433" width="12.7109375" customWidth="1"/>
    <col min="7437" max="7438" width="13.28515625" customWidth="1"/>
    <col min="7682" max="7682" width="15.5703125" customWidth="1"/>
    <col min="7683" max="7683" width="44" customWidth="1"/>
    <col min="7684" max="7684" width="12.7109375" customWidth="1"/>
    <col min="7685" max="7685" width="7.85546875" customWidth="1"/>
    <col min="7686" max="7686" width="15.5703125" customWidth="1"/>
    <col min="7687" max="7687" width="44" customWidth="1"/>
    <col min="7688" max="7689" width="12.7109375" customWidth="1"/>
    <col min="7693" max="7694" width="13.28515625" customWidth="1"/>
    <col min="7938" max="7938" width="15.5703125" customWidth="1"/>
    <col min="7939" max="7939" width="44" customWidth="1"/>
    <col min="7940" max="7940" width="12.7109375" customWidth="1"/>
    <col min="7941" max="7941" width="7.85546875" customWidth="1"/>
    <col min="7942" max="7942" width="15.5703125" customWidth="1"/>
    <col min="7943" max="7943" width="44" customWidth="1"/>
    <col min="7944" max="7945" width="12.7109375" customWidth="1"/>
    <col min="7949" max="7950" width="13.28515625" customWidth="1"/>
    <col min="8194" max="8194" width="15.5703125" customWidth="1"/>
    <col min="8195" max="8195" width="44" customWidth="1"/>
    <col min="8196" max="8196" width="12.7109375" customWidth="1"/>
    <col min="8197" max="8197" width="7.85546875" customWidth="1"/>
    <col min="8198" max="8198" width="15.5703125" customWidth="1"/>
    <col min="8199" max="8199" width="44" customWidth="1"/>
    <col min="8200" max="8201" width="12.7109375" customWidth="1"/>
    <col min="8205" max="8206" width="13.28515625" customWidth="1"/>
    <col min="8450" max="8450" width="15.5703125" customWidth="1"/>
    <col min="8451" max="8451" width="44" customWidth="1"/>
    <col min="8452" max="8452" width="12.7109375" customWidth="1"/>
    <col min="8453" max="8453" width="7.85546875" customWidth="1"/>
    <col min="8454" max="8454" width="15.5703125" customWidth="1"/>
    <col min="8455" max="8455" width="44" customWidth="1"/>
    <col min="8456" max="8457" width="12.7109375" customWidth="1"/>
    <col min="8461" max="8462" width="13.28515625" customWidth="1"/>
    <col min="8706" max="8706" width="15.5703125" customWidth="1"/>
    <col min="8707" max="8707" width="44" customWidth="1"/>
    <col min="8708" max="8708" width="12.7109375" customWidth="1"/>
    <col min="8709" max="8709" width="7.85546875" customWidth="1"/>
    <col min="8710" max="8710" width="15.5703125" customWidth="1"/>
    <col min="8711" max="8711" width="44" customWidth="1"/>
    <col min="8712" max="8713" width="12.7109375" customWidth="1"/>
    <col min="8717" max="8718" width="13.28515625" customWidth="1"/>
    <col min="8962" max="8962" width="15.5703125" customWidth="1"/>
    <col min="8963" max="8963" width="44" customWidth="1"/>
    <col min="8964" max="8964" width="12.7109375" customWidth="1"/>
    <col min="8965" max="8965" width="7.85546875" customWidth="1"/>
    <col min="8966" max="8966" width="15.5703125" customWidth="1"/>
    <col min="8967" max="8967" width="44" customWidth="1"/>
    <col min="8968" max="8969" width="12.7109375" customWidth="1"/>
    <col min="8973" max="8974" width="13.28515625" customWidth="1"/>
    <col min="9218" max="9218" width="15.5703125" customWidth="1"/>
    <col min="9219" max="9219" width="44" customWidth="1"/>
    <col min="9220" max="9220" width="12.7109375" customWidth="1"/>
    <col min="9221" max="9221" width="7.85546875" customWidth="1"/>
    <col min="9222" max="9222" width="15.5703125" customWidth="1"/>
    <col min="9223" max="9223" width="44" customWidth="1"/>
    <col min="9224" max="9225" width="12.7109375" customWidth="1"/>
    <col min="9229" max="9230" width="13.28515625" customWidth="1"/>
    <col min="9474" max="9474" width="15.5703125" customWidth="1"/>
    <col min="9475" max="9475" width="44" customWidth="1"/>
    <col min="9476" max="9476" width="12.7109375" customWidth="1"/>
    <col min="9477" max="9477" width="7.85546875" customWidth="1"/>
    <col min="9478" max="9478" width="15.5703125" customWidth="1"/>
    <col min="9479" max="9479" width="44" customWidth="1"/>
    <col min="9480" max="9481" width="12.7109375" customWidth="1"/>
    <col min="9485" max="9486" width="13.28515625" customWidth="1"/>
    <col min="9730" max="9730" width="15.5703125" customWidth="1"/>
    <col min="9731" max="9731" width="44" customWidth="1"/>
    <col min="9732" max="9732" width="12.7109375" customWidth="1"/>
    <col min="9733" max="9733" width="7.85546875" customWidth="1"/>
    <col min="9734" max="9734" width="15.5703125" customWidth="1"/>
    <col min="9735" max="9735" width="44" customWidth="1"/>
    <col min="9736" max="9737" width="12.7109375" customWidth="1"/>
    <col min="9741" max="9742" width="13.28515625" customWidth="1"/>
    <col min="9986" max="9986" width="15.5703125" customWidth="1"/>
    <col min="9987" max="9987" width="44" customWidth="1"/>
    <col min="9988" max="9988" width="12.7109375" customWidth="1"/>
    <col min="9989" max="9989" width="7.85546875" customWidth="1"/>
    <col min="9990" max="9990" width="15.5703125" customWidth="1"/>
    <col min="9991" max="9991" width="44" customWidth="1"/>
    <col min="9992" max="9993" width="12.7109375" customWidth="1"/>
    <col min="9997" max="9998" width="13.28515625" customWidth="1"/>
    <col min="10242" max="10242" width="15.5703125" customWidth="1"/>
    <col min="10243" max="10243" width="44" customWidth="1"/>
    <col min="10244" max="10244" width="12.7109375" customWidth="1"/>
    <col min="10245" max="10245" width="7.85546875" customWidth="1"/>
    <col min="10246" max="10246" width="15.5703125" customWidth="1"/>
    <col min="10247" max="10247" width="44" customWidth="1"/>
    <col min="10248" max="10249" width="12.7109375" customWidth="1"/>
    <col min="10253" max="10254" width="13.28515625" customWidth="1"/>
    <col min="10498" max="10498" width="15.5703125" customWidth="1"/>
    <col min="10499" max="10499" width="44" customWidth="1"/>
    <col min="10500" max="10500" width="12.7109375" customWidth="1"/>
    <col min="10501" max="10501" width="7.85546875" customWidth="1"/>
    <col min="10502" max="10502" width="15.5703125" customWidth="1"/>
    <col min="10503" max="10503" width="44" customWidth="1"/>
    <col min="10504" max="10505" width="12.7109375" customWidth="1"/>
    <col min="10509" max="10510" width="13.28515625" customWidth="1"/>
    <col min="10754" max="10754" width="15.5703125" customWidth="1"/>
    <col min="10755" max="10755" width="44" customWidth="1"/>
    <col min="10756" max="10756" width="12.7109375" customWidth="1"/>
    <col min="10757" max="10757" width="7.85546875" customWidth="1"/>
    <col min="10758" max="10758" width="15.5703125" customWidth="1"/>
    <col min="10759" max="10759" width="44" customWidth="1"/>
    <col min="10760" max="10761" width="12.7109375" customWidth="1"/>
    <col min="10765" max="10766" width="13.28515625" customWidth="1"/>
    <col min="11010" max="11010" width="15.5703125" customWidth="1"/>
    <col min="11011" max="11011" width="44" customWidth="1"/>
    <col min="11012" max="11012" width="12.7109375" customWidth="1"/>
    <col min="11013" max="11013" width="7.85546875" customWidth="1"/>
    <col min="11014" max="11014" width="15.5703125" customWidth="1"/>
    <col min="11015" max="11015" width="44" customWidth="1"/>
    <col min="11016" max="11017" width="12.7109375" customWidth="1"/>
    <col min="11021" max="11022" width="13.28515625" customWidth="1"/>
    <col min="11266" max="11266" width="15.5703125" customWidth="1"/>
    <col min="11267" max="11267" width="44" customWidth="1"/>
    <col min="11268" max="11268" width="12.7109375" customWidth="1"/>
    <col min="11269" max="11269" width="7.85546875" customWidth="1"/>
    <col min="11270" max="11270" width="15.5703125" customWidth="1"/>
    <col min="11271" max="11271" width="44" customWidth="1"/>
    <col min="11272" max="11273" width="12.7109375" customWidth="1"/>
    <col min="11277" max="11278" width="13.28515625" customWidth="1"/>
    <col min="11522" max="11522" width="15.5703125" customWidth="1"/>
    <col min="11523" max="11523" width="44" customWidth="1"/>
    <col min="11524" max="11524" width="12.7109375" customWidth="1"/>
    <col min="11525" max="11525" width="7.85546875" customWidth="1"/>
    <col min="11526" max="11526" width="15.5703125" customWidth="1"/>
    <col min="11527" max="11527" width="44" customWidth="1"/>
    <col min="11528" max="11529" width="12.7109375" customWidth="1"/>
    <col min="11533" max="11534" width="13.28515625" customWidth="1"/>
    <col min="11778" max="11778" width="15.5703125" customWidth="1"/>
    <col min="11779" max="11779" width="44" customWidth="1"/>
    <col min="11780" max="11780" width="12.7109375" customWidth="1"/>
    <col min="11781" max="11781" width="7.85546875" customWidth="1"/>
    <col min="11782" max="11782" width="15.5703125" customWidth="1"/>
    <col min="11783" max="11783" width="44" customWidth="1"/>
    <col min="11784" max="11785" width="12.7109375" customWidth="1"/>
    <col min="11789" max="11790" width="13.28515625" customWidth="1"/>
    <col min="12034" max="12034" width="15.5703125" customWidth="1"/>
    <col min="12035" max="12035" width="44" customWidth="1"/>
    <col min="12036" max="12036" width="12.7109375" customWidth="1"/>
    <col min="12037" max="12037" width="7.85546875" customWidth="1"/>
    <col min="12038" max="12038" width="15.5703125" customWidth="1"/>
    <col min="12039" max="12039" width="44" customWidth="1"/>
    <col min="12040" max="12041" width="12.7109375" customWidth="1"/>
    <col min="12045" max="12046" width="13.28515625" customWidth="1"/>
    <col min="12290" max="12290" width="15.5703125" customWidth="1"/>
    <col min="12291" max="12291" width="44" customWidth="1"/>
    <col min="12292" max="12292" width="12.7109375" customWidth="1"/>
    <col min="12293" max="12293" width="7.85546875" customWidth="1"/>
    <col min="12294" max="12294" width="15.5703125" customWidth="1"/>
    <col min="12295" max="12295" width="44" customWidth="1"/>
    <col min="12296" max="12297" width="12.7109375" customWidth="1"/>
    <col min="12301" max="12302" width="13.28515625" customWidth="1"/>
    <col min="12546" max="12546" width="15.5703125" customWidth="1"/>
    <col min="12547" max="12547" width="44" customWidth="1"/>
    <col min="12548" max="12548" width="12.7109375" customWidth="1"/>
    <col min="12549" max="12549" width="7.85546875" customWidth="1"/>
    <col min="12550" max="12550" width="15.5703125" customWidth="1"/>
    <col min="12551" max="12551" width="44" customWidth="1"/>
    <col min="12552" max="12553" width="12.7109375" customWidth="1"/>
    <col min="12557" max="12558" width="13.28515625" customWidth="1"/>
    <col min="12802" max="12802" width="15.5703125" customWidth="1"/>
    <col min="12803" max="12803" width="44" customWidth="1"/>
    <col min="12804" max="12804" width="12.7109375" customWidth="1"/>
    <col min="12805" max="12805" width="7.85546875" customWidth="1"/>
    <col min="12806" max="12806" width="15.5703125" customWidth="1"/>
    <col min="12807" max="12807" width="44" customWidth="1"/>
    <col min="12808" max="12809" width="12.7109375" customWidth="1"/>
    <col min="12813" max="12814" width="13.28515625" customWidth="1"/>
    <col min="13058" max="13058" width="15.5703125" customWidth="1"/>
    <col min="13059" max="13059" width="44" customWidth="1"/>
    <col min="13060" max="13060" width="12.7109375" customWidth="1"/>
    <col min="13061" max="13061" width="7.85546875" customWidth="1"/>
    <col min="13062" max="13062" width="15.5703125" customWidth="1"/>
    <col min="13063" max="13063" width="44" customWidth="1"/>
    <col min="13064" max="13065" width="12.7109375" customWidth="1"/>
    <col min="13069" max="13070" width="13.28515625" customWidth="1"/>
    <col min="13314" max="13314" width="15.5703125" customWidth="1"/>
    <col min="13315" max="13315" width="44" customWidth="1"/>
    <col min="13316" max="13316" width="12.7109375" customWidth="1"/>
    <col min="13317" max="13317" width="7.85546875" customWidth="1"/>
    <col min="13318" max="13318" width="15.5703125" customWidth="1"/>
    <col min="13319" max="13319" width="44" customWidth="1"/>
    <col min="13320" max="13321" width="12.7109375" customWidth="1"/>
    <col min="13325" max="13326" width="13.28515625" customWidth="1"/>
    <col min="13570" max="13570" width="15.5703125" customWidth="1"/>
    <col min="13571" max="13571" width="44" customWidth="1"/>
    <col min="13572" max="13572" width="12.7109375" customWidth="1"/>
    <col min="13573" max="13573" width="7.85546875" customWidth="1"/>
    <col min="13574" max="13574" width="15.5703125" customWidth="1"/>
    <col min="13575" max="13575" width="44" customWidth="1"/>
    <col min="13576" max="13577" width="12.7109375" customWidth="1"/>
    <col min="13581" max="13582" width="13.28515625" customWidth="1"/>
    <col min="13826" max="13826" width="15.5703125" customWidth="1"/>
    <col min="13827" max="13827" width="44" customWidth="1"/>
    <col min="13828" max="13828" width="12.7109375" customWidth="1"/>
    <col min="13829" max="13829" width="7.85546875" customWidth="1"/>
    <col min="13830" max="13830" width="15.5703125" customWidth="1"/>
    <col min="13831" max="13831" width="44" customWidth="1"/>
    <col min="13832" max="13833" width="12.7109375" customWidth="1"/>
    <col min="13837" max="13838" width="13.28515625" customWidth="1"/>
    <col min="14082" max="14082" width="15.5703125" customWidth="1"/>
    <col min="14083" max="14083" width="44" customWidth="1"/>
    <col min="14084" max="14084" width="12.7109375" customWidth="1"/>
    <col min="14085" max="14085" width="7.85546875" customWidth="1"/>
    <col min="14086" max="14086" width="15.5703125" customWidth="1"/>
    <col min="14087" max="14087" width="44" customWidth="1"/>
    <col min="14088" max="14089" width="12.7109375" customWidth="1"/>
    <col min="14093" max="14094" width="13.28515625" customWidth="1"/>
    <col min="14338" max="14338" width="15.5703125" customWidth="1"/>
    <col min="14339" max="14339" width="44" customWidth="1"/>
    <col min="14340" max="14340" width="12.7109375" customWidth="1"/>
    <col min="14341" max="14341" width="7.85546875" customWidth="1"/>
    <col min="14342" max="14342" width="15.5703125" customWidth="1"/>
    <col min="14343" max="14343" width="44" customWidth="1"/>
    <col min="14344" max="14345" width="12.7109375" customWidth="1"/>
    <col min="14349" max="14350" width="13.28515625" customWidth="1"/>
    <col min="14594" max="14594" width="15.5703125" customWidth="1"/>
    <col min="14595" max="14595" width="44" customWidth="1"/>
    <col min="14596" max="14596" width="12.7109375" customWidth="1"/>
    <col min="14597" max="14597" width="7.85546875" customWidth="1"/>
    <col min="14598" max="14598" width="15.5703125" customWidth="1"/>
    <col min="14599" max="14599" width="44" customWidth="1"/>
    <col min="14600" max="14601" width="12.7109375" customWidth="1"/>
    <col min="14605" max="14606" width="13.28515625" customWidth="1"/>
    <col min="14850" max="14850" width="15.5703125" customWidth="1"/>
    <col min="14851" max="14851" width="44" customWidth="1"/>
    <col min="14852" max="14852" width="12.7109375" customWidth="1"/>
    <col min="14853" max="14853" width="7.85546875" customWidth="1"/>
    <col min="14854" max="14854" width="15.5703125" customWidth="1"/>
    <col min="14855" max="14855" width="44" customWidth="1"/>
    <col min="14856" max="14857" width="12.7109375" customWidth="1"/>
    <col min="14861" max="14862" width="13.28515625" customWidth="1"/>
    <col min="15106" max="15106" width="15.5703125" customWidth="1"/>
    <col min="15107" max="15107" width="44" customWidth="1"/>
    <col min="15108" max="15108" width="12.7109375" customWidth="1"/>
    <col min="15109" max="15109" width="7.85546875" customWidth="1"/>
    <col min="15110" max="15110" width="15.5703125" customWidth="1"/>
    <col min="15111" max="15111" width="44" customWidth="1"/>
    <col min="15112" max="15113" width="12.7109375" customWidth="1"/>
    <col min="15117" max="15118" width="13.28515625" customWidth="1"/>
    <col min="15362" max="15362" width="15.5703125" customWidth="1"/>
    <col min="15363" max="15363" width="44" customWidth="1"/>
    <col min="15364" max="15364" width="12.7109375" customWidth="1"/>
    <col min="15365" max="15365" width="7.85546875" customWidth="1"/>
    <col min="15366" max="15366" width="15.5703125" customWidth="1"/>
    <col min="15367" max="15367" width="44" customWidth="1"/>
    <col min="15368" max="15369" width="12.7109375" customWidth="1"/>
    <col min="15373" max="15374" width="13.28515625" customWidth="1"/>
    <col min="15618" max="15618" width="15.5703125" customWidth="1"/>
    <col min="15619" max="15619" width="44" customWidth="1"/>
    <col min="15620" max="15620" width="12.7109375" customWidth="1"/>
    <col min="15621" max="15621" width="7.85546875" customWidth="1"/>
    <col min="15622" max="15622" width="15.5703125" customWidth="1"/>
    <col min="15623" max="15623" width="44" customWidth="1"/>
    <col min="15624" max="15625" width="12.7109375" customWidth="1"/>
    <col min="15629" max="15630" width="13.28515625" customWidth="1"/>
    <col min="15874" max="15874" width="15.5703125" customWidth="1"/>
    <col min="15875" max="15875" width="44" customWidth="1"/>
    <col min="15876" max="15876" width="12.7109375" customWidth="1"/>
    <col min="15877" max="15877" width="7.85546875" customWidth="1"/>
    <col min="15878" max="15878" width="15.5703125" customWidth="1"/>
    <col min="15879" max="15879" width="44" customWidth="1"/>
    <col min="15880" max="15881" width="12.7109375" customWidth="1"/>
    <col min="15885" max="15886" width="13.28515625" customWidth="1"/>
    <col min="16130" max="16130" width="15.5703125" customWidth="1"/>
    <col min="16131" max="16131" width="44" customWidth="1"/>
    <col min="16132" max="16132" width="12.7109375" customWidth="1"/>
    <col min="16133" max="16133" width="7.85546875" customWidth="1"/>
    <col min="16134" max="16134" width="15.5703125" customWidth="1"/>
    <col min="16135" max="16135" width="44" customWidth="1"/>
    <col min="16136" max="16137" width="12.7109375" customWidth="1"/>
    <col min="16141" max="16142" width="13.28515625" customWidth="1"/>
  </cols>
  <sheetData>
    <row r="1" spans="2:4" ht="15" customHeight="1" x14ac:dyDescent="0.25">
      <c r="B1" s="3"/>
      <c r="C1" s="37" t="s">
        <v>78</v>
      </c>
      <c r="D1" s="24"/>
    </row>
    <row r="2" spans="2:4" ht="15" customHeight="1" x14ac:dyDescent="0.25">
      <c r="B2" s="6"/>
      <c r="C2" s="5" t="s">
        <v>144</v>
      </c>
      <c r="D2" s="24"/>
    </row>
    <row r="3" spans="2:4" ht="15" customHeight="1" x14ac:dyDescent="0.25">
      <c r="B3" s="6"/>
      <c r="C3" s="5" t="s">
        <v>79</v>
      </c>
      <c r="D3" s="24"/>
    </row>
    <row r="4" spans="2:4" ht="15" customHeight="1" x14ac:dyDescent="0.25">
      <c r="B4" s="6"/>
      <c r="C4" s="6"/>
      <c r="D4" s="24"/>
    </row>
    <row r="5" spans="2:4" ht="12.95" customHeight="1" x14ac:dyDescent="0.25">
      <c r="B5" s="6"/>
      <c r="C5" s="6"/>
      <c r="D5" s="24"/>
    </row>
    <row r="6" spans="2:4" ht="12.95" customHeight="1" x14ac:dyDescent="0.25">
      <c r="B6" s="6"/>
      <c r="C6" s="6"/>
      <c r="D6" s="24"/>
    </row>
    <row r="7" spans="2:4" ht="12.95" customHeight="1" x14ac:dyDescent="0.25">
      <c r="B7" s="178" t="s">
        <v>88</v>
      </c>
      <c r="C7" s="178"/>
    </row>
    <row r="8" spans="2:4" s="10" customFormat="1" ht="12.95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2.95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2.95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2.95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2.95" customHeight="1" x14ac:dyDescent="0.2">
      <c r="B12" s="34"/>
      <c r="C12" s="35"/>
      <c r="D12" s="49"/>
    </row>
    <row r="13" spans="2:4" s="10" customFormat="1" ht="12.95" customHeight="1" x14ac:dyDescent="0.2">
      <c r="B13" s="175" t="s">
        <v>90</v>
      </c>
      <c r="C13" s="175"/>
      <c r="D13" s="50">
        <f>+D8</f>
        <v>0</v>
      </c>
    </row>
    <row r="14" spans="2:4" s="10" customFormat="1" ht="12.95" customHeight="1" x14ac:dyDescent="0.2">
      <c r="D14" s="20"/>
    </row>
    <row r="15" spans="2:4" s="10" customFormat="1" ht="12.95" customHeight="1" x14ac:dyDescent="0.2">
      <c r="B15" s="16" t="s">
        <v>94</v>
      </c>
      <c r="D15" s="47">
        <f>+D13</f>
        <v>0</v>
      </c>
    </row>
    <row r="17" spans="2:4" s="10" customFormat="1" ht="12.95" customHeight="1" x14ac:dyDescent="0.2">
      <c r="B17" s="30" t="s">
        <v>89</v>
      </c>
      <c r="D17" s="11"/>
    </row>
    <row r="18" spans="2:4" s="10" customFormat="1" ht="12.95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2.95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2.95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2.95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2.95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2.95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2.95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2.95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2.95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2.95" customHeight="1" x14ac:dyDescent="0.2">
      <c r="B27" s="9"/>
      <c r="D27" s="11"/>
    </row>
    <row r="28" spans="2:4" s="10" customFormat="1" ht="12.95" customHeight="1" x14ac:dyDescent="0.2">
      <c r="B28" s="175" t="s">
        <v>91</v>
      </c>
      <c r="C28" s="175"/>
      <c r="D28" s="50">
        <f>+D18+D20</f>
        <v>0</v>
      </c>
    </row>
    <row r="29" spans="2:4" s="10" customFormat="1" ht="12.95" customHeight="1" x14ac:dyDescent="0.2">
      <c r="D29" s="20"/>
    </row>
    <row r="30" spans="2:4" s="10" customFormat="1" ht="12.95" customHeight="1" x14ac:dyDescent="0.2">
      <c r="B30" s="16" t="s">
        <v>92</v>
      </c>
      <c r="D30" s="47">
        <f>+D15-D28</f>
        <v>0</v>
      </c>
    </row>
    <row r="31" spans="2:4" s="10" customFormat="1" ht="12.95" customHeight="1" x14ac:dyDescent="0.2">
      <c r="D31" s="20"/>
    </row>
    <row r="32" spans="2:4" s="10" customFormat="1" ht="12.95" customHeight="1" x14ac:dyDescent="0.2">
      <c r="B32" s="16" t="s">
        <v>77</v>
      </c>
      <c r="D32" s="47">
        <f>+D33</f>
        <v>0</v>
      </c>
    </row>
    <row r="33" spans="2:7" s="10" customFormat="1" ht="12.95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2.95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2.95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2.95" customHeight="1" x14ac:dyDescent="0.2">
      <c r="B36" s="16"/>
      <c r="D36" s="20"/>
      <c r="G36" s="10" t="s">
        <v>105</v>
      </c>
    </row>
    <row r="37" spans="2:7" s="10" customFormat="1" ht="12.95" customHeight="1" x14ac:dyDescent="0.2">
      <c r="B37" s="16" t="s">
        <v>95</v>
      </c>
      <c r="D37" s="47">
        <f>+D38</f>
        <v>0</v>
      </c>
    </row>
    <row r="38" spans="2:7" s="10" customFormat="1" ht="12.95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2.95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2.95" customHeight="1" x14ac:dyDescent="0.2">
      <c r="D40" s="20"/>
    </row>
    <row r="41" spans="2:7" s="10" customFormat="1" ht="12.95" customHeight="1" thickBot="1" x14ac:dyDescent="0.25">
      <c r="B41" s="36" t="s">
        <v>93</v>
      </c>
      <c r="D41" s="28">
        <f>+D30+D32-D37</f>
        <v>0</v>
      </c>
    </row>
    <row r="52" spans="2:4" s="10" customFormat="1" ht="12.95" customHeight="1" x14ac:dyDescent="0.2">
      <c r="B52" s="18" t="s">
        <v>82</v>
      </c>
      <c r="D52" s="18" t="s">
        <v>83</v>
      </c>
    </row>
    <row r="53" spans="2:4" s="10" customFormat="1" ht="12.95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9" max="9" width="9.85546875" bestFit="1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7"/>
      <c r="C2" s="176" t="s">
        <v>78</v>
      </c>
      <c r="D2" s="176"/>
    </row>
    <row r="3" spans="1:4" ht="15" customHeight="1" x14ac:dyDescent="0.25">
      <c r="B3" s="5"/>
      <c r="C3" s="177" t="s">
        <v>176</v>
      </c>
      <c r="D3" s="177"/>
    </row>
    <row r="4" spans="1:4" ht="15" customHeight="1" x14ac:dyDescent="0.25">
      <c r="B4" s="5"/>
      <c r="C4" s="177" t="s">
        <v>79</v>
      </c>
      <c r="D4" s="177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6"/>
      <c r="C8" s="6"/>
      <c r="D8" s="24"/>
    </row>
    <row r="9" spans="1:4" ht="14.1" customHeight="1" x14ac:dyDescent="0.25">
      <c r="B9" s="58" t="s">
        <v>159</v>
      </c>
      <c r="C9" s="16"/>
      <c r="D9" s="16"/>
    </row>
    <row r="10" spans="1:4" ht="14.1" customHeight="1" x14ac:dyDescent="0.2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" customHeight="1" x14ac:dyDescent="0.25">
      <c r="B11" s="58"/>
      <c r="C11" s="38" t="s">
        <v>151</v>
      </c>
      <c r="D11" s="49" t="e">
        <f>(Balanza!#REF!*-1)-(Balanza!#REF!*-1)</f>
        <v>#REF!</v>
      </c>
    </row>
    <row r="12" spans="1:4" ht="14.1" customHeight="1" x14ac:dyDescent="0.25">
      <c r="B12" s="58"/>
      <c r="C12" s="38" t="s">
        <v>76</v>
      </c>
      <c r="D12" s="49" t="e">
        <f>(Balanza!#REF!*-1)-(Balanza!#REF!*-1)</f>
        <v>#REF!</v>
      </c>
    </row>
    <row r="13" spans="1:4" ht="14.1" customHeight="1" x14ac:dyDescent="0.25">
      <c r="B13" s="58"/>
      <c r="C13" s="38" t="s">
        <v>152</v>
      </c>
      <c r="D13" s="49" t="e">
        <f>(Balanza!#REF!*-1)-(Balanza!#REF!*-1)</f>
        <v>#REF!</v>
      </c>
    </row>
    <row r="14" spans="1:4" ht="14.1" customHeight="1" x14ac:dyDescent="0.2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" customHeight="1" x14ac:dyDescent="0.2">
      <c r="B15" s="175" t="s">
        <v>158</v>
      </c>
      <c r="C15" s="175"/>
      <c r="D15" s="60" t="e">
        <f>SUM(D10:D14)</f>
        <v>#REF!</v>
      </c>
    </row>
    <row r="16" spans="1:4" s="10" customFormat="1" ht="14.1" customHeight="1" x14ac:dyDescent="0.2">
      <c r="D16" s="20"/>
    </row>
    <row r="17" spans="1:4" s="10" customFormat="1" ht="14.1" customHeight="1" x14ac:dyDescent="0.2">
      <c r="B17" s="58" t="s">
        <v>154</v>
      </c>
      <c r="C17" s="16"/>
      <c r="D17" s="11"/>
    </row>
    <row r="18" spans="1:4" s="10" customFormat="1" ht="14.1" customHeight="1" x14ac:dyDescent="0.2">
      <c r="B18" s="30"/>
      <c r="C18" s="38" t="s">
        <v>64</v>
      </c>
      <c r="D18" s="49" t="e">
        <f>(Balanza!#REF!)-(Balanza!#REF!)</f>
        <v>#REF!</v>
      </c>
    </row>
    <row r="19" spans="1:4" s="10" customFormat="1" ht="14.1" customHeight="1" x14ac:dyDescent="0.2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" customHeight="1" x14ac:dyDescent="0.2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" customHeight="1" x14ac:dyDescent="0.2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" customHeight="1" x14ac:dyDescent="0.2">
      <c r="A22" s="42"/>
      <c r="B22" s="175" t="s">
        <v>157</v>
      </c>
      <c r="C22" s="175"/>
      <c r="D22" s="65" t="e">
        <f>SUM(D18:D21)</f>
        <v>#REF!</v>
      </c>
    </row>
    <row r="23" spans="1:4" s="10" customFormat="1" ht="14.1" customHeight="1" x14ac:dyDescent="0.2">
      <c r="A23" s="43"/>
      <c r="C23" s="38"/>
      <c r="D23" s="62"/>
    </row>
    <row r="24" spans="1:4" s="10" customFormat="1" ht="14.1" customHeight="1" x14ac:dyDescent="0.2">
      <c r="A24" s="42"/>
      <c r="B24" s="175" t="s">
        <v>160</v>
      </c>
      <c r="C24" s="175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" customHeight="1" x14ac:dyDescent="0.2">
      <c r="A25" s="43"/>
      <c r="C25" s="38"/>
      <c r="D25" s="62"/>
    </row>
    <row r="26" spans="1:4" s="10" customFormat="1" ht="14.1" customHeight="1" x14ac:dyDescent="0.2">
      <c r="A26" s="43"/>
      <c r="B26" s="175" t="s">
        <v>161</v>
      </c>
      <c r="C26" s="175"/>
      <c r="D26" s="64" t="e">
        <f>+D15-D22-D24</f>
        <v>#REF!</v>
      </c>
    </row>
    <row r="27" spans="1:4" s="10" customFormat="1" ht="14.1" customHeight="1" x14ac:dyDescent="0.2">
      <c r="A27" s="43"/>
      <c r="C27" s="38"/>
      <c r="D27" s="62"/>
    </row>
    <row r="28" spans="1:4" s="10" customFormat="1" ht="14.1" customHeight="1" x14ac:dyDescent="0.2">
      <c r="A28" s="43"/>
      <c r="B28" s="58" t="s">
        <v>89</v>
      </c>
      <c r="C28" s="38"/>
      <c r="D28" s="62"/>
    </row>
    <row r="29" spans="1:4" s="10" customFormat="1" ht="14.1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" customHeight="1" x14ac:dyDescent="0.2">
      <c r="B31" s="175" t="s">
        <v>91</v>
      </c>
      <c r="C31" s="175"/>
      <c r="D31" s="66" t="e">
        <f>SUM(D29:D30)</f>
        <v>#REF!</v>
      </c>
    </row>
    <row r="32" spans="1:4" s="10" customFormat="1" ht="14.1" customHeight="1" x14ac:dyDescent="0.2">
      <c r="B32" s="175"/>
      <c r="C32" s="175"/>
      <c r="D32" s="57"/>
    </row>
    <row r="33" spans="1:7" s="10" customFormat="1" ht="14.1" customHeight="1" x14ac:dyDescent="0.2">
      <c r="B33" s="16" t="s">
        <v>164</v>
      </c>
      <c r="D33" s="63" t="e">
        <f>+D26-D31</f>
        <v>#REF!</v>
      </c>
      <c r="G33" s="13"/>
    </row>
    <row r="34" spans="1:7" s="10" customFormat="1" ht="14.1" customHeight="1" x14ac:dyDescent="0.2">
      <c r="D34" s="20"/>
      <c r="G34" s="13"/>
    </row>
    <row r="35" spans="1:7" s="10" customFormat="1" ht="14.1" customHeight="1" x14ac:dyDescent="0.2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" customHeight="1" x14ac:dyDescent="0.2">
      <c r="B36" s="16"/>
      <c r="D36" s="20"/>
    </row>
    <row r="37" spans="1:7" s="10" customFormat="1" ht="14.1" customHeight="1" x14ac:dyDescent="0.2">
      <c r="B37" s="16" t="s">
        <v>169</v>
      </c>
      <c r="D37" s="57" t="e">
        <f>+D33+D35</f>
        <v>#REF!</v>
      </c>
    </row>
    <row r="38" spans="1:7" s="10" customFormat="1" ht="14.1" customHeight="1" x14ac:dyDescent="0.2">
      <c r="B38" s="16"/>
      <c r="D38" s="20"/>
    </row>
    <row r="39" spans="1:7" s="10" customFormat="1" ht="14.1" customHeight="1" x14ac:dyDescent="0.2">
      <c r="B39" s="16" t="s">
        <v>73</v>
      </c>
      <c r="D39" s="53">
        <v>70819.780000000028</v>
      </c>
    </row>
    <row r="40" spans="1:7" s="10" customFormat="1" ht="14.1" customHeight="1" x14ac:dyDescent="0.2">
      <c r="D40" s="20"/>
      <c r="G40" s="25"/>
    </row>
    <row r="41" spans="1:7" s="10" customFormat="1" ht="14.1" customHeight="1" thickBot="1" x14ac:dyDescent="0.25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2.95" customHeight="1" thickTop="1" x14ac:dyDescent="0.2">
      <c r="D42" s="57"/>
      <c r="F42" s="15"/>
    </row>
    <row r="43" spans="1:7" s="10" customFormat="1" ht="12.95" customHeight="1" x14ac:dyDescent="0.2">
      <c r="E43" s="13"/>
    </row>
    <row r="44" spans="1:7" s="10" customFormat="1" ht="12.95" customHeight="1" x14ac:dyDescent="0.2">
      <c r="F44" s="15"/>
    </row>
    <row r="45" spans="1:7" s="10" customFormat="1" ht="12.95" customHeight="1" x14ac:dyDescent="0.2">
      <c r="F45" s="15"/>
    </row>
    <row r="46" spans="1:7" s="10" customFormat="1" ht="12.95" customHeight="1" x14ac:dyDescent="0.2">
      <c r="F46" s="15"/>
    </row>
    <row r="47" spans="1:7" s="10" customFormat="1" ht="12.95" customHeight="1" x14ac:dyDescent="0.2">
      <c r="C47" s="44" t="s">
        <v>140</v>
      </c>
      <c r="D47" s="18" t="s">
        <v>145</v>
      </c>
    </row>
    <row r="48" spans="1:7" s="10" customFormat="1" ht="12.95" customHeight="1" x14ac:dyDescent="0.2">
      <c r="C48" s="45" t="s">
        <v>141</v>
      </c>
      <c r="D48" s="19" t="s">
        <v>146</v>
      </c>
    </row>
    <row r="49" spans="4:4" s="10" customFormat="1" ht="12.95" customHeight="1" x14ac:dyDescent="0.2"/>
    <row r="50" spans="4:4" s="10" customFormat="1" ht="12.95" customHeight="1" x14ac:dyDescent="0.2">
      <c r="D50" s="13"/>
    </row>
    <row r="51" spans="4:4" s="10" customFormat="1" ht="12.95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"/>
      <c r="C2" s="176" t="s">
        <v>78</v>
      </c>
      <c r="D2" s="176"/>
    </row>
    <row r="3" spans="1:4" ht="15" customHeight="1" x14ac:dyDescent="0.25">
      <c r="B3" s="6"/>
      <c r="C3" s="177" t="s">
        <v>147</v>
      </c>
      <c r="D3" s="177"/>
    </row>
    <row r="4" spans="1:4" ht="15" customHeight="1" x14ac:dyDescent="0.25">
      <c r="B4" s="6"/>
      <c r="C4" s="177" t="s">
        <v>79</v>
      </c>
      <c r="D4" s="177"/>
    </row>
    <row r="5" spans="1:4" ht="15" customHeight="1" x14ac:dyDescent="0.25">
      <c r="B5" s="6"/>
      <c r="C5" s="6"/>
      <c r="D5" s="24"/>
    </row>
    <row r="6" spans="1:4" ht="15" customHeight="1" x14ac:dyDescent="0.25">
      <c r="B6" s="6"/>
      <c r="C6" s="6"/>
      <c r="D6" s="24"/>
    </row>
    <row r="7" spans="1:4" ht="12.95" customHeight="1" x14ac:dyDescent="0.25">
      <c r="B7" s="6"/>
      <c r="C7" s="6"/>
      <c r="D7" s="24"/>
    </row>
    <row r="8" spans="1:4" ht="12.95" customHeight="1" x14ac:dyDescent="0.25">
      <c r="B8" s="6"/>
      <c r="C8" s="6"/>
      <c r="D8" s="24"/>
    </row>
    <row r="9" spans="1:4" ht="12.95" customHeight="1" x14ac:dyDescent="0.25">
      <c r="B9" s="178" t="s">
        <v>88</v>
      </c>
      <c r="C9" s="178"/>
    </row>
    <row r="10" spans="1:4" s="10" customFormat="1" ht="12.95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2.95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2.95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2.95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2.95" customHeight="1" x14ac:dyDescent="0.2">
      <c r="B14" s="34"/>
      <c r="C14" s="35"/>
      <c r="D14" s="49"/>
    </row>
    <row r="15" spans="1:4" s="10" customFormat="1" ht="12.95" customHeight="1" x14ac:dyDescent="0.2">
      <c r="B15" s="175" t="s">
        <v>90</v>
      </c>
      <c r="C15" s="175"/>
      <c r="D15" s="50">
        <f>+D10</f>
        <v>0</v>
      </c>
    </row>
    <row r="16" spans="1:4" s="10" customFormat="1" ht="12.95" customHeight="1" x14ac:dyDescent="0.2">
      <c r="D16" s="20"/>
    </row>
    <row r="17" spans="1:4" s="10" customFormat="1" ht="12.95" customHeight="1" x14ac:dyDescent="0.2">
      <c r="B17" s="16" t="s">
        <v>94</v>
      </c>
      <c r="D17" s="47">
        <f>+D15</f>
        <v>0</v>
      </c>
    </row>
    <row r="18" spans="1:4" s="10" customFormat="1" ht="12.95" customHeight="1" x14ac:dyDescent="0.2">
      <c r="D18" s="20"/>
    </row>
    <row r="19" spans="1:4" s="10" customFormat="1" ht="12.95" customHeight="1" x14ac:dyDescent="0.2">
      <c r="B19" s="30" t="s">
        <v>89</v>
      </c>
      <c r="D19" s="11"/>
    </row>
    <row r="20" spans="1:4" s="10" customFormat="1" ht="12.95" hidden="1" customHeight="1" x14ac:dyDescent="0.2">
      <c r="B20" s="30"/>
      <c r="C20" s="10" t="s">
        <v>66</v>
      </c>
      <c r="D20" s="39">
        <f>+D21+D22</f>
        <v>0</v>
      </c>
    </row>
    <row r="21" spans="1:4" s="10" customFormat="1" ht="12.95" hidden="1" customHeight="1" x14ac:dyDescent="0.2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2.95" hidden="1" customHeight="1" x14ac:dyDescent="0.2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2.95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2.95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2.95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2.95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2.95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2.95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2.95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2.95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2.95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2.95" customHeight="1" x14ac:dyDescent="0.2">
      <c r="B32" s="9"/>
      <c r="D32" s="11"/>
    </row>
    <row r="33" spans="1:4" s="10" customFormat="1" ht="12.95" customHeight="1" x14ac:dyDescent="0.2">
      <c r="B33" s="175" t="s">
        <v>91</v>
      </c>
      <c r="C33" s="175"/>
      <c r="D33" s="50">
        <f>+D20+D23+D25</f>
        <v>0</v>
      </c>
    </row>
    <row r="34" spans="1:4" s="10" customFormat="1" ht="12.95" customHeight="1" x14ac:dyDescent="0.2">
      <c r="D34" s="20"/>
    </row>
    <row r="35" spans="1:4" s="10" customFormat="1" ht="12.95" customHeight="1" x14ac:dyDescent="0.2">
      <c r="B35" s="16" t="s">
        <v>139</v>
      </c>
      <c r="D35" s="47">
        <f>+D17-D33</f>
        <v>0</v>
      </c>
    </row>
    <row r="36" spans="1:4" s="10" customFormat="1" ht="12.95" customHeight="1" x14ac:dyDescent="0.2">
      <c r="D36" s="20"/>
    </row>
    <row r="37" spans="1:4" s="10" customFormat="1" ht="12.95" customHeight="1" x14ac:dyDescent="0.2">
      <c r="B37" s="16" t="s">
        <v>77</v>
      </c>
      <c r="D37" s="50">
        <f>+D38+D39</f>
        <v>0</v>
      </c>
    </row>
    <row r="38" spans="1:4" s="10" customFormat="1" ht="12.95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2.95" customHeight="1" x14ac:dyDescent="0.2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2.95" customHeight="1" x14ac:dyDescent="0.2">
      <c r="B40" s="16"/>
      <c r="D40" s="20"/>
    </row>
    <row r="41" spans="1:4" s="10" customFormat="1" ht="12.95" customHeight="1" x14ac:dyDescent="0.2">
      <c r="B41" s="16" t="s">
        <v>95</v>
      </c>
      <c r="D41" s="50">
        <f>+D42</f>
        <v>0</v>
      </c>
    </row>
    <row r="42" spans="1:4" s="10" customFormat="1" ht="12.95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2.95" customHeight="1" x14ac:dyDescent="0.2">
      <c r="B43" s="16"/>
      <c r="D43" s="20"/>
    </row>
    <row r="44" spans="1:4" s="10" customFormat="1" ht="12.95" customHeight="1" x14ac:dyDescent="0.2">
      <c r="D44" s="20"/>
    </row>
    <row r="45" spans="1:4" s="10" customFormat="1" ht="12.95" customHeight="1" thickBot="1" x14ac:dyDescent="0.25">
      <c r="B45" s="36" t="s">
        <v>93</v>
      </c>
      <c r="D45" s="28">
        <f>+D35+D37-D41</f>
        <v>0</v>
      </c>
    </row>
    <row r="46" spans="1:4" s="10" customFormat="1" ht="12.95" customHeight="1" thickTop="1" x14ac:dyDescent="0.2">
      <c r="D46" s="32"/>
    </row>
    <row r="47" spans="1:4" s="10" customFormat="1" ht="12.95" customHeight="1" x14ac:dyDescent="0.2"/>
    <row r="48" spans="1:4" s="10" customFormat="1" ht="12.95" customHeight="1" x14ac:dyDescent="0.2"/>
    <row r="49" spans="3:4" s="10" customFormat="1" ht="12.95" customHeight="1" x14ac:dyDescent="0.2"/>
    <row r="50" spans="3:4" s="10" customFormat="1" ht="12.95" customHeight="1" x14ac:dyDescent="0.2"/>
    <row r="51" spans="3:4" s="10" customFormat="1" ht="12.95" customHeight="1" x14ac:dyDescent="0.2"/>
    <row r="52" spans="3:4" s="10" customFormat="1" ht="12.95" customHeight="1" x14ac:dyDescent="0.2"/>
    <row r="53" spans="3:4" s="10" customFormat="1" ht="12.95" customHeight="1" x14ac:dyDescent="0.2"/>
    <row r="54" spans="3:4" s="10" customFormat="1" ht="12.95" customHeight="1" x14ac:dyDescent="0.2">
      <c r="C54" s="44" t="s">
        <v>140</v>
      </c>
      <c r="D54" s="18" t="s">
        <v>145</v>
      </c>
    </row>
    <row r="55" spans="3:4" s="10" customFormat="1" ht="12.95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topLeftCell="A16" zoomScaleNormal="100" workbookViewId="0">
      <selection activeCell="G40" sqref="G40"/>
    </sheetView>
  </sheetViews>
  <sheetFormatPr baseColWidth="10" defaultColWidth="9.140625" defaultRowHeight="15" x14ac:dyDescent="0.25"/>
  <cols>
    <col min="1" max="1" width="12.28515625" customWidth="1"/>
    <col min="2" max="2" width="45.140625" customWidth="1"/>
    <col min="3" max="3" width="13.85546875" style="7" customWidth="1"/>
    <col min="4" max="4" width="3.140625" customWidth="1"/>
    <col min="5" max="5" width="12.28515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8" s="22" customFormat="1" ht="20.100000000000001" customHeight="1" x14ac:dyDescent="0.25">
      <c r="B1" s="23"/>
      <c r="C1" s="4"/>
      <c r="D1" s="23" t="s">
        <v>78</v>
      </c>
      <c r="E1" s="4"/>
      <c r="F1" s="4"/>
    </row>
    <row r="2" spans="1:8" ht="18" customHeight="1" x14ac:dyDescent="0.25">
      <c r="B2" s="5"/>
      <c r="C2" s="4"/>
      <c r="D2" s="3" t="s">
        <v>166</v>
      </c>
      <c r="E2" s="4"/>
      <c r="F2" s="4"/>
    </row>
    <row r="3" spans="1:8" ht="18" customHeight="1" x14ac:dyDescent="0.25">
      <c r="B3" s="5"/>
      <c r="C3" s="4"/>
      <c r="D3" s="3" t="s">
        <v>79</v>
      </c>
      <c r="E3" s="4"/>
      <c r="F3" s="4"/>
    </row>
    <row r="4" spans="1:8" ht="15" customHeight="1" x14ac:dyDescent="0.25">
      <c r="B4" s="5"/>
      <c r="C4" s="4"/>
      <c r="D4" s="6"/>
      <c r="E4" s="4"/>
      <c r="F4" s="4"/>
    </row>
    <row r="5" spans="1:8" ht="15" customHeight="1" x14ac:dyDescent="0.25">
      <c r="G5" s="8"/>
    </row>
    <row r="6" spans="1:8" ht="12.95" customHeight="1" x14ac:dyDescent="0.2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2.95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2.95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2.95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2.95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2.95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2.95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2.95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2.95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2.95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2.95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2.95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2.95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2.95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2.95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2.95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2.95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2.95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2.95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2.95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2.95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2.95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2.95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2.95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2.95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2.95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2.95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2.95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2.95" customHeight="1" x14ac:dyDescent="0.2"/>
    <row r="36" spans="1:8" s="10" customFormat="1" ht="12.95" customHeight="1" x14ac:dyDescent="0.2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2.95" customHeight="1" x14ac:dyDescent="0.2">
      <c r="A37" s="9"/>
      <c r="C37" s="11"/>
    </row>
    <row r="38" spans="1:8" s="10" customFormat="1" ht="12.95" customHeight="1" x14ac:dyDescent="0.2">
      <c r="A38" s="9"/>
      <c r="C38" s="11"/>
    </row>
    <row r="39" spans="1:8" s="10" customFormat="1" ht="12.95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2.95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2.95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2.95" customHeight="1" x14ac:dyDescent="0.2"/>
    <row r="43" spans="1:8" s="10" customFormat="1" ht="12.95" customHeight="1" x14ac:dyDescent="0.2"/>
    <row r="44" spans="1:8" s="10" customFormat="1" ht="12.95" customHeight="1" x14ac:dyDescent="0.2">
      <c r="A44" s="9"/>
      <c r="G44" s="15"/>
    </row>
    <row r="45" spans="1:8" s="10" customFormat="1" ht="12.95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zoomScaleNormal="100" workbookViewId="0">
      <selection activeCell="C15" sqref="C1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9" customWidth="1"/>
    <col min="4" max="4" width="14.28515625" style="7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3" t="s">
        <v>78</v>
      </c>
      <c r="C1" s="127"/>
      <c r="D1" s="4"/>
    </row>
    <row r="2" spans="1:6" ht="18" customHeight="1" x14ac:dyDescent="0.25">
      <c r="B2" s="3" t="s">
        <v>230</v>
      </c>
      <c r="C2" s="127"/>
      <c r="D2" s="4"/>
    </row>
    <row r="3" spans="1:6" ht="18" customHeight="1" x14ac:dyDescent="0.25">
      <c r="B3" s="3" t="s">
        <v>79</v>
      </c>
      <c r="C3" s="127"/>
      <c r="D3" s="4"/>
    </row>
    <row r="4" spans="1:6" ht="15" customHeight="1" x14ac:dyDescent="0.25">
      <c r="B4" s="3"/>
      <c r="C4" s="127"/>
      <c r="D4" s="4"/>
    </row>
    <row r="5" spans="1:6" ht="12.95" customHeight="1" x14ac:dyDescent="0.25">
      <c r="A5" s="40" t="s">
        <v>96</v>
      </c>
      <c r="B5" s="10"/>
      <c r="C5" s="128"/>
      <c r="D5" s="80"/>
    </row>
    <row r="6" spans="1:6" s="10" customFormat="1" ht="12.95" customHeight="1" x14ac:dyDescent="0.2">
      <c r="A6" s="40" t="s">
        <v>97</v>
      </c>
      <c r="C6" s="128"/>
      <c r="D6" s="80"/>
    </row>
    <row r="7" spans="1:6" s="10" customFormat="1" ht="12.95" customHeight="1" x14ac:dyDescent="0.2">
      <c r="A7" s="21" t="s">
        <v>98</v>
      </c>
      <c r="C7" s="121">
        <f>((VLOOKUP(1101,Balanza!A:F,6,FALSE))+(VLOOKUP(1103,Balanza!A:F,6,FALSE))+(VLOOKUP(1104,Balanza!A:F,6,FALSE)))</f>
        <v>279889.67</v>
      </c>
      <c r="D7" s="79"/>
    </row>
    <row r="8" spans="1:6" s="10" customFormat="1" ht="12.95" customHeight="1" x14ac:dyDescent="0.2">
      <c r="A8" s="21" t="s">
        <v>167</v>
      </c>
      <c r="C8" s="122">
        <f>(VLOOKUP(1102,Balanza!A:F,6,FALSE))</f>
        <v>219458.19</v>
      </c>
      <c r="D8" s="79"/>
    </row>
    <row r="9" spans="1:6" s="10" customFormat="1" ht="12.95" customHeight="1" x14ac:dyDescent="0.2">
      <c r="A9" s="21" t="s">
        <v>133</v>
      </c>
      <c r="C9" s="122">
        <f>(VLOOKUP(12,Balanza!A:F,6,FALSE))</f>
        <v>14710078.43</v>
      </c>
      <c r="D9" s="79"/>
    </row>
    <row r="10" spans="1:6" s="10" customFormat="1" ht="12.95" customHeight="1" x14ac:dyDescent="0.2">
      <c r="A10" s="21" t="s">
        <v>134</v>
      </c>
      <c r="C10" s="122">
        <f>(VLOOKUP(13,Balanza!A:F,6,FALSE))</f>
        <v>2839145.62</v>
      </c>
      <c r="D10" s="77"/>
    </row>
    <row r="11" spans="1:6" s="10" customFormat="1" ht="12.95" customHeight="1" x14ac:dyDescent="0.2">
      <c r="A11" s="21" t="s">
        <v>135</v>
      </c>
      <c r="C11" s="122">
        <f>(VLOOKUP(14,Balanza!A:F,6,FALSE))</f>
        <v>1988393.98</v>
      </c>
      <c r="D11" s="77"/>
    </row>
    <row r="12" spans="1:6" s="10" customFormat="1" ht="12.95" customHeight="1" x14ac:dyDescent="0.2">
      <c r="A12" s="21" t="s">
        <v>99</v>
      </c>
      <c r="C12" s="122">
        <f>(VLOOKUP(16,Balanza!A:F,6,FALSE))</f>
        <v>797029.26</v>
      </c>
      <c r="D12" s="77"/>
    </row>
    <row r="13" spans="1:6" s="10" customFormat="1" ht="12.95" customHeight="1" x14ac:dyDescent="0.2">
      <c r="A13" s="40" t="s">
        <v>100</v>
      </c>
      <c r="C13" s="123"/>
      <c r="D13" s="78">
        <f>SUM(C7:C12)</f>
        <v>20833995.150000002</v>
      </c>
      <c r="F13" s="73"/>
    </row>
    <row r="14" spans="1:6" s="10" customFormat="1" ht="12.95" customHeight="1" x14ac:dyDescent="0.2">
      <c r="A14" s="40" t="s">
        <v>7</v>
      </c>
      <c r="C14" s="124"/>
      <c r="D14" s="77"/>
    </row>
    <row r="15" spans="1:6" s="10" customFormat="1" ht="12.95" customHeight="1" x14ac:dyDescent="0.2">
      <c r="A15" s="21" t="s">
        <v>606</v>
      </c>
      <c r="C15" s="121">
        <f>(VLOOKUP(1905,Balanza!A:F,6,FALSE))+(VLOOKUP(1999020,Balanza!A:F,6,FALSE))</f>
        <v>0</v>
      </c>
      <c r="D15" s="77"/>
    </row>
    <row r="16" spans="1:6" s="10" customFormat="1" ht="12.95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2.95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1080851.8599999999</v>
      </c>
      <c r="D17" s="79"/>
    </row>
    <row r="18" spans="1:8" s="10" customFormat="1" ht="12.95" customHeight="1" x14ac:dyDescent="0.2">
      <c r="A18" s="40" t="s">
        <v>102</v>
      </c>
      <c r="C18" s="124"/>
      <c r="D18" s="78">
        <f>SUM(C15:C17)</f>
        <v>1080851.8599999999</v>
      </c>
    </row>
    <row r="19" spans="1:8" s="10" customFormat="1" ht="12.95" customHeight="1" x14ac:dyDescent="0.2">
      <c r="A19" s="40" t="s">
        <v>103</v>
      </c>
      <c r="C19" s="124"/>
      <c r="D19" s="77"/>
    </row>
    <row r="20" spans="1:8" s="10" customFormat="1" ht="12.95" customHeight="1" x14ac:dyDescent="0.2">
      <c r="A20" s="10" t="s">
        <v>136</v>
      </c>
      <c r="C20" s="125">
        <f>(VLOOKUP(18,Balanza!A:F,6,FALSE))</f>
        <v>37324.93</v>
      </c>
      <c r="D20" s="79"/>
    </row>
    <row r="21" spans="1:8" s="10" customFormat="1" ht="12.95" customHeight="1" x14ac:dyDescent="0.2">
      <c r="A21" s="16" t="s">
        <v>104</v>
      </c>
      <c r="C21" s="124"/>
      <c r="D21" s="82">
        <f>SUM(C20)</f>
        <v>37324.93</v>
      </c>
    </row>
    <row r="22" spans="1:8" s="10" customFormat="1" ht="12.95" customHeight="1" thickBot="1" x14ac:dyDescent="0.25">
      <c r="A22" s="30" t="s">
        <v>106</v>
      </c>
      <c r="C22" s="124"/>
      <c r="D22" s="84">
        <f>SUM(D13:D21)</f>
        <v>21952171.940000001</v>
      </c>
      <c r="F22" s="73"/>
      <c r="G22" s="20"/>
      <c r="H22" s="20"/>
    </row>
    <row r="23" spans="1:8" s="10" customFormat="1" ht="12.95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2.95" customHeight="1" x14ac:dyDescent="0.2">
      <c r="A24" s="40" t="s">
        <v>132</v>
      </c>
      <c r="C24" s="124"/>
      <c r="D24" s="77"/>
      <c r="F24" s="105"/>
    </row>
    <row r="25" spans="1:8" s="10" customFormat="1" ht="12.95" customHeight="1" x14ac:dyDescent="0.2">
      <c r="A25" s="30" t="s">
        <v>107</v>
      </c>
      <c r="C25" s="121"/>
      <c r="D25" s="77"/>
    </row>
    <row r="26" spans="1:8" s="10" customFormat="1" ht="12.95" customHeight="1" x14ac:dyDescent="0.2">
      <c r="A26" s="9" t="s">
        <v>108</v>
      </c>
      <c r="C26" s="121">
        <f>-(VLOOKUP(21,Balanza!A:F,6,FALSE))</f>
        <v>212743.82</v>
      </c>
      <c r="D26" s="77"/>
    </row>
    <row r="27" spans="1:8" s="10" customFormat="1" ht="12.95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2.95" customHeight="1" x14ac:dyDescent="0.2">
      <c r="A28" s="21" t="s">
        <v>110</v>
      </c>
      <c r="C28" s="121">
        <f>-(VLOOKUP(24,Balanza!A:F,6,FALSE))</f>
        <v>1374619.09</v>
      </c>
      <c r="D28" s="77"/>
    </row>
    <row r="29" spans="1:8" s="10" customFormat="1" ht="12.95" customHeight="1" x14ac:dyDescent="0.2">
      <c r="A29" s="21" t="s">
        <v>111</v>
      </c>
      <c r="C29" s="121">
        <f>-(VLOOKUP(26,Balanza!A:F,6,FALSE))</f>
        <v>311890.89</v>
      </c>
      <c r="D29" s="77"/>
    </row>
    <row r="30" spans="1:8" s="10" customFormat="1" ht="12.95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2.95" customHeight="1" x14ac:dyDescent="0.2">
      <c r="A31" s="16" t="s">
        <v>113</v>
      </c>
      <c r="C31" s="142"/>
      <c r="D31" s="85">
        <f>SUM(C26:C30)</f>
        <v>1899253.8000000003</v>
      </c>
    </row>
    <row r="32" spans="1:8" s="10" customFormat="1" ht="12.95" customHeight="1" x14ac:dyDescent="0.2">
      <c r="A32" s="16" t="s">
        <v>114</v>
      </c>
      <c r="C32" s="122"/>
      <c r="D32" s="79"/>
    </row>
    <row r="33" spans="1:7" s="10" customFormat="1" ht="12.95" customHeight="1" x14ac:dyDescent="0.2">
      <c r="A33" s="10" t="s">
        <v>115</v>
      </c>
      <c r="C33" s="121">
        <f>-(VLOOKUP(27,Balanza!A:F,6,FALSE))</f>
        <v>550293.17000000004</v>
      </c>
      <c r="D33" s="79"/>
    </row>
    <row r="34" spans="1:7" s="10" customFormat="1" ht="12.95" customHeight="1" x14ac:dyDescent="0.2">
      <c r="A34" s="9" t="s">
        <v>116</v>
      </c>
      <c r="C34" s="121">
        <f>-(VLOOKUP(28,Balanza!A:F,6,FALSE))</f>
        <v>200955.34</v>
      </c>
      <c r="D34" s="79"/>
    </row>
    <row r="35" spans="1:7" s="10" customFormat="1" ht="12.95" customHeight="1" x14ac:dyDescent="0.2">
      <c r="A35" s="10" t="s">
        <v>605</v>
      </c>
      <c r="C35" s="125">
        <f>-(VLOOKUP(29,Balanza!A:F,6,FALSE))</f>
        <v>0</v>
      </c>
      <c r="D35" s="79"/>
    </row>
    <row r="36" spans="1:7" s="10" customFormat="1" ht="12.95" customHeight="1" x14ac:dyDescent="0.2">
      <c r="A36" s="16" t="s">
        <v>118</v>
      </c>
      <c r="C36" s="142"/>
      <c r="D36" s="85">
        <f>SUM(C33:C35)</f>
        <v>751248.51</v>
      </c>
    </row>
    <row r="37" spans="1:7" s="10" customFormat="1" ht="12.95" customHeight="1" x14ac:dyDescent="0.2">
      <c r="A37" s="16" t="s">
        <v>119</v>
      </c>
      <c r="C37" s="121"/>
      <c r="D37" s="79"/>
    </row>
    <row r="38" spans="1:7" s="10" customFormat="1" ht="12.95" customHeight="1" x14ac:dyDescent="0.2">
      <c r="A38" s="10" t="s">
        <v>120</v>
      </c>
      <c r="C38" s="121">
        <f>-((VLOOKUP(220101,Balanza!A:F,6,FALSE))-(VLOOKUP(2202,Balanza!A:F,6,FALSE)))</f>
        <v>23635.56</v>
      </c>
      <c r="D38" s="79"/>
    </row>
    <row r="39" spans="1:7" s="10" customFormat="1" ht="12.95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1619525.3900000001</v>
      </c>
      <c r="D39" s="79"/>
    </row>
    <row r="40" spans="1:7" s="10" customFormat="1" ht="12.95" customHeight="1" x14ac:dyDescent="0.2">
      <c r="A40" s="16" t="s">
        <v>122</v>
      </c>
      <c r="C40" s="142"/>
      <c r="D40" s="81">
        <f>SUM(C38:C39)</f>
        <v>1643160.9500000002</v>
      </c>
    </row>
    <row r="41" spans="1:7" s="10" customFormat="1" ht="12.95" customHeight="1" x14ac:dyDescent="0.2">
      <c r="A41" s="16" t="s">
        <v>50</v>
      </c>
      <c r="C41" s="121"/>
      <c r="D41" s="79"/>
    </row>
    <row r="42" spans="1:7" s="10" customFormat="1" ht="12.95" customHeight="1" x14ac:dyDescent="0.2">
      <c r="A42" s="10" t="s">
        <v>123</v>
      </c>
      <c r="C42" s="121">
        <f>-(VLOOKUP(2301,Balanza!A:F,6,FALSE))</f>
        <v>5839061.0599999996</v>
      </c>
    </row>
    <row r="43" spans="1:7" s="10" customFormat="1" ht="12.95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2.95" customHeight="1" x14ac:dyDescent="0.2">
      <c r="A44" s="16" t="s">
        <v>125</v>
      </c>
      <c r="C44" s="124"/>
      <c r="D44" s="83">
        <f>SUM(C42:C43)</f>
        <v>6371356.2799999993</v>
      </c>
    </row>
    <row r="45" spans="1:7" s="10" customFormat="1" ht="12.95" customHeight="1" x14ac:dyDescent="0.2">
      <c r="A45" s="16" t="s">
        <v>126</v>
      </c>
      <c r="C45" s="124"/>
      <c r="D45" s="83">
        <f>SUM(D31:D44)</f>
        <v>10665019.539999999</v>
      </c>
      <c r="F45" s="46"/>
    </row>
    <row r="46" spans="1:7" s="10" customFormat="1" ht="12.95" customHeight="1" x14ac:dyDescent="0.2">
      <c r="A46" s="10" t="s">
        <v>105</v>
      </c>
      <c r="C46" s="124"/>
      <c r="D46" s="77"/>
      <c r="G46" s="73"/>
    </row>
    <row r="47" spans="1:7" s="10" customFormat="1" ht="12.95" customHeight="1" x14ac:dyDescent="0.2">
      <c r="A47" s="16" t="s">
        <v>127</v>
      </c>
      <c r="C47" s="124"/>
      <c r="D47" s="77"/>
    </row>
    <row r="48" spans="1:7" s="10" customFormat="1" ht="12.95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2.95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2.95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2.95" customHeight="1" x14ac:dyDescent="0.2">
      <c r="A51" s="10" t="s">
        <v>174</v>
      </c>
      <c r="C51" s="160">
        <f>+ER!E40</f>
        <v>-416746.570000001</v>
      </c>
      <c r="D51" s="79"/>
      <c r="G51" s="73"/>
    </row>
    <row r="52" spans="1:7" s="10" customFormat="1" ht="12.95" customHeight="1" x14ac:dyDescent="0.2">
      <c r="A52" s="10" t="s">
        <v>175</v>
      </c>
      <c r="C52" s="161">
        <f>-(VLOOKUP(3802,Balanza!A:F,6,FALSE))</f>
        <v>-236200.57</v>
      </c>
      <c r="D52" s="79"/>
      <c r="G52" s="73"/>
    </row>
    <row r="53" spans="1:7" s="10" customFormat="1" ht="12.95" customHeight="1" x14ac:dyDescent="0.2">
      <c r="A53" s="16" t="s">
        <v>129</v>
      </c>
      <c r="C53" s="124"/>
      <c r="D53" s="83">
        <f>SUM(C48:C52)</f>
        <v>11287152.399999999</v>
      </c>
      <c r="F53" s="46"/>
      <c r="G53" s="106"/>
    </row>
    <row r="54" spans="1:7" s="10" customFormat="1" ht="8.1" customHeight="1" x14ac:dyDescent="0.2">
      <c r="C54" s="124"/>
      <c r="D54" s="77"/>
    </row>
    <row r="55" spans="1:7" s="10" customFormat="1" ht="12.95" customHeight="1" thickBot="1" x14ac:dyDescent="0.25">
      <c r="A55" s="16" t="s">
        <v>130</v>
      </c>
      <c r="C55" s="124"/>
      <c r="D55" s="84">
        <f>SUM(D45:D53)</f>
        <v>21952171.939999998</v>
      </c>
      <c r="G55" s="73"/>
    </row>
    <row r="56" spans="1:7" s="10" customFormat="1" ht="12.95" customHeight="1" thickTop="1" x14ac:dyDescent="0.2">
      <c r="C56" s="128"/>
    </row>
    <row r="57" spans="1:7" s="10" customFormat="1" ht="12.95" customHeight="1" x14ac:dyDescent="0.2">
      <c r="C57" s="128"/>
    </row>
    <row r="58" spans="1:7" s="10" customFormat="1" ht="12.95" customHeight="1" x14ac:dyDescent="0.2">
      <c r="C58" s="128"/>
    </row>
    <row r="59" spans="1:7" s="10" customFormat="1" ht="12.95" customHeight="1" x14ac:dyDescent="0.2">
      <c r="C59" s="128"/>
    </row>
    <row r="60" spans="1:7" s="10" customFormat="1" ht="12.95" customHeight="1" x14ac:dyDescent="0.2">
      <c r="A60" s="18" t="s">
        <v>140</v>
      </c>
      <c r="C60" s="128"/>
      <c r="D60" s="18" t="s">
        <v>221</v>
      </c>
    </row>
    <row r="61" spans="1:7" s="10" customFormat="1" ht="12.95" customHeight="1" x14ac:dyDescent="0.2">
      <c r="A61" s="19" t="s">
        <v>84</v>
      </c>
      <c r="C61" s="128"/>
      <c r="D61" s="19" t="s">
        <v>146</v>
      </c>
    </row>
    <row r="66" spans="6:6" x14ac:dyDescent="0.25">
      <c r="F66" s="1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40625" defaultRowHeight="15" x14ac:dyDescent="0.25"/>
  <cols>
    <col min="1" max="1" width="15" customWidth="1"/>
    <col min="2" max="2" width="43" customWidth="1"/>
    <col min="3" max="3" width="13.85546875" style="7" customWidth="1"/>
    <col min="4" max="4" width="3.140625" customWidth="1"/>
    <col min="5" max="5" width="45.140625" customWidth="1"/>
    <col min="6" max="6" width="13.85546875" customWidth="1"/>
    <col min="7" max="7" width="12.7109375" customWidth="1"/>
    <col min="9" max="9" width="14.140625" customWidth="1"/>
    <col min="256" max="256" width="18.140625" customWidth="1"/>
    <col min="257" max="257" width="45.140625" customWidth="1"/>
    <col min="258" max="258" width="13.85546875" customWidth="1"/>
    <col min="259" max="259" width="9.140625" customWidth="1"/>
    <col min="260" max="260" width="18.140625" customWidth="1"/>
    <col min="261" max="261" width="45.140625" customWidth="1"/>
    <col min="262" max="262" width="13.85546875" customWidth="1"/>
    <col min="263" max="263" width="12.7109375" customWidth="1"/>
    <col min="265" max="265" width="14.140625" customWidth="1"/>
    <col min="512" max="512" width="18.140625" customWidth="1"/>
    <col min="513" max="513" width="45.140625" customWidth="1"/>
    <col min="514" max="514" width="13.85546875" customWidth="1"/>
    <col min="515" max="515" width="9.140625" customWidth="1"/>
    <col min="516" max="516" width="18.140625" customWidth="1"/>
    <col min="517" max="517" width="45.140625" customWidth="1"/>
    <col min="518" max="518" width="13.85546875" customWidth="1"/>
    <col min="519" max="519" width="12.7109375" customWidth="1"/>
    <col min="521" max="521" width="14.140625" customWidth="1"/>
    <col min="768" max="768" width="18.140625" customWidth="1"/>
    <col min="769" max="769" width="45.140625" customWidth="1"/>
    <col min="770" max="770" width="13.85546875" customWidth="1"/>
    <col min="771" max="771" width="9.140625" customWidth="1"/>
    <col min="772" max="772" width="18.140625" customWidth="1"/>
    <col min="773" max="773" width="45.140625" customWidth="1"/>
    <col min="774" max="774" width="13.85546875" customWidth="1"/>
    <col min="775" max="775" width="12.7109375" customWidth="1"/>
    <col min="777" max="777" width="14.140625" customWidth="1"/>
    <col min="1024" max="1024" width="18.140625" customWidth="1"/>
    <col min="1025" max="1025" width="45.140625" customWidth="1"/>
    <col min="1026" max="1026" width="13.85546875" customWidth="1"/>
    <col min="1027" max="1027" width="9.140625" customWidth="1"/>
    <col min="1028" max="1028" width="18.140625" customWidth="1"/>
    <col min="1029" max="1029" width="45.140625" customWidth="1"/>
    <col min="1030" max="1030" width="13.85546875" customWidth="1"/>
    <col min="1031" max="1031" width="12.7109375" customWidth="1"/>
    <col min="1033" max="1033" width="14.140625" customWidth="1"/>
    <col min="1280" max="1280" width="18.140625" customWidth="1"/>
    <col min="1281" max="1281" width="45.140625" customWidth="1"/>
    <col min="1282" max="1282" width="13.85546875" customWidth="1"/>
    <col min="1283" max="1283" width="9.140625" customWidth="1"/>
    <col min="1284" max="1284" width="18.140625" customWidth="1"/>
    <col min="1285" max="1285" width="45.140625" customWidth="1"/>
    <col min="1286" max="1286" width="13.85546875" customWidth="1"/>
    <col min="1287" max="1287" width="12.7109375" customWidth="1"/>
    <col min="1289" max="1289" width="14.140625" customWidth="1"/>
    <col min="1536" max="1536" width="18.140625" customWidth="1"/>
    <col min="1537" max="1537" width="45.140625" customWidth="1"/>
    <col min="1538" max="1538" width="13.85546875" customWidth="1"/>
    <col min="1539" max="1539" width="9.140625" customWidth="1"/>
    <col min="1540" max="1540" width="18.140625" customWidth="1"/>
    <col min="1541" max="1541" width="45.140625" customWidth="1"/>
    <col min="1542" max="1542" width="13.85546875" customWidth="1"/>
    <col min="1543" max="1543" width="12.7109375" customWidth="1"/>
    <col min="1545" max="1545" width="14.140625" customWidth="1"/>
    <col min="1792" max="1792" width="18.140625" customWidth="1"/>
    <col min="1793" max="1793" width="45.140625" customWidth="1"/>
    <col min="1794" max="1794" width="13.85546875" customWidth="1"/>
    <col min="1795" max="1795" width="9.140625" customWidth="1"/>
    <col min="1796" max="1796" width="18.140625" customWidth="1"/>
    <col min="1797" max="1797" width="45.140625" customWidth="1"/>
    <col min="1798" max="1798" width="13.85546875" customWidth="1"/>
    <col min="1799" max="1799" width="12.7109375" customWidth="1"/>
    <col min="1801" max="1801" width="14.140625" customWidth="1"/>
    <col min="2048" max="2048" width="18.140625" customWidth="1"/>
    <col min="2049" max="2049" width="45.140625" customWidth="1"/>
    <col min="2050" max="2050" width="13.85546875" customWidth="1"/>
    <col min="2051" max="2051" width="9.140625" customWidth="1"/>
    <col min="2052" max="2052" width="18.140625" customWidth="1"/>
    <col min="2053" max="2053" width="45.140625" customWidth="1"/>
    <col min="2054" max="2054" width="13.85546875" customWidth="1"/>
    <col min="2055" max="2055" width="12.7109375" customWidth="1"/>
    <col min="2057" max="2057" width="14.140625" customWidth="1"/>
    <col min="2304" max="2304" width="18.140625" customWidth="1"/>
    <col min="2305" max="2305" width="45.140625" customWidth="1"/>
    <col min="2306" max="2306" width="13.85546875" customWidth="1"/>
    <col min="2307" max="2307" width="9.140625" customWidth="1"/>
    <col min="2308" max="2308" width="18.140625" customWidth="1"/>
    <col min="2309" max="2309" width="45.140625" customWidth="1"/>
    <col min="2310" max="2310" width="13.85546875" customWidth="1"/>
    <col min="2311" max="2311" width="12.7109375" customWidth="1"/>
    <col min="2313" max="2313" width="14.140625" customWidth="1"/>
    <col min="2560" max="2560" width="18.140625" customWidth="1"/>
    <col min="2561" max="2561" width="45.140625" customWidth="1"/>
    <col min="2562" max="2562" width="13.85546875" customWidth="1"/>
    <col min="2563" max="2563" width="9.140625" customWidth="1"/>
    <col min="2564" max="2564" width="18.140625" customWidth="1"/>
    <col min="2565" max="2565" width="45.140625" customWidth="1"/>
    <col min="2566" max="2566" width="13.85546875" customWidth="1"/>
    <col min="2567" max="2567" width="12.7109375" customWidth="1"/>
    <col min="2569" max="2569" width="14.140625" customWidth="1"/>
    <col min="2816" max="2816" width="18.140625" customWidth="1"/>
    <col min="2817" max="2817" width="45.140625" customWidth="1"/>
    <col min="2818" max="2818" width="13.85546875" customWidth="1"/>
    <col min="2819" max="2819" width="9.140625" customWidth="1"/>
    <col min="2820" max="2820" width="18.140625" customWidth="1"/>
    <col min="2821" max="2821" width="45.140625" customWidth="1"/>
    <col min="2822" max="2822" width="13.85546875" customWidth="1"/>
    <col min="2823" max="2823" width="12.7109375" customWidth="1"/>
    <col min="2825" max="2825" width="14.140625" customWidth="1"/>
    <col min="3072" max="3072" width="18.140625" customWidth="1"/>
    <col min="3073" max="3073" width="45.140625" customWidth="1"/>
    <col min="3074" max="3074" width="13.85546875" customWidth="1"/>
    <col min="3075" max="3075" width="9.140625" customWidth="1"/>
    <col min="3076" max="3076" width="18.140625" customWidth="1"/>
    <col min="3077" max="3077" width="45.140625" customWidth="1"/>
    <col min="3078" max="3078" width="13.85546875" customWidth="1"/>
    <col min="3079" max="3079" width="12.7109375" customWidth="1"/>
    <col min="3081" max="3081" width="14.140625" customWidth="1"/>
    <col min="3328" max="3328" width="18.140625" customWidth="1"/>
    <col min="3329" max="3329" width="45.140625" customWidth="1"/>
    <col min="3330" max="3330" width="13.85546875" customWidth="1"/>
    <col min="3331" max="3331" width="9.140625" customWidth="1"/>
    <col min="3332" max="3332" width="18.140625" customWidth="1"/>
    <col min="3333" max="3333" width="45.140625" customWidth="1"/>
    <col min="3334" max="3334" width="13.85546875" customWidth="1"/>
    <col min="3335" max="3335" width="12.7109375" customWidth="1"/>
    <col min="3337" max="3337" width="14.140625" customWidth="1"/>
    <col min="3584" max="3584" width="18.140625" customWidth="1"/>
    <col min="3585" max="3585" width="45.140625" customWidth="1"/>
    <col min="3586" max="3586" width="13.85546875" customWidth="1"/>
    <col min="3587" max="3587" width="9.140625" customWidth="1"/>
    <col min="3588" max="3588" width="18.140625" customWidth="1"/>
    <col min="3589" max="3589" width="45.140625" customWidth="1"/>
    <col min="3590" max="3590" width="13.85546875" customWidth="1"/>
    <col min="3591" max="3591" width="12.7109375" customWidth="1"/>
    <col min="3593" max="3593" width="14.140625" customWidth="1"/>
    <col min="3840" max="3840" width="18.140625" customWidth="1"/>
    <col min="3841" max="3841" width="45.140625" customWidth="1"/>
    <col min="3842" max="3842" width="13.85546875" customWidth="1"/>
    <col min="3843" max="3843" width="9.140625" customWidth="1"/>
    <col min="3844" max="3844" width="18.140625" customWidth="1"/>
    <col min="3845" max="3845" width="45.140625" customWidth="1"/>
    <col min="3846" max="3846" width="13.85546875" customWidth="1"/>
    <col min="3847" max="3847" width="12.7109375" customWidth="1"/>
    <col min="3849" max="3849" width="14.140625" customWidth="1"/>
    <col min="4096" max="4096" width="18.140625" customWidth="1"/>
    <col min="4097" max="4097" width="45.140625" customWidth="1"/>
    <col min="4098" max="4098" width="13.85546875" customWidth="1"/>
    <col min="4099" max="4099" width="9.140625" customWidth="1"/>
    <col min="4100" max="4100" width="18.140625" customWidth="1"/>
    <col min="4101" max="4101" width="45.140625" customWidth="1"/>
    <col min="4102" max="4102" width="13.85546875" customWidth="1"/>
    <col min="4103" max="4103" width="12.7109375" customWidth="1"/>
    <col min="4105" max="4105" width="14.140625" customWidth="1"/>
    <col min="4352" max="4352" width="18.140625" customWidth="1"/>
    <col min="4353" max="4353" width="45.140625" customWidth="1"/>
    <col min="4354" max="4354" width="13.85546875" customWidth="1"/>
    <col min="4355" max="4355" width="9.140625" customWidth="1"/>
    <col min="4356" max="4356" width="18.140625" customWidth="1"/>
    <col min="4357" max="4357" width="45.140625" customWidth="1"/>
    <col min="4358" max="4358" width="13.85546875" customWidth="1"/>
    <col min="4359" max="4359" width="12.7109375" customWidth="1"/>
    <col min="4361" max="4361" width="14.140625" customWidth="1"/>
    <col min="4608" max="4608" width="18.140625" customWidth="1"/>
    <col min="4609" max="4609" width="45.140625" customWidth="1"/>
    <col min="4610" max="4610" width="13.85546875" customWidth="1"/>
    <col min="4611" max="4611" width="9.140625" customWidth="1"/>
    <col min="4612" max="4612" width="18.140625" customWidth="1"/>
    <col min="4613" max="4613" width="45.140625" customWidth="1"/>
    <col min="4614" max="4614" width="13.85546875" customWidth="1"/>
    <col min="4615" max="4615" width="12.7109375" customWidth="1"/>
    <col min="4617" max="4617" width="14.140625" customWidth="1"/>
    <col min="4864" max="4864" width="18.140625" customWidth="1"/>
    <col min="4865" max="4865" width="45.140625" customWidth="1"/>
    <col min="4866" max="4866" width="13.85546875" customWidth="1"/>
    <col min="4867" max="4867" width="9.140625" customWidth="1"/>
    <col min="4868" max="4868" width="18.140625" customWidth="1"/>
    <col min="4869" max="4869" width="45.140625" customWidth="1"/>
    <col min="4870" max="4870" width="13.85546875" customWidth="1"/>
    <col min="4871" max="4871" width="12.7109375" customWidth="1"/>
    <col min="4873" max="4873" width="14.140625" customWidth="1"/>
    <col min="5120" max="5120" width="18.140625" customWidth="1"/>
    <col min="5121" max="5121" width="45.140625" customWidth="1"/>
    <col min="5122" max="5122" width="13.85546875" customWidth="1"/>
    <col min="5123" max="5123" width="9.140625" customWidth="1"/>
    <col min="5124" max="5124" width="18.140625" customWidth="1"/>
    <col min="5125" max="5125" width="45.140625" customWidth="1"/>
    <col min="5126" max="5126" width="13.85546875" customWidth="1"/>
    <col min="5127" max="5127" width="12.7109375" customWidth="1"/>
    <col min="5129" max="5129" width="14.140625" customWidth="1"/>
    <col min="5376" max="5376" width="18.140625" customWidth="1"/>
    <col min="5377" max="5377" width="45.140625" customWidth="1"/>
    <col min="5378" max="5378" width="13.85546875" customWidth="1"/>
    <col min="5379" max="5379" width="9.140625" customWidth="1"/>
    <col min="5380" max="5380" width="18.140625" customWidth="1"/>
    <col min="5381" max="5381" width="45.140625" customWidth="1"/>
    <col min="5382" max="5382" width="13.85546875" customWidth="1"/>
    <col min="5383" max="5383" width="12.7109375" customWidth="1"/>
    <col min="5385" max="5385" width="14.140625" customWidth="1"/>
    <col min="5632" max="5632" width="18.140625" customWidth="1"/>
    <col min="5633" max="5633" width="45.140625" customWidth="1"/>
    <col min="5634" max="5634" width="13.85546875" customWidth="1"/>
    <col min="5635" max="5635" width="9.140625" customWidth="1"/>
    <col min="5636" max="5636" width="18.140625" customWidth="1"/>
    <col min="5637" max="5637" width="45.140625" customWidth="1"/>
    <col min="5638" max="5638" width="13.85546875" customWidth="1"/>
    <col min="5639" max="5639" width="12.7109375" customWidth="1"/>
    <col min="5641" max="5641" width="14.140625" customWidth="1"/>
    <col min="5888" max="5888" width="18.140625" customWidth="1"/>
    <col min="5889" max="5889" width="45.140625" customWidth="1"/>
    <col min="5890" max="5890" width="13.85546875" customWidth="1"/>
    <col min="5891" max="5891" width="9.140625" customWidth="1"/>
    <col min="5892" max="5892" width="18.140625" customWidth="1"/>
    <col min="5893" max="5893" width="45.140625" customWidth="1"/>
    <col min="5894" max="5894" width="13.85546875" customWidth="1"/>
    <col min="5895" max="5895" width="12.7109375" customWidth="1"/>
    <col min="5897" max="5897" width="14.140625" customWidth="1"/>
    <col min="6144" max="6144" width="18.140625" customWidth="1"/>
    <col min="6145" max="6145" width="45.140625" customWidth="1"/>
    <col min="6146" max="6146" width="13.85546875" customWidth="1"/>
    <col min="6147" max="6147" width="9.140625" customWidth="1"/>
    <col min="6148" max="6148" width="18.140625" customWidth="1"/>
    <col min="6149" max="6149" width="45.140625" customWidth="1"/>
    <col min="6150" max="6150" width="13.85546875" customWidth="1"/>
    <col min="6151" max="6151" width="12.7109375" customWidth="1"/>
    <col min="6153" max="6153" width="14.140625" customWidth="1"/>
    <col min="6400" max="6400" width="18.140625" customWidth="1"/>
    <col min="6401" max="6401" width="45.140625" customWidth="1"/>
    <col min="6402" max="6402" width="13.85546875" customWidth="1"/>
    <col min="6403" max="6403" width="9.140625" customWidth="1"/>
    <col min="6404" max="6404" width="18.140625" customWidth="1"/>
    <col min="6405" max="6405" width="45.140625" customWidth="1"/>
    <col min="6406" max="6406" width="13.85546875" customWidth="1"/>
    <col min="6407" max="6407" width="12.7109375" customWidth="1"/>
    <col min="6409" max="6409" width="14.140625" customWidth="1"/>
    <col min="6656" max="6656" width="18.140625" customWidth="1"/>
    <col min="6657" max="6657" width="45.140625" customWidth="1"/>
    <col min="6658" max="6658" width="13.85546875" customWidth="1"/>
    <col min="6659" max="6659" width="9.140625" customWidth="1"/>
    <col min="6660" max="6660" width="18.140625" customWidth="1"/>
    <col min="6661" max="6661" width="45.140625" customWidth="1"/>
    <col min="6662" max="6662" width="13.85546875" customWidth="1"/>
    <col min="6663" max="6663" width="12.7109375" customWidth="1"/>
    <col min="6665" max="6665" width="14.140625" customWidth="1"/>
    <col min="6912" max="6912" width="18.140625" customWidth="1"/>
    <col min="6913" max="6913" width="45.140625" customWidth="1"/>
    <col min="6914" max="6914" width="13.85546875" customWidth="1"/>
    <col min="6915" max="6915" width="9.140625" customWidth="1"/>
    <col min="6916" max="6916" width="18.140625" customWidth="1"/>
    <col min="6917" max="6917" width="45.140625" customWidth="1"/>
    <col min="6918" max="6918" width="13.85546875" customWidth="1"/>
    <col min="6919" max="6919" width="12.7109375" customWidth="1"/>
    <col min="6921" max="6921" width="14.140625" customWidth="1"/>
    <col min="7168" max="7168" width="18.140625" customWidth="1"/>
    <col min="7169" max="7169" width="45.140625" customWidth="1"/>
    <col min="7170" max="7170" width="13.85546875" customWidth="1"/>
    <col min="7171" max="7171" width="9.140625" customWidth="1"/>
    <col min="7172" max="7172" width="18.140625" customWidth="1"/>
    <col min="7173" max="7173" width="45.140625" customWidth="1"/>
    <col min="7174" max="7174" width="13.85546875" customWidth="1"/>
    <col min="7175" max="7175" width="12.7109375" customWidth="1"/>
    <col min="7177" max="7177" width="14.140625" customWidth="1"/>
    <col min="7424" max="7424" width="18.140625" customWidth="1"/>
    <col min="7425" max="7425" width="45.140625" customWidth="1"/>
    <col min="7426" max="7426" width="13.85546875" customWidth="1"/>
    <col min="7427" max="7427" width="9.140625" customWidth="1"/>
    <col min="7428" max="7428" width="18.140625" customWidth="1"/>
    <col min="7429" max="7429" width="45.140625" customWidth="1"/>
    <col min="7430" max="7430" width="13.85546875" customWidth="1"/>
    <col min="7431" max="7431" width="12.7109375" customWidth="1"/>
    <col min="7433" max="7433" width="14.140625" customWidth="1"/>
    <col min="7680" max="7680" width="18.140625" customWidth="1"/>
    <col min="7681" max="7681" width="45.140625" customWidth="1"/>
    <col min="7682" max="7682" width="13.85546875" customWidth="1"/>
    <col min="7683" max="7683" width="9.140625" customWidth="1"/>
    <col min="7684" max="7684" width="18.140625" customWidth="1"/>
    <col min="7685" max="7685" width="45.140625" customWidth="1"/>
    <col min="7686" max="7686" width="13.85546875" customWidth="1"/>
    <col min="7687" max="7687" width="12.7109375" customWidth="1"/>
    <col min="7689" max="7689" width="14.140625" customWidth="1"/>
    <col min="7936" max="7936" width="18.140625" customWidth="1"/>
    <col min="7937" max="7937" width="45.140625" customWidth="1"/>
    <col min="7938" max="7938" width="13.85546875" customWidth="1"/>
    <col min="7939" max="7939" width="9.140625" customWidth="1"/>
    <col min="7940" max="7940" width="18.140625" customWidth="1"/>
    <col min="7941" max="7941" width="45.140625" customWidth="1"/>
    <col min="7942" max="7942" width="13.85546875" customWidth="1"/>
    <col min="7943" max="7943" width="12.7109375" customWidth="1"/>
    <col min="7945" max="7945" width="14.140625" customWidth="1"/>
    <col min="8192" max="8192" width="18.140625" customWidth="1"/>
    <col min="8193" max="8193" width="45.140625" customWidth="1"/>
    <col min="8194" max="8194" width="13.85546875" customWidth="1"/>
    <col min="8195" max="8195" width="9.140625" customWidth="1"/>
    <col min="8196" max="8196" width="18.140625" customWidth="1"/>
    <col min="8197" max="8197" width="45.140625" customWidth="1"/>
    <col min="8198" max="8198" width="13.85546875" customWidth="1"/>
    <col min="8199" max="8199" width="12.7109375" customWidth="1"/>
    <col min="8201" max="8201" width="14.140625" customWidth="1"/>
    <col min="8448" max="8448" width="18.140625" customWidth="1"/>
    <col min="8449" max="8449" width="45.140625" customWidth="1"/>
    <col min="8450" max="8450" width="13.85546875" customWidth="1"/>
    <col min="8451" max="8451" width="9.140625" customWidth="1"/>
    <col min="8452" max="8452" width="18.140625" customWidth="1"/>
    <col min="8453" max="8453" width="45.140625" customWidth="1"/>
    <col min="8454" max="8454" width="13.85546875" customWidth="1"/>
    <col min="8455" max="8455" width="12.7109375" customWidth="1"/>
    <col min="8457" max="8457" width="14.140625" customWidth="1"/>
    <col min="8704" max="8704" width="18.140625" customWidth="1"/>
    <col min="8705" max="8705" width="45.140625" customWidth="1"/>
    <col min="8706" max="8706" width="13.85546875" customWidth="1"/>
    <col min="8707" max="8707" width="9.140625" customWidth="1"/>
    <col min="8708" max="8708" width="18.140625" customWidth="1"/>
    <col min="8709" max="8709" width="45.140625" customWidth="1"/>
    <col min="8710" max="8710" width="13.85546875" customWidth="1"/>
    <col min="8711" max="8711" width="12.7109375" customWidth="1"/>
    <col min="8713" max="8713" width="14.140625" customWidth="1"/>
    <col min="8960" max="8960" width="18.140625" customWidth="1"/>
    <col min="8961" max="8961" width="45.140625" customWidth="1"/>
    <col min="8962" max="8962" width="13.85546875" customWidth="1"/>
    <col min="8963" max="8963" width="9.140625" customWidth="1"/>
    <col min="8964" max="8964" width="18.140625" customWidth="1"/>
    <col min="8965" max="8965" width="45.140625" customWidth="1"/>
    <col min="8966" max="8966" width="13.85546875" customWidth="1"/>
    <col min="8967" max="8967" width="12.7109375" customWidth="1"/>
    <col min="8969" max="8969" width="14.140625" customWidth="1"/>
    <col min="9216" max="9216" width="18.140625" customWidth="1"/>
    <col min="9217" max="9217" width="45.140625" customWidth="1"/>
    <col min="9218" max="9218" width="13.85546875" customWidth="1"/>
    <col min="9219" max="9219" width="9.140625" customWidth="1"/>
    <col min="9220" max="9220" width="18.140625" customWidth="1"/>
    <col min="9221" max="9221" width="45.140625" customWidth="1"/>
    <col min="9222" max="9222" width="13.85546875" customWidth="1"/>
    <col min="9223" max="9223" width="12.7109375" customWidth="1"/>
    <col min="9225" max="9225" width="14.140625" customWidth="1"/>
    <col min="9472" max="9472" width="18.140625" customWidth="1"/>
    <col min="9473" max="9473" width="45.140625" customWidth="1"/>
    <col min="9474" max="9474" width="13.85546875" customWidth="1"/>
    <col min="9475" max="9475" width="9.140625" customWidth="1"/>
    <col min="9476" max="9476" width="18.140625" customWidth="1"/>
    <col min="9477" max="9477" width="45.140625" customWidth="1"/>
    <col min="9478" max="9478" width="13.85546875" customWidth="1"/>
    <col min="9479" max="9479" width="12.7109375" customWidth="1"/>
    <col min="9481" max="9481" width="14.140625" customWidth="1"/>
    <col min="9728" max="9728" width="18.140625" customWidth="1"/>
    <col min="9729" max="9729" width="45.140625" customWidth="1"/>
    <col min="9730" max="9730" width="13.85546875" customWidth="1"/>
    <col min="9731" max="9731" width="9.140625" customWidth="1"/>
    <col min="9732" max="9732" width="18.140625" customWidth="1"/>
    <col min="9733" max="9733" width="45.140625" customWidth="1"/>
    <col min="9734" max="9734" width="13.85546875" customWidth="1"/>
    <col min="9735" max="9735" width="12.7109375" customWidth="1"/>
    <col min="9737" max="9737" width="14.140625" customWidth="1"/>
    <col min="9984" max="9984" width="18.140625" customWidth="1"/>
    <col min="9985" max="9985" width="45.140625" customWidth="1"/>
    <col min="9986" max="9986" width="13.85546875" customWidth="1"/>
    <col min="9987" max="9987" width="9.140625" customWidth="1"/>
    <col min="9988" max="9988" width="18.140625" customWidth="1"/>
    <col min="9989" max="9989" width="45.140625" customWidth="1"/>
    <col min="9990" max="9990" width="13.85546875" customWidth="1"/>
    <col min="9991" max="9991" width="12.7109375" customWidth="1"/>
    <col min="9993" max="9993" width="14.140625" customWidth="1"/>
    <col min="10240" max="10240" width="18.140625" customWidth="1"/>
    <col min="10241" max="10241" width="45.140625" customWidth="1"/>
    <col min="10242" max="10242" width="13.85546875" customWidth="1"/>
    <col min="10243" max="10243" width="9.140625" customWidth="1"/>
    <col min="10244" max="10244" width="18.140625" customWidth="1"/>
    <col min="10245" max="10245" width="45.140625" customWidth="1"/>
    <col min="10246" max="10246" width="13.85546875" customWidth="1"/>
    <col min="10247" max="10247" width="12.7109375" customWidth="1"/>
    <col min="10249" max="10249" width="14.140625" customWidth="1"/>
    <col min="10496" max="10496" width="18.140625" customWidth="1"/>
    <col min="10497" max="10497" width="45.140625" customWidth="1"/>
    <col min="10498" max="10498" width="13.85546875" customWidth="1"/>
    <col min="10499" max="10499" width="9.140625" customWidth="1"/>
    <col min="10500" max="10500" width="18.140625" customWidth="1"/>
    <col min="10501" max="10501" width="45.140625" customWidth="1"/>
    <col min="10502" max="10502" width="13.85546875" customWidth="1"/>
    <col min="10503" max="10503" width="12.7109375" customWidth="1"/>
    <col min="10505" max="10505" width="14.140625" customWidth="1"/>
    <col min="10752" max="10752" width="18.140625" customWidth="1"/>
    <col min="10753" max="10753" width="45.140625" customWidth="1"/>
    <col min="10754" max="10754" width="13.85546875" customWidth="1"/>
    <col min="10755" max="10755" width="9.140625" customWidth="1"/>
    <col min="10756" max="10756" width="18.140625" customWidth="1"/>
    <col min="10757" max="10757" width="45.140625" customWidth="1"/>
    <col min="10758" max="10758" width="13.85546875" customWidth="1"/>
    <col min="10759" max="10759" width="12.7109375" customWidth="1"/>
    <col min="10761" max="10761" width="14.140625" customWidth="1"/>
    <col min="11008" max="11008" width="18.140625" customWidth="1"/>
    <col min="11009" max="11009" width="45.140625" customWidth="1"/>
    <col min="11010" max="11010" width="13.85546875" customWidth="1"/>
    <col min="11011" max="11011" width="9.140625" customWidth="1"/>
    <col min="11012" max="11012" width="18.140625" customWidth="1"/>
    <col min="11013" max="11013" width="45.140625" customWidth="1"/>
    <col min="11014" max="11014" width="13.85546875" customWidth="1"/>
    <col min="11015" max="11015" width="12.7109375" customWidth="1"/>
    <col min="11017" max="11017" width="14.140625" customWidth="1"/>
    <col min="11264" max="11264" width="18.140625" customWidth="1"/>
    <col min="11265" max="11265" width="45.140625" customWidth="1"/>
    <col min="11266" max="11266" width="13.85546875" customWidth="1"/>
    <col min="11267" max="11267" width="9.140625" customWidth="1"/>
    <col min="11268" max="11268" width="18.140625" customWidth="1"/>
    <col min="11269" max="11269" width="45.140625" customWidth="1"/>
    <col min="11270" max="11270" width="13.85546875" customWidth="1"/>
    <col min="11271" max="11271" width="12.7109375" customWidth="1"/>
    <col min="11273" max="11273" width="14.140625" customWidth="1"/>
    <col min="11520" max="11520" width="18.140625" customWidth="1"/>
    <col min="11521" max="11521" width="45.140625" customWidth="1"/>
    <col min="11522" max="11522" width="13.85546875" customWidth="1"/>
    <col min="11523" max="11523" width="9.140625" customWidth="1"/>
    <col min="11524" max="11524" width="18.140625" customWidth="1"/>
    <col min="11525" max="11525" width="45.140625" customWidth="1"/>
    <col min="11526" max="11526" width="13.85546875" customWidth="1"/>
    <col min="11527" max="11527" width="12.7109375" customWidth="1"/>
    <col min="11529" max="11529" width="14.140625" customWidth="1"/>
    <col min="11776" max="11776" width="18.140625" customWidth="1"/>
    <col min="11777" max="11777" width="45.140625" customWidth="1"/>
    <col min="11778" max="11778" width="13.85546875" customWidth="1"/>
    <col min="11779" max="11779" width="9.140625" customWidth="1"/>
    <col min="11780" max="11780" width="18.140625" customWidth="1"/>
    <col min="11781" max="11781" width="45.140625" customWidth="1"/>
    <col min="11782" max="11782" width="13.85546875" customWidth="1"/>
    <col min="11783" max="11783" width="12.7109375" customWidth="1"/>
    <col min="11785" max="11785" width="14.140625" customWidth="1"/>
    <col min="12032" max="12032" width="18.140625" customWidth="1"/>
    <col min="12033" max="12033" width="45.140625" customWidth="1"/>
    <col min="12034" max="12034" width="13.85546875" customWidth="1"/>
    <col min="12035" max="12035" width="9.140625" customWidth="1"/>
    <col min="12036" max="12036" width="18.140625" customWidth="1"/>
    <col min="12037" max="12037" width="45.140625" customWidth="1"/>
    <col min="12038" max="12038" width="13.85546875" customWidth="1"/>
    <col min="12039" max="12039" width="12.7109375" customWidth="1"/>
    <col min="12041" max="12041" width="14.140625" customWidth="1"/>
    <col min="12288" max="12288" width="18.140625" customWidth="1"/>
    <col min="12289" max="12289" width="45.140625" customWidth="1"/>
    <col min="12290" max="12290" width="13.85546875" customWidth="1"/>
    <col min="12291" max="12291" width="9.140625" customWidth="1"/>
    <col min="12292" max="12292" width="18.140625" customWidth="1"/>
    <col min="12293" max="12293" width="45.140625" customWidth="1"/>
    <col min="12294" max="12294" width="13.85546875" customWidth="1"/>
    <col min="12295" max="12295" width="12.7109375" customWidth="1"/>
    <col min="12297" max="12297" width="14.140625" customWidth="1"/>
    <col min="12544" max="12544" width="18.140625" customWidth="1"/>
    <col min="12545" max="12545" width="45.140625" customWidth="1"/>
    <col min="12546" max="12546" width="13.85546875" customWidth="1"/>
    <col min="12547" max="12547" width="9.140625" customWidth="1"/>
    <col min="12548" max="12548" width="18.140625" customWidth="1"/>
    <col min="12549" max="12549" width="45.140625" customWidth="1"/>
    <col min="12550" max="12550" width="13.85546875" customWidth="1"/>
    <col min="12551" max="12551" width="12.7109375" customWidth="1"/>
    <col min="12553" max="12553" width="14.140625" customWidth="1"/>
    <col min="12800" max="12800" width="18.140625" customWidth="1"/>
    <col min="12801" max="12801" width="45.140625" customWidth="1"/>
    <col min="12802" max="12802" width="13.85546875" customWidth="1"/>
    <col min="12803" max="12803" width="9.140625" customWidth="1"/>
    <col min="12804" max="12804" width="18.140625" customWidth="1"/>
    <col min="12805" max="12805" width="45.140625" customWidth="1"/>
    <col min="12806" max="12806" width="13.85546875" customWidth="1"/>
    <col min="12807" max="12807" width="12.7109375" customWidth="1"/>
    <col min="12809" max="12809" width="14.140625" customWidth="1"/>
    <col min="13056" max="13056" width="18.140625" customWidth="1"/>
    <col min="13057" max="13057" width="45.140625" customWidth="1"/>
    <col min="13058" max="13058" width="13.85546875" customWidth="1"/>
    <col min="13059" max="13059" width="9.140625" customWidth="1"/>
    <col min="13060" max="13060" width="18.140625" customWidth="1"/>
    <col min="13061" max="13061" width="45.140625" customWidth="1"/>
    <col min="13062" max="13062" width="13.85546875" customWidth="1"/>
    <col min="13063" max="13063" width="12.7109375" customWidth="1"/>
    <col min="13065" max="13065" width="14.140625" customWidth="1"/>
    <col min="13312" max="13312" width="18.140625" customWidth="1"/>
    <col min="13313" max="13313" width="45.140625" customWidth="1"/>
    <col min="13314" max="13314" width="13.85546875" customWidth="1"/>
    <col min="13315" max="13315" width="9.140625" customWidth="1"/>
    <col min="13316" max="13316" width="18.140625" customWidth="1"/>
    <col min="13317" max="13317" width="45.140625" customWidth="1"/>
    <col min="13318" max="13318" width="13.85546875" customWidth="1"/>
    <col min="13319" max="13319" width="12.7109375" customWidth="1"/>
    <col min="13321" max="13321" width="14.140625" customWidth="1"/>
    <col min="13568" max="13568" width="18.140625" customWidth="1"/>
    <col min="13569" max="13569" width="45.140625" customWidth="1"/>
    <col min="13570" max="13570" width="13.85546875" customWidth="1"/>
    <col min="13571" max="13571" width="9.140625" customWidth="1"/>
    <col min="13572" max="13572" width="18.140625" customWidth="1"/>
    <col min="13573" max="13573" width="45.140625" customWidth="1"/>
    <col min="13574" max="13574" width="13.85546875" customWidth="1"/>
    <col min="13575" max="13575" width="12.7109375" customWidth="1"/>
    <col min="13577" max="13577" width="14.140625" customWidth="1"/>
    <col min="13824" max="13824" width="18.140625" customWidth="1"/>
    <col min="13825" max="13825" width="45.140625" customWidth="1"/>
    <col min="13826" max="13826" width="13.85546875" customWidth="1"/>
    <col min="13827" max="13827" width="9.140625" customWidth="1"/>
    <col min="13828" max="13828" width="18.140625" customWidth="1"/>
    <col min="13829" max="13829" width="45.140625" customWidth="1"/>
    <col min="13830" max="13830" width="13.85546875" customWidth="1"/>
    <col min="13831" max="13831" width="12.7109375" customWidth="1"/>
    <col min="13833" max="13833" width="14.140625" customWidth="1"/>
    <col min="14080" max="14080" width="18.140625" customWidth="1"/>
    <col min="14081" max="14081" width="45.140625" customWidth="1"/>
    <col min="14082" max="14082" width="13.85546875" customWidth="1"/>
    <col min="14083" max="14083" width="9.140625" customWidth="1"/>
    <col min="14084" max="14084" width="18.140625" customWidth="1"/>
    <col min="14085" max="14085" width="45.140625" customWidth="1"/>
    <col min="14086" max="14086" width="13.85546875" customWidth="1"/>
    <col min="14087" max="14087" width="12.7109375" customWidth="1"/>
    <col min="14089" max="14089" width="14.140625" customWidth="1"/>
    <col min="14336" max="14336" width="18.140625" customWidth="1"/>
    <col min="14337" max="14337" width="45.140625" customWidth="1"/>
    <col min="14338" max="14338" width="13.85546875" customWidth="1"/>
    <col min="14339" max="14339" width="9.140625" customWidth="1"/>
    <col min="14340" max="14340" width="18.140625" customWidth="1"/>
    <col min="14341" max="14341" width="45.140625" customWidth="1"/>
    <col min="14342" max="14342" width="13.85546875" customWidth="1"/>
    <col min="14343" max="14343" width="12.7109375" customWidth="1"/>
    <col min="14345" max="14345" width="14.140625" customWidth="1"/>
    <col min="14592" max="14592" width="18.140625" customWidth="1"/>
    <col min="14593" max="14593" width="45.140625" customWidth="1"/>
    <col min="14594" max="14594" width="13.85546875" customWidth="1"/>
    <col min="14595" max="14595" width="9.140625" customWidth="1"/>
    <col min="14596" max="14596" width="18.140625" customWidth="1"/>
    <col min="14597" max="14597" width="45.140625" customWidth="1"/>
    <col min="14598" max="14598" width="13.85546875" customWidth="1"/>
    <col min="14599" max="14599" width="12.7109375" customWidth="1"/>
    <col min="14601" max="14601" width="14.140625" customWidth="1"/>
    <col min="14848" max="14848" width="18.140625" customWidth="1"/>
    <col min="14849" max="14849" width="45.140625" customWidth="1"/>
    <col min="14850" max="14850" width="13.85546875" customWidth="1"/>
    <col min="14851" max="14851" width="9.140625" customWidth="1"/>
    <col min="14852" max="14852" width="18.140625" customWidth="1"/>
    <col min="14853" max="14853" width="45.140625" customWidth="1"/>
    <col min="14854" max="14854" width="13.85546875" customWidth="1"/>
    <col min="14855" max="14855" width="12.7109375" customWidth="1"/>
    <col min="14857" max="14857" width="14.140625" customWidth="1"/>
    <col min="15104" max="15104" width="18.140625" customWidth="1"/>
    <col min="15105" max="15105" width="45.140625" customWidth="1"/>
    <col min="15106" max="15106" width="13.85546875" customWidth="1"/>
    <col min="15107" max="15107" width="9.140625" customWidth="1"/>
    <col min="15108" max="15108" width="18.140625" customWidth="1"/>
    <col min="15109" max="15109" width="45.140625" customWidth="1"/>
    <col min="15110" max="15110" width="13.85546875" customWidth="1"/>
    <col min="15111" max="15111" width="12.7109375" customWidth="1"/>
    <col min="15113" max="15113" width="14.140625" customWidth="1"/>
    <col min="15360" max="15360" width="18.140625" customWidth="1"/>
    <col min="15361" max="15361" width="45.140625" customWidth="1"/>
    <col min="15362" max="15362" width="13.85546875" customWidth="1"/>
    <col min="15363" max="15363" width="9.140625" customWidth="1"/>
    <col min="15364" max="15364" width="18.140625" customWidth="1"/>
    <col min="15365" max="15365" width="45.140625" customWidth="1"/>
    <col min="15366" max="15366" width="13.85546875" customWidth="1"/>
    <col min="15367" max="15367" width="12.7109375" customWidth="1"/>
    <col min="15369" max="15369" width="14.140625" customWidth="1"/>
    <col min="15616" max="15616" width="18.140625" customWidth="1"/>
    <col min="15617" max="15617" width="45.140625" customWidth="1"/>
    <col min="15618" max="15618" width="13.85546875" customWidth="1"/>
    <col min="15619" max="15619" width="9.140625" customWidth="1"/>
    <col min="15620" max="15620" width="18.140625" customWidth="1"/>
    <col min="15621" max="15621" width="45.140625" customWidth="1"/>
    <col min="15622" max="15622" width="13.85546875" customWidth="1"/>
    <col min="15623" max="15623" width="12.7109375" customWidth="1"/>
    <col min="15625" max="15625" width="14.140625" customWidth="1"/>
    <col min="15872" max="15872" width="18.140625" customWidth="1"/>
    <col min="15873" max="15873" width="45.140625" customWidth="1"/>
    <col min="15874" max="15874" width="13.85546875" customWidth="1"/>
    <col min="15875" max="15875" width="9.140625" customWidth="1"/>
    <col min="15876" max="15876" width="18.140625" customWidth="1"/>
    <col min="15877" max="15877" width="45.140625" customWidth="1"/>
    <col min="15878" max="15878" width="13.85546875" customWidth="1"/>
    <col min="15879" max="15879" width="12.7109375" customWidth="1"/>
    <col min="15881" max="15881" width="14.140625" customWidth="1"/>
    <col min="16128" max="16128" width="18.140625" customWidth="1"/>
    <col min="16129" max="16129" width="45.140625" customWidth="1"/>
    <col min="16130" max="16130" width="13.85546875" customWidth="1"/>
    <col min="16131" max="16131" width="9.140625" customWidth="1"/>
    <col min="16132" max="16132" width="18.140625" customWidth="1"/>
    <col min="16133" max="16133" width="45.140625" customWidth="1"/>
    <col min="16134" max="16134" width="13.85546875" customWidth="1"/>
    <col min="16135" max="16135" width="12.7109375" customWidth="1"/>
    <col min="16137" max="16137" width="14.140625" customWidth="1"/>
  </cols>
  <sheetData>
    <row r="1" spans="1:3" s="22" customFormat="1" ht="20.100000000000001" customHeight="1" x14ac:dyDescent="0.25">
      <c r="B1" s="23" t="s">
        <v>78</v>
      </c>
      <c r="C1" s="4"/>
    </row>
    <row r="2" spans="1:3" ht="18" customHeight="1" x14ac:dyDescent="0.25">
      <c r="B2" s="3" t="s">
        <v>143</v>
      </c>
      <c r="C2" s="4"/>
    </row>
    <row r="3" spans="1:3" ht="18" customHeight="1" x14ac:dyDescent="0.25">
      <c r="B3" s="3" t="s">
        <v>79</v>
      </c>
      <c r="C3" s="4"/>
    </row>
    <row r="4" spans="1:3" ht="18" customHeight="1" x14ac:dyDescent="0.25">
      <c r="B4" s="3"/>
      <c r="C4" s="4"/>
    </row>
    <row r="5" spans="1:3" ht="18" customHeight="1" x14ac:dyDescent="0.25">
      <c r="B5" s="3"/>
      <c r="C5" s="4"/>
    </row>
    <row r="6" spans="1:3" ht="15" customHeight="1" x14ac:dyDescent="0.25"/>
    <row r="7" spans="1:3" ht="12.95" customHeight="1" x14ac:dyDescent="0.25">
      <c r="A7" s="40" t="s">
        <v>96</v>
      </c>
      <c r="B7" s="10"/>
      <c r="C7" s="31"/>
    </row>
    <row r="8" spans="1:3" s="10" customFormat="1" ht="12.95" customHeight="1" x14ac:dyDescent="0.2">
      <c r="A8" s="21"/>
      <c r="C8" s="31"/>
    </row>
    <row r="9" spans="1:3" s="10" customFormat="1" ht="12.95" customHeight="1" x14ac:dyDescent="0.2">
      <c r="A9" s="40" t="s">
        <v>97</v>
      </c>
      <c r="C9" s="31"/>
    </row>
    <row r="10" spans="1:3" s="10" customFormat="1" ht="12.95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2.95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2.95" hidden="1" customHeight="1" x14ac:dyDescent="0.2">
      <c r="A12" s="21" t="s">
        <v>134</v>
      </c>
      <c r="C12" s="31">
        <v>0</v>
      </c>
    </row>
    <row r="13" spans="1:3" s="10" customFormat="1" ht="12.95" hidden="1" customHeight="1" x14ac:dyDescent="0.2">
      <c r="A13" s="21" t="s">
        <v>135</v>
      </c>
      <c r="C13" s="31">
        <v>0</v>
      </c>
    </row>
    <row r="14" spans="1:3" s="10" customFormat="1" ht="12.95" hidden="1" customHeight="1" x14ac:dyDescent="0.2">
      <c r="A14" s="21" t="s">
        <v>99</v>
      </c>
      <c r="C14" s="31">
        <v>0</v>
      </c>
    </row>
    <row r="15" spans="1:3" s="10" customFormat="1" ht="12.95" customHeight="1" x14ac:dyDescent="0.2">
      <c r="A15" s="40" t="s">
        <v>100</v>
      </c>
      <c r="C15" s="41" t="e">
        <f>SUM(C10:C14)</f>
        <v>#REF!</v>
      </c>
    </row>
    <row r="16" spans="1:3" s="10" customFormat="1" ht="12.95" customHeight="1" x14ac:dyDescent="0.2">
      <c r="A16" s="21"/>
      <c r="C16" s="31"/>
    </row>
    <row r="17" spans="1:3" s="10" customFormat="1" ht="12.75" customHeight="1" x14ac:dyDescent="0.2">
      <c r="A17" s="40" t="s">
        <v>7</v>
      </c>
      <c r="C17" s="31"/>
    </row>
    <row r="18" spans="1:3" s="10" customFormat="1" ht="12.95" hidden="1" customHeight="1" x14ac:dyDescent="0.2">
      <c r="A18" s="21" t="s">
        <v>101</v>
      </c>
      <c r="C18" s="31">
        <v>0</v>
      </c>
    </row>
    <row r="19" spans="1:3" s="10" customFormat="1" ht="12.95" customHeight="1" x14ac:dyDescent="0.2">
      <c r="A19" s="21" t="s">
        <v>117</v>
      </c>
      <c r="C19" s="31" t="e">
        <f>+Balanza!#REF!</f>
        <v>#REF!</v>
      </c>
    </row>
    <row r="20" spans="1:3" s="10" customFormat="1" ht="12.95" customHeight="1" x14ac:dyDescent="0.2">
      <c r="A20" s="40" t="s">
        <v>102</v>
      </c>
      <c r="C20" s="41" t="e">
        <f>SUM(C18:C19)</f>
        <v>#REF!</v>
      </c>
    </row>
    <row r="21" spans="1:3" s="10" customFormat="1" ht="12.95" customHeight="1" x14ac:dyDescent="0.2">
      <c r="C21" s="32"/>
    </row>
    <row r="22" spans="1:3" s="10" customFormat="1" ht="12.95" customHeight="1" x14ac:dyDescent="0.2">
      <c r="A22" s="40" t="s">
        <v>103</v>
      </c>
      <c r="C22" s="31"/>
    </row>
    <row r="23" spans="1:3" s="10" customFormat="1" ht="12.95" customHeight="1" x14ac:dyDescent="0.2">
      <c r="A23" s="10" t="s">
        <v>136</v>
      </c>
      <c r="C23" s="32" t="e">
        <f>+Balanza!#REF!</f>
        <v>#REF!</v>
      </c>
    </row>
    <row r="24" spans="1:3" s="10" customFormat="1" ht="12.95" customHeight="1" x14ac:dyDescent="0.2">
      <c r="A24" s="16" t="s">
        <v>104</v>
      </c>
      <c r="C24" s="33" t="e">
        <f>SUM(C23)</f>
        <v>#REF!</v>
      </c>
    </row>
    <row r="25" spans="1:3" s="10" customFormat="1" ht="12.95" customHeight="1" x14ac:dyDescent="0.2">
      <c r="A25" s="21" t="s">
        <v>105</v>
      </c>
      <c r="C25" s="31"/>
    </row>
    <row r="26" spans="1:3" s="10" customFormat="1" ht="12.95" customHeight="1" x14ac:dyDescent="0.2">
      <c r="A26" s="30" t="s">
        <v>106</v>
      </c>
      <c r="C26" s="41" t="e">
        <f>+C15+C20+C24</f>
        <v>#REF!</v>
      </c>
    </row>
    <row r="27" spans="1:3" s="10" customFormat="1" ht="12.95" customHeight="1" x14ac:dyDescent="0.2">
      <c r="A27" s="9" t="s">
        <v>105</v>
      </c>
      <c r="C27" s="31"/>
    </row>
    <row r="28" spans="1:3" s="10" customFormat="1" ht="12.95" customHeight="1" x14ac:dyDescent="0.2">
      <c r="A28" s="9"/>
      <c r="C28" s="31"/>
    </row>
    <row r="29" spans="1:3" s="10" customFormat="1" ht="12.95" customHeight="1" x14ac:dyDescent="0.2">
      <c r="A29" s="40" t="s">
        <v>132</v>
      </c>
      <c r="C29" s="31"/>
    </row>
    <row r="30" spans="1:3" s="10" customFormat="1" ht="12.95" customHeight="1" x14ac:dyDescent="0.2">
      <c r="A30" s="9"/>
      <c r="C30" s="31"/>
    </row>
    <row r="31" spans="1:3" s="10" customFormat="1" ht="12.95" hidden="1" customHeight="1" x14ac:dyDescent="0.2">
      <c r="A31" s="30" t="s">
        <v>107</v>
      </c>
      <c r="C31" s="31"/>
    </row>
    <row r="32" spans="1:3" s="10" customFormat="1" ht="12.95" hidden="1" customHeight="1" x14ac:dyDescent="0.2">
      <c r="A32" s="9" t="s">
        <v>108</v>
      </c>
      <c r="C32" s="31">
        <v>0</v>
      </c>
    </row>
    <row r="33" spans="1:3" s="10" customFormat="1" ht="12.95" hidden="1" customHeight="1" x14ac:dyDescent="0.2">
      <c r="A33" s="21" t="s">
        <v>109</v>
      </c>
      <c r="C33" s="31">
        <v>0</v>
      </c>
    </row>
    <row r="34" spans="1:3" s="10" customFormat="1" ht="12.95" hidden="1" customHeight="1" x14ac:dyDescent="0.2">
      <c r="A34" s="21" t="s">
        <v>110</v>
      </c>
      <c r="C34" s="31">
        <v>0</v>
      </c>
    </row>
    <row r="35" spans="1:3" s="10" customFormat="1" ht="12.95" hidden="1" customHeight="1" x14ac:dyDescent="0.2">
      <c r="A35" s="21" t="s">
        <v>111</v>
      </c>
      <c r="C35" s="31">
        <v>0</v>
      </c>
    </row>
    <row r="36" spans="1:3" s="10" customFormat="1" ht="12.95" hidden="1" customHeight="1" x14ac:dyDescent="0.2">
      <c r="A36" s="10" t="s">
        <v>112</v>
      </c>
      <c r="C36" s="32">
        <v>0</v>
      </c>
    </row>
    <row r="37" spans="1:3" s="10" customFormat="1" ht="12.95" hidden="1" customHeight="1" x14ac:dyDescent="0.2">
      <c r="A37" s="16" t="s">
        <v>113</v>
      </c>
      <c r="C37" s="33">
        <f>SUM(C32:C36)</f>
        <v>0</v>
      </c>
    </row>
    <row r="38" spans="1:3" s="10" customFormat="1" ht="12.95" hidden="1" customHeight="1" x14ac:dyDescent="0.2">
      <c r="C38" s="32"/>
    </row>
    <row r="39" spans="1:3" s="10" customFormat="1" ht="12.95" customHeight="1" x14ac:dyDescent="0.2">
      <c r="A39" s="16" t="s">
        <v>114</v>
      </c>
      <c r="C39" s="32"/>
    </row>
    <row r="40" spans="1:3" s="10" customFormat="1" ht="12.95" customHeight="1" x14ac:dyDescent="0.2">
      <c r="A40" s="10" t="s">
        <v>115</v>
      </c>
      <c r="C40" s="32" t="e">
        <f>+Balanza!#REF!*-1</f>
        <v>#REF!</v>
      </c>
    </row>
    <row r="41" spans="1:3" s="10" customFormat="1" ht="12.95" customHeight="1" x14ac:dyDescent="0.2">
      <c r="A41" s="9" t="s">
        <v>116</v>
      </c>
      <c r="C41" s="32" t="e">
        <f>+Balanza!#REF!*-1</f>
        <v>#REF!</v>
      </c>
    </row>
    <row r="42" spans="1:3" s="10" customFormat="1" ht="12.95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171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5" customHeight="1" x14ac:dyDescent="0.25">
      <c r="B4" s="3"/>
      <c r="C4" s="3"/>
      <c r="D4" s="4"/>
    </row>
    <row r="5" spans="1:4" ht="15" customHeight="1" x14ac:dyDescent="0.25">
      <c r="B5" s="3"/>
      <c r="C5" s="3"/>
      <c r="D5" s="4"/>
    </row>
    <row r="6" spans="1:4" ht="12.95" customHeight="1" x14ac:dyDescent="0.25">
      <c r="A6" s="40" t="s">
        <v>96</v>
      </c>
      <c r="B6" s="10"/>
      <c r="C6" s="10"/>
      <c r="D6" s="31"/>
    </row>
    <row r="7" spans="1:4" s="10" customFormat="1" ht="12.95" customHeight="1" x14ac:dyDescent="0.2">
      <c r="A7" s="40" t="s">
        <v>97</v>
      </c>
      <c r="D7" s="31"/>
    </row>
    <row r="8" spans="1:4" s="10" customFormat="1" ht="12.95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2.95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2.95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2.95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2.95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2.95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2.95" customHeight="1" x14ac:dyDescent="0.2">
      <c r="A14" s="40" t="s">
        <v>100</v>
      </c>
      <c r="C14" s="60"/>
      <c r="D14" s="17" t="e">
        <f>SUM(C8:C13)</f>
        <v>#REF!</v>
      </c>
    </row>
    <row r="15" spans="1:4" s="10" customFormat="1" ht="12.95" customHeight="1" x14ac:dyDescent="0.2">
      <c r="A15" s="40" t="s">
        <v>7</v>
      </c>
      <c r="C15" s="20"/>
      <c r="D15" s="11"/>
    </row>
    <row r="16" spans="1:4" s="10" customFormat="1" ht="12.95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2.95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2.95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2.95" customHeight="1" x14ac:dyDescent="0.2">
      <c r="A19" s="40" t="s">
        <v>102</v>
      </c>
      <c r="C19" s="20"/>
      <c r="D19" s="17" t="e">
        <f>SUM(C16:C18)</f>
        <v>#REF!</v>
      </c>
    </row>
    <row r="20" spans="1:4" s="10" customFormat="1" ht="12.95" customHeight="1" x14ac:dyDescent="0.2">
      <c r="A20" s="40" t="s">
        <v>103</v>
      </c>
      <c r="C20" s="20"/>
      <c r="D20" s="11"/>
    </row>
    <row r="21" spans="1:4" s="10" customFormat="1" ht="12.95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2.95" customHeight="1" x14ac:dyDescent="0.2">
      <c r="A22" s="16" t="s">
        <v>104</v>
      </c>
      <c r="C22" s="20"/>
      <c r="D22" s="50" t="e">
        <f>SUM(C21)</f>
        <v>#REF!</v>
      </c>
    </row>
    <row r="23" spans="1:4" s="10" customFormat="1" ht="12.95" customHeight="1" thickBot="1" x14ac:dyDescent="0.25">
      <c r="A23" s="30" t="s">
        <v>106</v>
      </c>
      <c r="C23" s="20"/>
      <c r="D23" s="55" t="e">
        <f>+D14+D19+D22</f>
        <v>#REF!</v>
      </c>
    </row>
    <row r="24" spans="1:4" s="10" customFormat="1" ht="12.95" customHeight="1" thickTop="1" x14ac:dyDescent="0.2">
      <c r="A24" s="9" t="s">
        <v>105</v>
      </c>
      <c r="C24" s="20"/>
      <c r="D24" s="11"/>
    </row>
    <row r="25" spans="1:4" s="10" customFormat="1" ht="12.95" customHeight="1" x14ac:dyDescent="0.2">
      <c r="A25" s="40" t="s">
        <v>132</v>
      </c>
      <c r="C25" s="20"/>
      <c r="D25" s="11"/>
    </row>
    <row r="26" spans="1:4" s="10" customFormat="1" ht="12.95" customHeight="1" x14ac:dyDescent="0.2">
      <c r="A26" s="30" t="s">
        <v>107</v>
      </c>
      <c r="C26" s="20"/>
      <c r="D26" s="11"/>
    </row>
    <row r="27" spans="1:4" s="10" customFormat="1" ht="12.95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2.95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2.95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2.95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2.95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2.95" customHeight="1" x14ac:dyDescent="0.2">
      <c r="A32" s="16" t="s">
        <v>113</v>
      </c>
      <c r="C32" s="60"/>
      <c r="D32" s="57" t="e">
        <f>SUM(C27:C31)</f>
        <v>#REF!</v>
      </c>
    </row>
    <row r="33" spans="1:4" s="10" customFormat="1" ht="12.95" customHeight="1" x14ac:dyDescent="0.2">
      <c r="A33" s="16" t="s">
        <v>114</v>
      </c>
      <c r="C33" s="61"/>
      <c r="D33" s="20"/>
    </row>
    <row r="34" spans="1:4" s="10" customFormat="1" ht="12.95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2.95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2.95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2.95" customHeight="1" x14ac:dyDescent="0.2">
      <c r="A37" s="16" t="s">
        <v>118</v>
      </c>
      <c r="C37" s="60"/>
      <c r="D37" s="57" t="e">
        <f>SUM(C34:C36)</f>
        <v>#REF!</v>
      </c>
    </row>
    <row r="38" spans="1:4" s="10" customFormat="1" ht="12.95" customHeight="1" x14ac:dyDescent="0.2">
      <c r="A38" s="16" t="s">
        <v>119</v>
      </c>
      <c r="C38" s="20"/>
      <c r="D38" s="20"/>
    </row>
    <row r="39" spans="1:4" s="10" customFormat="1" ht="12.95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2.95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2.95" customHeight="1" x14ac:dyDescent="0.2">
      <c r="A41" s="16" t="s">
        <v>122</v>
      </c>
      <c r="C41" s="60"/>
      <c r="D41" s="47" t="e">
        <f>SUM(C39:C40)</f>
        <v>#REF!</v>
      </c>
    </row>
    <row r="42" spans="1:4" s="10" customFormat="1" ht="12.95" customHeight="1" x14ac:dyDescent="0.2">
      <c r="A42" s="16" t="s">
        <v>50</v>
      </c>
      <c r="C42" s="20"/>
      <c r="D42" s="20"/>
    </row>
    <row r="43" spans="1:4" s="10" customFormat="1" ht="12.95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2.95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2.95" customHeight="1" x14ac:dyDescent="0.2">
      <c r="A45" s="16" t="s">
        <v>125</v>
      </c>
      <c r="C45" s="20"/>
      <c r="D45" s="54" t="e">
        <f>SUM(C43:C44)</f>
        <v>#REF!</v>
      </c>
    </row>
    <row r="46" spans="1:4" s="10" customFormat="1" ht="12.95" customHeight="1" x14ac:dyDescent="0.2">
      <c r="A46" s="16" t="s">
        <v>126</v>
      </c>
      <c r="C46" s="20"/>
      <c r="D46" s="54" t="e">
        <f>+D32+D37+D41+D45</f>
        <v>#REF!</v>
      </c>
    </row>
    <row r="47" spans="1:4" s="10" customFormat="1" ht="12.95" customHeight="1" x14ac:dyDescent="0.2">
      <c r="A47" s="10" t="s">
        <v>105</v>
      </c>
      <c r="C47" s="20"/>
      <c r="D47" s="11"/>
    </row>
    <row r="48" spans="1:4" s="10" customFormat="1" ht="12.95" customHeight="1" x14ac:dyDescent="0.2">
      <c r="A48" s="16" t="s">
        <v>127</v>
      </c>
      <c r="C48" s="20"/>
      <c r="D48" s="11"/>
    </row>
    <row r="49" spans="1:7" s="10" customFormat="1" ht="12.95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2.95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2.95" customHeight="1" x14ac:dyDescent="0.2">
      <c r="A51" s="16" t="s">
        <v>129</v>
      </c>
      <c r="C51" s="20"/>
      <c r="D51" s="54" t="e">
        <f>SUM(C49:C50)</f>
        <v>#REF!</v>
      </c>
    </row>
    <row r="52" spans="1:7" s="10" customFormat="1" ht="12.95" customHeight="1" x14ac:dyDescent="0.2">
      <c r="C52" s="20"/>
      <c r="D52" s="11"/>
    </row>
    <row r="53" spans="1:7" s="10" customFormat="1" ht="12.95" customHeight="1" thickBot="1" x14ac:dyDescent="0.25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2.95" customHeight="1" thickTop="1" x14ac:dyDescent="0.2"/>
    <row r="55" spans="1:7" s="10" customFormat="1" ht="12.95" customHeight="1" x14ac:dyDescent="0.2"/>
    <row r="56" spans="1:7" s="10" customFormat="1" ht="12.95" customHeight="1" x14ac:dyDescent="0.2"/>
    <row r="57" spans="1:7" s="10" customFormat="1" ht="12.95" customHeight="1" x14ac:dyDescent="0.2"/>
    <row r="58" spans="1:7" s="10" customFormat="1" ht="12.95" customHeight="1" x14ac:dyDescent="0.2"/>
    <row r="59" spans="1:7" s="10" customFormat="1" ht="12.95" customHeight="1" x14ac:dyDescent="0.2">
      <c r="A59" s="18" t="s">
        <v>82</v>
      </c>
      <c r="D59" s="18" t="s">
        <v>145</v>
      </c>
    </row>
    <row r="60" spans="1:7" s="10" customFormat="1" ht="12.95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148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8" customHeight="1" x14ac:dyDescent="0.25">
      <c r="B4" s="3"/>
      <c r="C4" s="3"/>
      <c r="D4" s="4"/>
    </row>
    <row r="5" spans="1:4" ht="18" customHeight="1" x14ac:dyDescent="0.25">
      <c r="B5" s="3"/>
      <c r="C5" s="3"/>
      <c r="D5" s="4"/>
    </row>
    <row r="6" spans="1:4" ht="15" customHeight="1" x14ac:dyDescent="0.25"/>
    <row r="7" spans="1:4" ht="12.95" customHeight="1" x14ac:dyDescent="0.25">
      <c r="A7" s="40" t="s">
        <v>96</v>
      </c>
      <c r="B7" s="10"/>
      <c r="C7" s="10"/>
      <c r="D7" s="31"/>
    </row>
    <row r="8" spans="1:4" s="10" customFormat="1" ht="12.95" customHeight="1" x14ac:dyDescent="0.2">
      <c r="A8" s="21"/>
      <c r="D8" s="31"/>
    </row>
    <row r="9" spans="1:4" s="10" customFormat="1" ht="12.95" customHeight="1" x14ac:dyDescent="0.2">
      <c r="A9" s="40" t="s">
        <v>97</v>
      </c>
      <c r="D9" s="31"/>
    </row>
    <row r="10" spans="1:4" s="10" customFormat="1" ht="12.95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2.95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2.95" hidden="1" customHeight="1" x14ac:dyDescent="0.2">
      <c r="A12" s="21" t="s">
        <v>134</v>
      </c>
      <c r="C12" s="20"/>
      <c r="D12" s="11">
        <v>0</v>
      </c>
    </row>
    <row r="13" spans="1:4" s="10" customFormat="1" ht="12.95" hidden="1" customHeight="1" x14ac:dyDescent="0.2">
      <c r="A13" s="21" t="s">
        <v>135</v>
      </c>
      <c r="C13" s="20"/>
      <c r="D13" s="11">
        <v>0</v>
      </c>
    </row>
    <row r="14" spans="1:4" s="10" customFormat="1" ht="12.95" hidden="1" customHeight="1" x14ac:dyDescent="0.2">
      <c r="A14" s="21" t="s">
        <v>99</v>
      </c>
      <c r="C14" s="20"/>
      <c r="D14" s="11">
        <v>0</v>
      </c>
    </row>
    <row r="15" spans="1:4" s="10" customFormat="1" ht="12.95" customHeight="1" x14ac:dyDescent="0.2">
      <c r="A15" s="40" t="s">
        <v>100</v>
      </c>
      <c r="C15" s="20"/>
      <c r="D15" s="17" t="e">
        <f>SUM(C9:C13)</f>
        <v>#REF!</v>
      </c>
    </row>
    <row r="16" spans="1:4" s="10" customFormat="1" ht="12.95" customHeight="1" x14ac:dyDescent="0.2">
      <c r="A16" s="21"/>
      <c r="C16" s="20"/>
      <c r="D16" s="11"/>
    </row>
    <row r="17" spans="1:4" s="10" customFormat="1" ht="12.75" customHeight="1" x14ac:dyDescent="0.2">
      <c r="A17" s="40" t="s">
        <v>7</v>
      </c>
      <c r="C17" s="20"/>
      <c r="D17" s="11"/>
    </row>
    <row r="18" spans="1:4" s="10" customFormat="1" ht="12.95" hidden="1" customHeight="1" x14ac:dyDescent="0.2">
      <c r="A18" s="21" t="s">
        <v>101</v>
      </c>
      <c r="C18" s="20"/>
      <c r="D18" s="11">
        <v>0</v>
      </c>
    </row>
    <row r="19" spans="1:4" s="10" customFormat="1" ht="12.95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2.95" customHeight="1" x14ac:dyDescent="0.2">
      <c r="A20" s="40" t="s">
        <v>102</v>
      </c>
      <c r="C20" s="20"/>
      <c r="D20" s="17" t="e">
        <f>SUM(C18:C19)</f>
        <v>#REF!</v>
      </c>
    </row>
    <row r="21" spans="1:4" s="10" customFormat="1" ht="12.95" customHeight="1" x14ac:dyDescent="0.2">
      <c r="C21" s="20"/>
      <c r="D21" s="20"/>
    </row>
    <row r="22" spans="1:4" s="10" customFormat="1" ht="12.95" customHeight="1" x14ac:dyDescent="0.2">
      <c r="A22" s="40" t="s">
        <v>103</v>
      </c>
      <c r="C22" s="20"/>
      <c r="D22" s="11"/>
    </row>
    <row r="23" spans="1:4" s="10" customFormat="1" ht="12.95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2.95" customHeight="1" x14ac:dyDescent="0.2">
      <c r="A24" s="16" t="s">
        <v>104</v>
      </c>
      <c r="C24" s="20"/>
      <c r="D24" s="50" t="e">
        <f>SUM(C23)</f>
        <v>#REF!</v>
      </c>
    </row>
    <row r="25" spans="1:4" s="10" customFormat="1" ht="12.95" customHeight="1" x14ac:dyDescent="0.2">
      <c r="A25" s="21" t="s">
        <v>105</v>
      </c>
      <c r="C25" s="20"/>
      <c r="D25" s="11"/>
    </row>
    <row r="26" spans="1:4" s="10" customFormat="1" ht="12.95" customHeight="1" thickBot="1" x14ac:dyDescent="0.25">
      <c r="A26" s="30" t="s">
        <v>106</v>
      </c>
      <c r="C26" s="20"/>
      <c r="D26" s="55" t="e">
        <f>+D15+D20+D24</f>
        <v>#REF!</v>
      </c>
    </row>
    <row r="27" spans="1:4" s="10" customFormat="1" ht="12.95" customHeight="1" thickTop="1" x14ac:dyDescent="0.2">
      <c r="A27" s="9" t="s">
        <v>105</v>
      </c>
      <c r="C27" s="20"/>
      <c r="D27" s="11"/>
    </row>
    <row r="28" spans="1:4" s="10" customFormat="1" ht="12.95" customHeight="1" x14ac:dyDescent="0.2">
      <c r="A28" s="9"/>
      <c r="C28" s="20"/>
      <c r="D28" s="11"/>
    </row>
    <row r="29" spans="1:4" s="10" customFormat="1" ht="12.95" customHeight="1" x14ac:dyDescent="0.2">
      <c r="A29" s="40" t="s">
        <v>132</v>
      </c>
      <c r="C29" s="20"/>
      <c r="D29" s="11"/>
    </row>
    <row r="30" spans="1:4" s="10" customFormat="1" ht="12.95" customHeight="1" x14ac:dyDescent="0.2">
      <c r="A30" s="9"/>
      <c r="C30" s="20"/>
      <c r="D30" s="11"/>
    </row>
    <row r="31" spans="1:4" s="10" customFormat="1" ht="12.95" customHeight="1" x14ac:dyDescent="0.2">
      <c r="A31" s="30" t="s">
        <v>107</v>
      </c>
      <c r="C31" s="20"/>
      <c r="D31" s="11"/>
    </row>
    <row r="32" spans="1:4" s="10" customFormat="1" ht="12.95" hidden="1" customHeight="1" x14ac:dyDescent="0.2">
      <c r="A32" s="9" t="s">
        <v>108</v>
      </c>
      <c r="C32" s="20"/>
      <c r="D32" s="11">
        <v>0</v>
      </c>
    </row>
    <row r="33" spans="1:4" s="10" customFormat="1" ht="12.95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2.95" hidden="1" customHeight="1" x14ac:dyDescent="0.2">
      <c r="A34" s="21" t="s">
        <v>110</v>
      </c>
      <c r="C34" s="20"/>
      <c r="D34" s="11">
        <v>0</v>
      </c>
    </row>
    <row r="35" spans="1:4" s="10" customFormat="1" ht="12.95" hidden="1" customHeight="1" x14ac:dyDescent="0.2">
      <c r="A35" s="21" t="s">
        <v>111</v>
      </c>
      <c r="C35" s="20"/>
      <c r="D35" s="11">
        <v>0</v>
      </c>
    </row>
    <row r="36" spans="1:4" s="10" customFormat="1" ht="12.95" hidden="1" customHeight="1" x14ac:dyDescent="0.2">
      <c r="A36" s="10" t="s">
        <v>112</v>
      </c>
      <c r="C36" s="20"/>
      <c r="D36" s="20">
        <v>0</v>
      </c>
    </row>
    <row r="37" spans="1:4" s="10" customFormat="1" ht="12.95" customHeight="1" x14ac:dyDescent="0.2">
      <c r="A37" s="16" t="s">
        <v>113</v>
      </c>
      <c r="C37" s="20"/>
      <c r="D37" s="47" t="e">
        <f>SUM(C32:C36)</f>
        <v>#REF!</v>
      </c>
    </row>
    <row r="38" spans="1:4" s="10" customFormat="1" ht="12.95" customHeight="1" x14ac:dyDescent="0.2">
      <c r="C38" s="20"/>
      <c r="D38" s="20"/>
    </row>
    <row r="39" spans="1:4" s="10" customFormat="1" ht="12.95" customHeight="1" x14ac:dyDescent="0.2">
      <c r="A39" s="16" t="s">
        <v>114</v>
      </c>
      <c r="C39" s="20"/>
      <c r="D39" s="20"/>
    </row>
    <row r="40" spans="1:4" s="10" customFormat="1" ht="12.95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2.95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2.95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25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40625" defaultRowHeight="15" x14ac:dyDescent="0.25"/>
  <cols>
    <col min="1" max="1" width="15.5703125" customWidth="1"/>
    <col min="2" max="2" width="44" customWidth="1"/>
    <col min="3" max="3" width="12.7109375" customWidth="1"/>
    <col min="4" max="4" width="7.85546875" customWidth="1"/>
    <col min="5" max="5" width="15.5703125" customWidth="1"/>
    <col min="6" max="6" width="44" customWidth="1"/>
    <col min="7" max="8" width="12.7109375" customWidth="1"/>
    <col min="12" max="13" width="13.28515625" customWidth="1"/>
    <col min="257" max="257" width="15.5703125" customWidth="1"/>
    <col min="258" max="258" width="44" customWidth="1"/>
    <col min="259" max="259" width="12.7109375" customWidth="1"/>
    <col min="260" max="260" width="7.85546875" customWidth="1"/>
    <col min="261" max="261" width="15.5703125" customWidth="1"/>
    <col min="262" max="262" width="44" customWidth="1"/>
    <col min="263" max="264" width="12.7109375" customWidth="1"/>
    <col min="268" max="269" width="13.28515625" customWidth="1"/>
    <col min="513" max="513" width="15.5703125" customWidth="1"/>
    <col min="514" max="514" width="44" customWidth="1"/>
    <col min="515" max="515" width="12.7109375" customWidth="1"/>
    <col min="516" max="516" width="7.85546875" customWidth="1"/>
    <col min="517" max="517" width="15.5703125" customWidth="1"/>
    <col min="518" max="518" width="44" customWidth="1"/>
    <col min="519" max="520" width="12.7109375" customWidth="1"/>
    <col min="524" max="525" width="13.28515625" customWidth="1"/>
    <col min="769" max="769" width="15.5703125" customWidth="1"/>
    <col min="770" max="770" width="44" customWidth="1"/>
    <col min="771" max="771" width="12.7109375" customWidth="1"/>
    <col min="772" max="772" width="7.85546875" customWidth="1"/>
    <col min="773" max="773" width="15.5703125" customWidth="1"/>
    <col min="774" max="774" width="44" customWidth="1"/>
    <col min="775" max="776" width="12.7109375" customWidth="1"/>
    <col min="780" max="781" width="13.28515625" customWidth="1"/>
    <col min="1025" max="1025" width="15.5703125" customWidth="1"/>
    <col min="1026" max="1026" width="44" customWidth="1"/>
    <col min="1027" max="1027" width="12.7109375" customWidth="1"/>
    <col min="1028" max="1028" width="7.85546875" customWidth="1"/>
    <col min="1029" max="1029" width="15.5703125" customWidth="1"/>
    <col min="1030" max="1030" width="44" customWidth="1"/>
    <col min="1031" max="1032" width="12.7109375" customWidth="1"/>
    <col min="1036" max="1037" width="13.28515625" customWidth="1"/>
    <col min="1281" max="1281" width="15.5703125" customWidth="1"/>
    <col min="1282" max="1282" width="44" customWidth="1"/>
    <col min="1283" max="1283" width="12.7109375" customWidth="1"/>
    <col min="1284" max="1284" width="7.85546875" customWidth="1"/>
    <col min="1285" max="1285" width="15.5703125" customWidth="1"/>
    <col min="1286" max="1286" width="44" customWidth="1"/>
    <col min="1287" max="1288" width="12.7109375" customWidth="1"/>
    <col min="1292" max="1293" width="13.28515625" customWidth="1"/>
    <col min="1537" max="1537" width="15.5703125" customWidth="1"/>
    <col min="1538" max="1538" width="44" customWidth="1"/>
    <col min="1539" max="1539" width="12.7109375" customWidth="1"/>
    <col min="1540" max="1540" width="7.85546875" customWidth="1"/>
    <col min="1541" max="1541" width="15.5703125" customWidth="1"/>
    <col min="1542" max="1542" width="44" customWidth="1"/>
    <col min="1543" max="1544" width="12.7109375" customWidth="1"/>
    <col min="1548" max="1549" width="13.28515625" customWidth="1"/>
    <col min="1793" max="1793" width="15.5703125" customWidth="1"/>
    <col min="1794" max="1794" width="44" customWidth="1"/>
    <col min="1795" max="1795" width="12.7109375" customWidth="1"/>
    <col min="1796" max="1796" width="7.85546875" customWidth="1"/>
    <col min="1797" max="1797" width="15.5703125" customWidth="1"/>
    <col min="1798" max="1798" width="44" customWidth="1"/>
    <col min="1799" max="1800" width="12.7109375" customWidth="1"/>
    <col min="1804" max="1805" width="13.28515625" customWidth="1"/>
    <col min="2049" max="2049" width="15.5703125" customWidth="1"/>
    <col min="2050" max="2050" width="44" customWidth="1"/>
    <col min="2051" max="2051" width="12.7109375" customWidth="1"/>
    <col min="2052" max="2052" width="7.85546875" customWidth="1"/>
    <col min="2053" max="2053" width="15.5703125" customWidth="1"/>
    <col min="2054" max="2054" width="44" customWidth="1"/>
    <col min="2055" max="2056" width="12.7109375" customWidth="1"/>
    <col min="2060" max="2061" width="13.28515625" customWidth="1"/>
    <col min="2305" max="2305" width="15.5703125" customWidth="1"/>
    <col min="2306" max="2306" width="44" customWidth="1"/>
    <col min="2307" max="2307" width="12.7109375" customWidth="1"/>
    <col min="2308" max="2308" width="7.85546875" customWidth="1"/>
    <col min="2309" max="2309" width="15.5703125" customWidth="1"/>
    <col min="2310" max="2310" width="44" customWidth="1"/>
    <col min="2311" max="2312" width="12.7109375" customWidth="1"/>
    <col min="2316" max="2317" width="13.28515625" customWidth="1"/>
    <col min="2561" max="2561" width="15.5703125" customWidth="1"/>
    <col min="2562" max="2562" width="44" customWidth="1"/>
    <col min="2563" max="2563" width="12.7109375" customWidth="1"/>
    <col min="2564" max="2564" width="7.85546875" customWidth="1"/>
    <col min="2565" max="2565" width="15.5703125" customWidth="1"/>
    <col min="2566" max="2566" width="44" customWidth="1"/>
    <col min="2567" max="2568" width="12.7109375" customWidth="1"/>
    <col min="2572" max="2573" width="13.28515625" customWidth="1"/>
    <col min="2817" max="2817" width="15.5703125" customWidth="1"/>
    <col min="2818" max="2818" width="44" customWidth="1"/>
    <col min="2819" max="2819" width="12.7109375" customWidth="1"/>
    <col min="2820" max="2820" width="7.85546875" customWidth="1"/>
    <col min="2821" max="2821" width="15.5703125" customWidth="1"/>
    <col min="2822" max="2822" width="44" customWidth="1"/>
    <col min="2823" max="2824" width="12.7109375" customWidth="1"/>
    <col min="2828" max="2829" width="13.28515625" customWidth="1"/>
    <col min="3073" max="3073" width="15.5703125" customWidth="1"/>
    <col min="3074" max="3074" width="44" customWidth="1"/>
    <col min="3075" max="3075" width="12.7109375" customWidth="1"/>
    <col min="3076" max="3076" width="7.85546875" customWidth="1"/>
    <col min="3077" max="3077" width="15.5703125" customWidth="1"/>
    <col min="3078" max="3078" width="44" customWidth="1"/>
    <col min="3079" max="3080" width="12.7109375" customWidth="1"/>
    <col min="3084" max="3085" width="13.28515625" customWidth="1"/>
    <col min="3329" max="3329" width="15.5703125" customWidth="1"/>
    <col min="3330" max="3330" width="44" customWidth="1"/>
    <col min="3331" max="3331" width="12.7109375" customWidth="1"/>
    <col min="3332" max="3332" width="7.85546875" customWidth="1"/>
    <col min="3333" max="3333" width="15.5703125" customWidth="1"/>
    <col min="3334" max="3334" width="44" customWidth="1"/>
    <col min="3335" max="3336" width="12.7109375" customWidth="1"/>
    <col min="3340" max="3341" width="13.28515625" customWidth="1"/>
    <col min="3585" max="3585" width="15.5703125" customWidth="1"/>
    <col min="3586" max="3586" width="44" customWidth="1"/>
    <col min="3587" max="3587" width="12.7109375" customWidth="1"/>
    <col min="3588" max="3588" width="7.85546875" customWidth="1"/>
    <col min="3589" max="3589" width="15.5703125" customWidth="1"/>
    <col min="3590" max="3590" width="44" customWidth="1"/>
    <col min="3591" max="3592" width="12.7109375" customWidth="1"/>
    <col min="3596" max="3597" width="13.28515625" customWidth="1"/>
    <col min="3841" max="3841" width="15.5703125" customWidth="1"/>
    <col min="3842" max="3842" width="44" customWidth="1"/>
    <col min="3843" max="3843" width="12.7109375" customWidth="1"/>
    <col min="3844" max="3844" width="7.85546875" customWidth="1"/>
    <col min="3845" max="3845" width="15.5703125" customWidth="1"/>
    <col min="3846" max="3846" width="44" customWidth="1"/>
    <col min="3847" max="3848" width="12.7109375" customWidth="1"/>
    <col min="3852" max="3853" width="13.28515625" customWidth="1"/>
    <col min="4097" max="4097" width="15.5703125" customWidth="1"/>
    <col min="4098" max="4098" width="44" customWidth="1"/>
    <col min="4099" max="4099" width="12.7109375" customWidth="1"/>
    <col min="4100" max="4100" width="7.85546875" customWidth="1"/>
    <col min="4101" max="4101" width="15.5703125" customWidth="1"/>
    <col min="4102" max="4102" width="44" customWidth="1"/>
    <col min="4103" max="4104" width="12.7109375" customWidth="1"/>
    <col min="4108" max="4109" width="13.28515625" customWidth="1"/>
    <col min="4353" max="4353" width="15.5703125" customWidth="1"/>
    <col min="4354" max="4354" width="44" customWidth="1"/>
    <col min="4355" max="4355" width="12.7109375" customWidth="1"/>
    <col min="4356" max="4356" width="7.85546875" customWidth="1"/>
    <col min="4357" max="4357" width="15.5703125" customWidth="1"/>
    <col min="4358" max="4358" width="44" customWidth="1"/>
    <col min="4359" max="4360" width="12.7109375" customWidth="1"/>
    <col min="4364" max="4365" width="13.28515625" customWidth="1"/>
    <col min="4609" max="4609" width="15.5703125" customWidth="1"/>
    <col min="4610" max="4610" width="44" customWidth="1"/>
    <col min="4611" max="4611" width="12.7109375" customWidth="1"/>
    <col min="4612" max="4612" width="7.85546875" customWidth="1"/>
    <col min="4613" max="4613" width="15.5703125" customWidth="1"/>
    <col min="4614" max="4614" width="44" customWidth="1"/>
    <col min="4615" max="4616" width="12.7109375" customWidth="1"/>
    <col min="4620" max="4621" width="13.28515625" customWidth="1"/>
    <col min="4865" max="4865" width="15.5703125" customWidth="1"/>
    <col min="4866" max="4866" width="44" customWidth="1"/>
    <col min="4867" max="4867" width="12.7109375" customWidth="1"/>
    <col min="4868" max="4868" width="7.85546875" customWidth="1"/>
    <col min="4869" max="4869" width="15.5703125" customWidth="1"/>
    <col min="4870" max="4870" width="44" customWidth="1"/>
    <col min="4871" max="4872" width="12.7109375" customWidth="1"/>
    <col min="4876" max="4877" width="13.28515625" customWidth="1"/>
    <col min="5121" max="5121" width="15.5703125" customWidth="1"/>
    <col min="5122" max="5122" width="44" customWidth="1"/>
    <col min="5123" max="5123" width="12.7109375" customWidth="1"/>
    <col min="5124" max="5124" width="7.85546875" customWidth="1"/>
    <col min="5125" max="5125" width="15.5703125" customWidth="1"/>
    <col min="5126" max="5126" width="44" customWidth="1"/>
    <col min="5127" max="5128" width="12.7109375" customWidth="1"/>
    <col min="5132" max="5133" width="13.28515625" customWidth="1"/>
    <col min="5377" max="5377" width="15.5703125" customWidth="1"/>
    <col min="5378" max="5378" width="44" customWidth="1"/>
    <col min="5379" max="5379" width="12.7109375" customWidth="1"/>
    <col min="5380" max="5380" width="7.85546875" customWidth="1"/>
    <col min="5381" max="5381" width="15.5703125" customWidth="1"/>
    <col min="5382" max="5382" width="44" customWidth="1"/>
    <col min="5383" max="5384" width="12.7109375" customWidth="1"/>
    <col min="5388" max="5389" width="13.28515625" customWidth="1"/>
    <col min="5633" max="5633" width="15.5703125" customWidth="1"/>
    <col min="5634" max="5634" width="44" customWidth="1"/>
    <col min="5635" max="5635" width="12.7109375" customWidth="1"/>
    <col min="5636" max="5636" width="7.85546875" customWidth="1"/>
    <col min="5637" max="5637" width="15.5703125" customWidth="1"/>
    <col min="5638" max="5638" width="44" customWidth="1"/>
    <col min="5639" max="5640" width="12.7109375" customWidth="1"/>
    <col min="5644" max="5645" width="13.28515625" customWidth="1"/>
    <col min="5889" max="5889" width="15.5703125" customWidth="1"/>
    <col min="5890" max="5890" width="44" customWidth="1"/>
    <col min="5891" max="5891" width="12.7109375" customWidth="1"/>
    <col min="5892" max="5892" width="7.85546875" customWidth="1"/>
    <col min="5893" max="5893" width="15.5703125" customWidth="1"/>
    <col min="5894" max="5894" width="44" customWidth="1"/>
    <col min="5895" max="5896" width="12.7109375" customWidth="1"/>
    <col min="5900" max="5901" width="13.28515625" customWidth="1"/>
    <col min="6145" max="6145" width="15.5703125" customWidth="1"/>
    <col min="6146" max="6146" width="44" customWidth="1"/>
    <col min="6147" max="6147" width="12.7109375" customWidth="1"/>
    <col min="6148" max="6148" width="7.85546875" customWidth="1"/>
    <col min="6149" max="6149" width="15.5703125" customWidth="1"/>
    <col min="6150" max="6150" width="44" customWidth="1"/>
    <col min="6151" max="6152" width="12.7109375" customWidth="1"/>
    <col min="6156" max="6157" width="13.28515625" customWidth="1"/>
    <col min="6401" max="6401" width="15.5703125" customWidth="1"/>
    <col min="6402" max="6402" width="44" customWidth="1"/>
    <col min="6403" max="6403" width="12.7109375" customWidth="1"/>
    <col min="6404" max="6404" width="7.85546875" customWidth="1"/>
    <col min="6405" max="6405" width="15.5703125" customWidth="1"/>
    <col min="6406" max="6406" width="44" customWidth="1"/>
    <col min="6407" max="6408" width="12.7109375" customWidth="1"/>
    <col min="6412" max="6413" width="13.28515625" customWidth="1"/>
    <col min="6657" max="6657" width="15.5703125" customWidth="1"/>
    <col min="6658" max="6658" width="44" customWidth="1"/>
    <col min="6659" max="6659" width="12.7109375" customWidth="1"/>
    <col min="6660" max="6660" width="7.85546875" customWidth="1"/>
    <col min="6661" max="6661" width="15.5703125" customWidth="1"/>
    <col min="6662" max="6662" width="44" customWidth="1"/>
    <col min="6663" max="6664" width="12.7109375" customWidth="1"/>
    <col min="6668" max="6669" width="13.28515625" customWidth="1"/>
    <col min="6913" max="6913" width="15.5703125" customWidth="1"/>
    <col min="6914" max="6914" width="44" customWidth="1"/>
    <col min="6915" max="6915" width="12.7109375" customWidth="1"/>
    <col min="6916" max="6916" width="7.85546875" customWidth="1"/>
    <col min="6917" max="6917" width="15.5703125" customWidth="1"/>
    <col min="6918" max="6918" width="44" customWidth="1"/>
    <col min="6919" max="6920" width="12.7109375" customWidth="1"/>
    <col min="6924" max="6925" width="13.28515625" customWidth="1"/>
    <col min="7169" max="7169" width="15.5703125" customWidth="1"/>
    <col min="7170" max="7170" width="44" customWidth="1"/>
    <col min="7171" max="7171" width="12.7109375" customWidth="1"/>
    <col min="7172" max="7172" width="7.85546875" customWidth="1"/>
    <col min="7173" max="7173" width="15.5703125" customWidth="1"/>
    <col min="7174" max="7174" width="44" customWidth="1"/>
    <col min="7175" max="7176" width="12.7109375" customWidth="1"/>
    <col min="7180" max="7181" width="13.28515625" customWidth="1"/>
    <col min="7425" max="7425" width="15.5703125" customWidth="1"/>
    <col min="7426" max="7426" width="44" customWidth="1"/>
    <col min="7427" max="7427" width="12.7109375" customWidth="1"/>
    <col min="7428" max="7428" width="7.85546875" customWidth="1"/>
    <col min="7429" max="7429" width="15.5703125" customWidth="1"/>
    <col min="7430" max="7430" width="44" customWidth="1"/>
    <col min="7431" max="7432" width="12.7109375" customWidth="1"/>
    <col min="7436" max="7437" width="13.28515625" customWidth="1"/>
    <col min="7681" max="7681" width="15.5703125" customWidth="1"/>
    <col min="7682" max="7682" width="44" customWidth="1"/>
    <col min="7683" max="7683" width="12.7109375" customWidth="1"/>
    <col min="7684" max="7684" width="7.85546875" customWidth="1"/>
    <col min="7685" max="7685" width="15.5703125" customWidth="1"/>
    <col min="7686" max="7686" width="44" customWidth="1"/>
    <col min="7687" max="7688" width="12.7109375" customWidth="1"/>
    <col min="7692" max="7693" width="13.28515625" customWidth="1"/>
    <col min="7937" max="7937" width="15.5703125" customWidth="1"/>
    <col min="7938" max="7938" width="44" customWidth="1"/>
    <col min="7939" max="7939" width="12.7109375" customWidth="1"/>
    <col min="7940" max="7940" width="7.85546875" customWidth="1"/>
    <col min="7941" max="7941" width="15.5703125" customWidth="1"/>
    <col min="7942" max="7942" width="44" customWidth="1"/>
    <col min="7943" max="7944" width="12.7109375" customWidth="1"/>
    <col min="7948" max="7949" width="13.28515625" customWidth="1"/>
    <col min="8193" max="8193" width="15.5703125" customWidth="1"/>
    <col min="8194" max="8194" width="44" customWidth="1"/>
    <col min="8195" max="8195" width="12.7109375" customWidth="1"/>
    <col min="8196" max="8196" width="7.85546875" customWidth="1"/>
    <col min="8197" max="8197" width="15.5703125" customWidth="1"/>
    <col min="8198" max="8198" width="44" customWidth="1"/>
    <col min="8199" max="8200" width="12.7109375" customWidth="1"/>
    <col min="8204" max="8205" width="13.28515625" customWidth="1"/>
    <col min="8449" max="8449" width="15.5703125" customWidth="1"/>
    <col min="8450" max="8450" width="44" customWidth="1"/>
    <col min="8451" max="8451" width="12.7109375" customWidth="1"/>
    <col min="8452" max="8452" width="7.85546875" customWidth="1"/>
    <col min="8453" max="8453" width="15.5703125" customWidth="1"/>
    <col min="8454" max="8454" width="44" customWidth="1"/>
    <col min="8455" max="8456" width="12.7109375" customWidth="1"/>
    <col min="8460" max="8461" width="13.28515625" customWidth="1"/>
    <col min="8705" max="8705" width="15.5703125" customWidth="1"/>
    <col min="8706" max="8706" width="44" customWidth="1"/>
    <col min="8707" max="8707" width="12.7109375" customWidth="1"/>
    <col min="8708" max="8708" width="7.85546875" customWidth="1"/>
    <col min="8709" max="8709" width="15.5703125" customWidth="1"/>
    <col min="8710" max="8710" width="44" customWidth="1"/>
    <col min="8711" max="8712" width="12.7109375" customWidth="1"/>
    <col min="8716" max="8717" width="13.28515625" customWidth="1"/>
    <col min="8961" max="8961" width="15.5703125" customWidth="1"/>
    <col min="8962" max="8962" width="44" customWidth="1"/>
    <col min="8963" max="8963" width="12.7109375" customWidth="1"/>
    <col min="8964" max="8964" width="7.85546875" customWidth="1"/>
    <col min="8965" max="8965" width="15.5703125" customWidth="1"/>
    <col min="8966" max="8966" width="44" customWidth="1"/>
    <col min="8967" max="8968" width="12.7109375" customWidth="1"/>
    <col min="8972" max="8973" width="13.28515625" customWidth="1"/>
    <col min="9217" max="9217" width="15.5703125" customWidth="1"/>
    <col min="9218" max="9218" width="44" customWidth="1"/>
    <col min="9219" max="9219" width="12.7109375" customWidth="1"/>
    <col min="9220" max="9220" width="7.85546875" customWidth="1"/>
    <col min="9221" max="9221" width="15.5703125" customWidth="1"/>
    <col min="9222" max="9222" width="44" customWidth="1"/>
    <col min="9223" max="9224" width="12.7109375" customWidth="1"/>
    <col min="9228" max="9229" width="13.28515625" customWidth="1"/>
    <col min="9473" max="9473" width="15.5703125" customWidth="1"/>
    <col min="9474" max="9474" width="44" customWidth="1"/>
    <col min="9475" max="9475" width="12.7109375" customWidth="1"/>
    <col min="9476" max="9476" width="7.85546875" customWidth="1"/>
    <col min="9477" max="9477" width="15.5703125" customWidth="1"/>
    <col min="9478" max="9478" width="44" customWidth="1"/>
    <col min="9479" max="9480" width="12.7109375" customWidth="1"/>
    <col min="9484" max="9485" width="13.28515625" customWidth="1"/>
    <col min="9729" max="9729" width="15.5703125" customWidth="1"/>
    <col min="9730" max="9730" width="44" customWidth="1"/>
    <col min="9731" max="9731" width="12.7109375" customWidth="1"/>
    <col min="9732" max="9732" width="7.85546875" customWidth="1"/>
    <col min="9733" max="9733" width="15.5703125" customWidth="1"/>
    <col min="9734" max="9734" width="44" customWidth="1"/>
    <col min="9735" max="9736" width="12.7109375" customWidth="1"/>
    <col min="9740" max="9741" width="13.28515625" customWidth="1"/>
    <col min="9985" max="9985" width="15.5703125" customWidth="1"/>
    <col min="9986" max="9986" width="44" customWidth="1"/>
    <col min="9987" max="9987" width="12.7109375" customWidth="1"/>
    <col min="9988" max="9988" width="7.85546875" customWidth="1"/>
    <col min="9989" max="9989" width="15.5703125" customWidth="1"/>
    <col min="9990" max="9990" width="44" customWidth="1"/>
    <col min="9991" max="9992" width="12.7109375" customWidth="1"/>
    <col min="9996" max="9997" width="13.28515625" customWidth="1"/>
    <col min="10241" max="10241" width="15.5703125" customWidth="1"/>
    <col min="10242" max="10242" width="44" customWidth="1"/>
    <col min="10243" max="10243" width="12.7109375" customWidth="1"/>
    <col min="10244" max="10244" width="7.85546875" customWidth="1"/>
    <col min="10245" max="10245" width="15.5703125" customWidth="1"/>
    <col min="10246" max="10246" width="44" customWidth="1"/>
    <col min="10247" max="10248" width="12.7109375" customWidth="1"/>
    <col min="10252" max="10253" width="13.28515625" customWidth="1"/>
    <col min="10497" max="10497" width="15.5703125" customWidth="1"/>
    <col min="10498" max="10498" width="44" customWidth="1"/>
    <col min="10499" max="10499" width="12.7109375" customWidth="1"/>
    <col min="10500" max="10500" width="7.85546875" customWidth="1"/>
    <col min="10501" max="10501" width="15.5703125" customWidth="1"/>
    <col min="10502" max="10502" width="44" customWidth="1"/>
    <col min="10503" max="10504" width="12.7109375" customWidth="1"/>
    <col min="10508" max="10509" width="13.28515625" customWidth="1"/>
    <col min="10753" max="10753" width="15.5703125" customWidth="1"/>
    <col min="10754" max="10754" width="44" customWidth="1"/>
    <col min="10755" max="10755" width="12.7109375" customWidth="1"/>
    <col min="10756" max="10756" width="7.85546875" customWidth="1"/>
    <col min="10757" max="10757" width="15.5703125" customWidth="1"/>
    <col min="10758" max="10758" width="44" customWidth="1"/>
    <col min="10759" max="10760" width="12.7109375" customWidth="1"/>
    <col min="10764" max="10765" width="13.28515625" customWidth="1"/>
    <col min="11009" max="11009" width="15.5703125" customWidth="1"/>
    <col min="11010" max="11010" width="44" customWidth="1"/>
    <col min="11011" max="11011" width="12.7109375" customWidth="1"/>
    <col min="11012" max="11012" width="7.85546875" customWidth="1"/>
    <col min="11013" max="11013" width="15.5703125" customWidth="1"/>
    <col min="11014" max="11014" width="44" customWidth="1"/>
    <col min="11015" max="11016" width="12.7109375" customWidth="1"/>
    <col min="11020" max="11021" width="13.28515625" customWidth="1"/>
    <col min="11265" max="11265" width="15.5703125" customWidth="1"/>
    <col min="11266" max="11266" width="44" customWidth="1"/>
    <col min="11267" max="11267" width="12.7109375" customWidth="1"/>
    <col min="11268" max="11268" width="7.85546875" customWidth="1"/>
    <col min="11269" max="11269" width="15.5703125" customWidth="1"/>
    <col min="11270" max="11270" width="44" customWidth="1"/>
    <col min="11271" max="11272" width="12.7109375" customWidth="1"/>
    <col min="11276" max="11277" width="13.28515625" customWidth="1"/>
    <col min="11521" max="11521" width="15.5703125" customWidth="1"/>
    <col min="11522" max="11522" width="44" customWidth="1"/>
    <col min="11523" max="11523" width="12.7109375" customWidth="1"/>
    <col min="11524" max="11524" width="7.85546875" customWidth="1"/>
    <col min="11525" max="11525" width="15.5703125" customWidth="1"/>
    <col min="11526" max="11526" width="44" customWidth="1"/>
    <col min="11527" max="11528" width="12.7109375" customWidth="1"/>
    <col min="11532" max="11533" width="13.28515625" customWidth="1"/>
    <col min="11777" max="11777" width="15.5703125" customWidth="1"/>
    <col min="11778" max="11778" width="44" customWidth="1"/>
    <col min="11779" max="11779" width="12.7109375" customWidth="1"/>
    <col min="11780" max="11780" width="7.85546875" customWidth="1"/>
    <col min="11781" max="11781" width="15.5703125" customWidth="1"/>
    <col min="11782" max="11782" width="44" customWidth="1"/>
    <col min="11783" max="11784" width="12.7109375" customWidth="1"/>
    <col min="11788" max="11789" width="13.28515625" customWidth="1"/>
    <col min="12033" max="12033" width="15.5703125" customWidth="1"/>
    <col min="12034" max="12034" width="44" customWidth="1"/>
    <col min="12035" max="12035" width="12.7109375" customWidth="1"/>
    <col min="12036" max="12036" width="7.85546875" customWidth="1"/>
    <col min="12037" max="12037" width="15.5703125" customWidth="1"/>
    <col min="12038" max="12038" width="44" customWidth="1"/>
    <col min="12039" max="12040" width="12.7109375" customWidth="1"/>
    <col min="12044" max="12045" width="13.28515625" customWidth="1"/>
    <col min="12289" max="12289" width="15.5703125" customWidth="1"/>
    <col min="12290" max="12290" width="44" customWidth="1"/>
    <col min="12291" max="12291" width="12.7109375" customWidth="1"/>
    <col min="12292" max="12292" width="7.85546875" customWidth="1"/>
    <col min="12293" max="12293" width="15.5703125" customWidth="1"/>
    <col min="12294" max="12294" width="44" customWidth="1"/>
    <col min="12295" max="12296" width="12.7109375" customWidth="1"/>
    <col min="12300" max="12301" width="13.28515625" customWidth="1"/>
    <col min="12545" max="12545" width="15.5703125" customWidth="1"/>
    <col min="12546" max="12546" width="44" customWidth="1"/>
    <col min="12547" max="12547" width="12.7109375" customWidth="1"/>
    <col min="12548" max="12548" width="7.85546875" customWidth="1"/>
    <col min="12549" max="12549" width="15.5703125" customWidth="1"/>
    <col min="12550" max="12550" width="44" customWidth="1"/>
    <col min="12551" max="12552" width="12.7109375" customWidth="1"/>
    <col min="12556" max="12557" width="13.28515625" customWidth="1"/>
    <col min="12801" max="12801" width="15.5703125" customWidth="1"/>
    <col min="12802" max="12802" width="44" customWidth="1"/>
    <col min="12803" max="12803" width="12.7109375" customWidth="1"/>
    <col min="12804" max="12804" width="7.85546875" customWidth="1"/>
    <col min="12805" max="12805" width="15.5703125" customWidth="1"/>
    <col min="12806" max="12806" width="44" customWidth="1"/>
    <col min="12807" max="12808" width="12.7109375" customWidth="1"/>
    <col min="12812" max="12813" width="13.28515625" customWidth="1"/>
    <col min="13057" max="13057" width="15.5703125" customWidth="1"/>
    <col min="13058" max="13058" width="44" customWidth="1"/>
    <col min="13059" max="13059" width="12.7109375" customWidth="1"/>
    <col min="13060" max="13060" width="7.85546875" customWidth="1"/>
    <col min="13061" max="13061" width="15.5703125" customWidth="1"/>
    <col min="13062" max="13062" width="44" customWidth="1"/>
    <col min="13063" max="13064" width="12.7109375" customWidth="1"/>
    <col min="13068" max="13069" width="13.28515625" customWidth="1"/>
    <col min="13313" max="13313" width="15.5703125" customWidth="1"/>
    <col min="13314" max="13314" width="44" customWidth="1"/>
    <col min="13315" max="13315" width="12.7109375" customWidth="1"/>
    <col min="13316" max="13316" width="7.85546875" customWidth="1"/>
    <col min="13317" max="13317" width="15.5703125" customWidth="1"/>
    <col min="13318" max="13318" width="44" customWidth="1"/>
    <col min="13319" max="13320" width="12.7109375" customWidth="1"/>
    <col min="13324" max="13325" width="13.28515625" customWidth="1"/>
    <col min="13569" max="13569" width="15.5703125" customWidth="1"/>
    <col min="13570" max="13570" width="44" customWidth="1"/>
    <col min="13571" max="13571" width="12.7109375" customWidth="1"/>
    <col min="13572" max="13572" width="7.85546875" customWidth="1"/>
    <col min="13573" max="13573" width="15.5703125" customWidth="1"/>
    <col min="13574" max="13574" width="44" customWidth="1"/>
    <col min="13575" max="13576" width="12.7109375" customWidth="1"/>
    <col min="13580" max="13581" width="13.28515625" customWidth="1"/>
    <col min="13825" max="13825" width="15.5703125" customWidth="1"/>
    <col min="13826" max="13826" width="44" customWidth="1"/>
    <col min="13827" max="13827" width="12.7109375" customWidth="1"/>
    <col min="13828" max="13828" width="7.85546875" customWidth="1"/>
    <col min="13829" max="13829" width="15.5703125" customWidth="1"/>
    <col min="13830" max="13830" width="44" customWidth="1"/>
    <col min="13831" max="13832" width="12.7109375" customWidth="1"/>
    <col min="13836" max="13837" width="13.28515625" customWidth="1"/>
    <col min="14081" max="14081" width="15.5703125" customWidth="1"/>
    <col min="14082" max="14082" width="44" customWidth="1"/>
    <col min="14083" max="14083" width="12.7109375" customWidth="1"/>
    <col min="14084" max="14084" width="7.85546875" customWidth="1"/>
    <col min="14085" max="14085" width="15.5703125" customWidth="1"/>
    <col min="14086" max="14086" width="44" customWidth="1"/>
    <col min="14087" max="14088" width="12.7109375" customWidth="1"/>
    <col min="14092" max="14093" width="13.28515625" customWidth="1"/>
    <col min="14337" max="14337" width="15.5703125" customWidth="1"/>
    <col min="14338" max="14338" width="44" customWidth="1"/>
    <col min="14339" max="14339" width="12.7109375" customWidth="1"/>
    <col min="14340" max="14340" width="7.85546875" customWidth="1"/>
    <col min="14341" max="14341" width="15.5703125" customWidth="1"/>
    <col min="14342" max="14342" width="44" customWidth="1"/>
    <col min="14343" max="14344" width="12.7109375" customWidth="1"/>
    <col min="14348" max="14349" width="13.28515625" customWidth="1"/>
    <col min="14593" max="14593" width="15.5703125" customWidth="1"/>
    <col min="14594" max="14594" width="44" customWidth="1"/>
    <col min="14595" max="14595" width="12.7109375" customWidth="1"/>
    <col min="14596" max="14596" width="7.85546875" customWidth="1"/>
    <col min="14597" max="14597" width="15.5703125" customWidth="1"/>
    <col min="14598" max="14598" width="44" customWidth="1"/>
    <col min="14599" max="14600" width="12.7109375" customWidth="1"/>
    <col min="14604" max="14605" width="13.28515625" customWidth="1"/>
    <col min="14849" max="14849" width="15.5703125" customWidth="1"/>
    <col min="14850" max="14850" width="44" customWidth="1"/>
    <col min="14851" max="14851" width="12.7109375" customWidth="1"/>
    <col min="14852" max="14852" width="7.85546875" customWidth="1"/>
    <col min="14853" max="14853" width="15.5703125" customWidth="1"/>
    <col min="14854" max="14854" width="44" customWidth="1"/>
    <col min="14855" max="14856" width="12.7109375" customWidth="1"/>
    <col min="14860" max="14861" width="13.28515625" customWidth="1"/>
    <col min="15105" max="15105" width="15.5703125" customWidth="1"/>
    <col min="15106" max="15106" width="44" customWidth="1"/>
    <col min="15107" max="15107" width="12.7109375" customWidth="1"/>
    <col min="15108" max="15108" width="7.85546875" customWidth="1"/>
    <col min="15109" max="15109" width="15.5703125" customWidth="1"/>
    <col min="15110" max="15110" width="44" customWidth="1"/>
    <col min="15111" max="15112" width="12.7109375" customWidth="1"/>
    <col min="15116" max="15117" width="13.28515625" customWidth="1"/>
    <col min="15361" max="15361" width="15.5703125" customWidth="1"/>
    <col min="15362" max="15362" width="44" customWidth="1"/>
    <col min="15363" max="15363" width="12.7109375" customWidth="1"/>
    <col min="15364" max="15364" width="7.85546875" customWidth="1"/>
    <col min="15365" max="15365" width="15.5703125" customWidth="1"/>
    <col min="15366" max="15366" width="44" customWidth="1"/>
    <col min="15367" max="15368" width="12.7109375" customWidth="1"/>
    <col min="15372" max="15373" width="13.28515625" customWidth="1"/>
    <col min="15617" max="15617" width="15.5703125" customWidth="1"/>
    <col min="15618" max="15618" width="44" customWidth="1"/>
    <col min="15619" max="15619" width="12.7109375" customWidth="1"/>
    <col min="15620" max="15620" width="7.85546875" customWidth="1"/>
    <col min="15621" max="15621" width="15.5703125" customWidth="1"/>
    <col min="15622" max="15622" width="44" customWidth="1"/>
    <col min="15623" max="15624" width="12.7109375" customWidth="1"/>
    <col min="15628" max="15629" width="13.28515625" customWidth="1"/>
    <col min="15873" max="15873" width="15.5703125" customWidth="1"/>
    <col min="15874" max="15874" width="44" customWidth="1"/>
    <col min="15875" max="15875" width="12.7109375" customWidth="1"/>
    <col min="15876" max="15876" width="7.85546875" customWidth="1"/>
    <col min="15877" max="15877" width="15.5703125" customWidth="1"/>
    <col min="15878" max="15878" width="44" customWidth="1"/>
    <col min="15879" max="15880" width="12.7109375" customWidth="1"/>
    <col min="15884" max="15885" width="13.28515625" customWidth="1"/>
    <col min="16129" max="16129" width="15.5703125" customWidth="1"/>
    <col min="16130" max="16130" width="44" customWidth="1"/>
    <col min="16131" max="16131" width="12.7109375" customWidth="1"/>
    <col min="16132" max="16132" width="7.85546875" customWidth="1"/>
    <col min="16133" max="16133" width="15.5703125" customWidth="1"/>
    <col min="16134" max="16134" width="44" customWidth="1"/>
    <col min="16135" max="16136" width="12.7109375" customWidth="1"/>
    <col min="16140" max="16141" width="13.28515625" customWidth="1"/>
  </cols>
  <sheetData>
    <row r="1" spans="1:7" ht="15" customHeight="1" x14ac:dyDescent="0.25">
      <c r="A1" s="3"/>
      <c r="B1" s="3"/>
      <c r="C1" s="24"/>
      <c r="D1" s="3" t="s">
        <v>78</v>
      </c>
    </row>
    <row r="2" spans="1:7" ht="15" customHeight="1" x14ac:dyDescent="0.25">
      <c r="A2" s="6"/>
      <c r="B2" s="6"/>
      <c r="C2" s="24"/>
      <c r="D2" s="6" t="s">
        <v>149</v>
      </c>
    </row>
    <row r="3" spans="1:7" ht="15" customHeight="1" x14ac:dyDescent="0.25">
      <c r="A3" s="6"/>
      <c r="B3" s="6"/>
      <c r="C3" s="24"/>
      <c r="D3" s="6" t="s">
        <v>79</v>
      </c>
    </row>
    <row r="4" spans="1:7" ht="15" customHeight="1" x14ac:dyDescent="0.25">
      <c r="A4" s="6"/>
      <c r="B4" s="6"/>
      <c r="C4" s="24"/>
      <c r="D4" s="6"/>
    </row>
    <row r="5" spans="1:7" ht="12.95" customHeight="1" x14ac:dyDescent="0.25">
      <c r="A5" s="6"/>
      <c r="B5" s="6"/>
      <c r="C5" s="24"/>
      <c r="D5" s="6"/>
    </row>
    <row r="6" spans="1:7" ht="12.95" customHeight="1" x14ac:dyDescent="0.25">
      <c r="A6" s="6"/>
      <c r="B6" s="6"/>
      <c r="C6" s="24"/>
      <c r="D6" s="6"/>
    </row>
    <row r="7" spans="1:7" ht="12.95" customHeight="1" x14ac:dyDescent="0.25"/>
    <row r="8" spans="1:7" s="10" customFormat="1" ht="12.95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2.95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2.95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2.95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2.95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2.95" customHeight="1" x14ac:dyDescent="0.2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2.95" customHeight="1" x14ac:dyDescent="0.2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2.95" customHeight="1" x14ac:dyDescent="0.2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2.95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2.95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2.95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2.95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2.95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2.95" customHeight="1" x14ac:dyDescent="0.2">
      <c r="E21" s="9"/>
      <c r="G21" s="11"/>
    </row>
    <row r="22" spans="1:7" s="10" customFormat="1" ht="12.95" customHeight="1" x14ac:dyDescent="0.2">
      <c r="A22" s="9"/>
      <c r="C22" s="11"/>
      <c r="E22" s="9"/>
      <c r="G22" s="11"/>
    </row>
    <row r="23" spans="1:7" s="10" customFormat="1" ht="12.95" customHeight="1" x14ac:dyDescent="0.2">
      <c r="A23" s="9"/>
      <c r="C23" s="11"/>
      <c r="E23" s="9"/>
      <c r="G23" s="13"/>
    </row>
    <row r="24" spans="1:7" s="10" customFormat="1" ht="12.95" customHeight="1" x14ac:dyDescent="0.25">
      <c r="A24" s="9"/>
      <c r="C24" s="11"/>
      <c r="F24" s="26"/>
    </row>
    <row r="25" spans="1:7" s="10" customFormat="1" ht="12.95" customHeight="1" x14ac:dyDescent="0.2">
      <c r="A25" s="9"/>
      <c r="C25" s="11"/>
    </row>
    <row r="26" spans="1:7" s="10" customFormat="1" ht="12.95" customHeight="1" x14ac:dyDescent="0.2"/>
    <row r="27" spans="1:7" s="10" customFormat="1" ht="12.95" customHeight="1" x14ac:dyDescent="0.2"/>
    <row r="28" spans="1:7" s="10" customFormat="1" ht="12.95" customHeight="1" thickBot="1" x14ac:dyDescent="0.25">
      <c r="E28" s="27" t="s">
        <v>87</v>
      </c>
      <c r="G28" s="28">
        <f>+G8-C8</f>
        <v>0</v>
      </c>
    </row>
    <row r="44" spans="2:6" s="10" customFormat="1" ht="12.95" customHeight="1" x14ac:dyDescent="0.2">
      <c r="B44" s="18" t="s">
        <v>82</v>
      </c>
      <c r="F44" s="18" t="s">
        <v>145</v>
      </c>
    </row>
    <row r="45" spans="2:6" s="10" customFormat="1" ht="12.95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zoomScaleNormal="100" workbookViewId="0">
      <selection activeCell="D23" sqref="D2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7.5703125" customWidth="1"/>
    <col min="4" max="4" width="53.7109375" customWidth="1"/>
    <col min="5" max="5" width="13.140625" style="159" bestFit="1" customWidth="1"/>
    <col min="6" max="6" width="8.85546875" style="116" customWidth="1"/>
    <col min="7" max="7" width="12.42578125" style="117" customWidth="1"/>
    <col min="8" max="8" width="8.85546875" style="117" customWidth="1"/>
    <col min="9" max="9" width="14.140625" style="108" customWidth="1"/>
    <col min="10" max="10" width="11.85546875" style="108" customWidth="1"/>
    <col min="11" max="12" width="13.28515625" style="108" customWidth="1"/>
    <col min="13" max="13" width="9.140625" customWidth="1"/>
    <col min="14" max="14" width="3" customWidth="1"/>
    <col min="15" max="15" width="11.140625" bestFit="1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5" ht="15" customHeight="1" x14ac:dyDescent="0.25">
      <c r="B2" s="37"/>
      <c r="D2" s="37" t="s">
        <v>78</v>
      </c>
      <c r="E2" s="143"/>
    </row>
    <row r="3" spans="1:5" ht="15" customHeight="1" x14ac:dyDescent="0.25">
      <c r="B3" s="5"/>
      <c r="D3" s="5" t="s">
        <v>231</v>
      </c>
      <c r="E3" s="144"/>
    </row>
    <row r="4" spans="1:5" ht="15" customHeight="1" x14ac:dyDescent="0.25">
      <c r="B4" s="5"/>
      <c r="D4" s="5" t="s">
        <v>79</v>
      </c>
      <c r="E4" s="144"/>
    </row>
    <row r="5" spans="1:5" ht="14.1" customHeight="1" x14ac:dyDescent="0.25">
      <c r="B5" s="6"/>
      <c r="D5" s="5"/>
      <c r="E5" s="145"/>
    </row>
    <row r="6" spans="1:5" ht="14.1" customHeight="1" x14ac:dyDescent="0.25">
      <c r="B6" s="6"/>
      <c r="C6" s="6"/>
      <c r="D6" s="6"/>
      <c r="E6" s="145"/>
    </row>
    <row r="7" spans="1:5" ht="14.1" customHeight="1" x14ac:dyDescent="0.25">
      <c r="B7" s="6"/>
      <c r="C7" s="6"/>
      <c r="D7" s="6"/>
      <c r="E7" s="145"/>
    </row>
    <row r="8" spans="1:5" ht="14.1" customHeight="1" x14ac:dyDescent="0.25">
      <c r="B8" s="58" t="s">
        <v>159</v>
      </c>
      <c r="C8" s="16"/>
      <c r="D8" s="16"/>
      <c r="E8" s="146"/>
    </row>
    <row r="9" spans="1:5" ht="14.1" customHeight="1" x14ac:dyDescent="0.25">
      <c r="B9" s="58"/>
      <c r="C9" s="38" t="s">
        <v>150</v>
      </c>
      <c r="D9" s="38"/>
      <c r="E9" s="147">
        <f>-(VLOOKUP(51,Balanza!A:F,6,FALSE)+(VLOOKUP(46,Balanza!A:F,6,FALSE)))</f>
        <v>1417124.24</v>
      </c>
    </row>
    <row r="10" spans="1:5" ht="14.1" customHeight="1" x14ac:dyDescent="0.25">
      <c r="B10" s="58"/>
      <c r="C10" s="38" t="s">
        <v>151</v>
      </c>
      <c r="D10" s="38"/>
      <c r="E10" s="147">
        <f>-(VLOOKUP(52,Balanza!A:F,6,FALSE))</f>
        <v>2213585.3199999998</v>
      </c>
    </row>
    <row r="11" spans="1:5" ht="14.1" customHeight="1" x14ac:dyDescent="0.25">
      <c r="B11" s="58"/>
      <c r="C11" s="38" t="s">
        <v>76</v>
      </c>
      <c r="D11" s="38"/>
      <c r="E11" s="147">
        <f>-(VLOOKUP(54,Balanza!A:F,6,FALSE))</f>
        <v>115210.52</v>
      </c>
    </row>
    <row r="12" spans="1:5" ht="14.1" customHeight="1" x14ac:dyDescent="0.25">
      <c r="B12" s="58"/>
      <c r="C12" s="38" t="s">
        <v>152</v>
      </c>
      <c r="D12" s="38"/>
      <c r="E12" s="147">
        <f>-(VLOOKUP(55,Balanza!A:F,6,FALSE))</f>
        <v>101776.55</v>
      </c>
    </row>
    <row r="13" spans="1:5" ht="14.1" customHeight="1" x14ac:dyDescent="0.25">
      <c r="A13" s="42"/>
      <c r="B13" s="10"/>
      <c r="C13" s="38" t="s">
        <v>153</v>
      </c>
      <c r="D13" s="38"/>
      <c r="E13" s="147">
        <f>-(VLOOKUP(57,Balanza!A:F,6,FALSE))</f>
        <v>305518.34999999998</v>
      </c>
    </row>
    <row r="14" spans="1:5" s="10" customFormat="1" ht="14.1" customHeight="1" x14ac:dyDescent="0.2">
      <c r="B14" s="16" t="s">
        <v>158</v>
      </c>
      <c r="C14" s="16"/>
      <c r="D14" s="40"/>
      <c r="E14" s="148">
        <f>SUM(E9:E13)</f>
        <v>4153214.9799999995</v>
      </c>
    </row>
    <row r="15" spans="1:5" s="10" customFormat="1" ht="14.1" customHeight="1" x14ac:dyDescent="0.2">
      <c r="E15" s="149"/>
    </row>
    <row r="16" spans="1:5" s="10" customFormat="1" ht="14.1" customHeight="1" x14ac:dyDescent="0.2">
      <c r="B16" s="58" t="s">
        <v>154</v>
      </c>
      <c r="C16" s="16"/>
      <c r="D16" s="16"/>
      <c r="E16" s="150"/>
    </row>
    <row r="17" spans="1:11" s="10" customFormat="1" ht="14.1" customHeight="1" x14ac:dyDescent="0.25">
      <c r="B17" s="30"/>
      <c r="C17" s="38" t="s">
        <v>64</v>
      </c>
      <c r="D17" s="38"/>
      <c r="E17" s="147">
        <f>(VLOOKUP(41,Balanza!A:F,6,FALSE))</f>
        <v>2192878.44</v>
      </c>
      <c r="G17" s="13"/>
      <c r="I17" s="109"/>
    </row>
    <row r="18" spans="1:11" s="10" customFormat="1" ht="14.1" customHeight="1" x14ac:dyDescent="0.25">
      <c r="A18" s="56"/>
      <c r="B18" s="30"/>
      <c r="C18" s="38" t="s">
        <v>65</v>
      </c>
      <c r="D18" s="38"/>
      <c r="E18" s="147">
        <f>(VLOOKUP(42,Balanza!A:F,6,FALSE))</f>
        <v>280789.76000000001</v>
      </c>
      <c r="G18" s="13"/>
      <c r="I18" s="109"/>
    </row>
    <row r="19" spans="1:11" s="10" customFormat="1" ht="14.1" customHeight="1" x14ac:dyDescent="0.25">
      <c r="A19" s="56"/>
      <c r="B19" s="30"/>
      <c r="C19" s="38" t="s">
        <v>155</v>
      </c>
      <c r="D19" s="38"/>
      <c r="E19" s="147">
        <f>(VLOOKUP(43,Balanza!A:F,6,FALSE))</f>
        <v>1154658.78</v>
      </c>
      <c r="G19" s="13"/>
      <c r="I19" s="109"/>
    </row>
    <row r="20" spans="1:11" s="10" customFormat="1" ht="14.1" customHeight="1" x14ac:dyDescent="0.25">
      <c r="A20" s="56"/>
      <c r="B20" s="30"/>
      <c r="C20" s="38" t="s">
        <v>156</v>
      </c>
      <c r="D20" s="38"/>
      <c r="E20" s="147">
        <f>(VLOOKUP(45,Balanza!A:F,6,FALSE))</f>
        <v>291005.43</v>
      </c>
      <c r="G20" s="13"/>
      <c r="I20" s="110"/>
    </row>
    <row r="21" spans="1:11" s="10" customFormat="1" ht="14.1" customHeight="1" x14ac:dyDescent="0.25">
      <c r="A21" s="42"/>
      <c r="B21" s="16" t="s">
        <v>157</v>
      </c>
      <c r="C21" s="16"/>
      <c r="D21" s="40"/>
      <c r="E21" s="148">
        <f>SUM(E17:E20)</f>
        <v>3919332.4100000006</v>
      </c>
      <c r="G21" s="13"/>
      <c r="I21" s="110"/>
    </row>
    <row r="22" spans="1:11" s="10" customFormat="1" ht="14.1" customHeight="1" x14ac:dyDescent="0.2">
      <c r="A22" s="43"/>
      <c r="C22" s="38"/>
      <c r="D22" s="38"/>
      <c r="E22" s="151"/>
      <c r="G22" s="9"/>
      <c r="H22" s="9"/>
      <c r="I22" s="9"/>
      <c r="J22" s="9"/>
    </row>
    <row r="23" spans="1:11" s="10" customFormat="1" ht="14.1" customHeight="1" x14ac:dyDescent="0.2">
      <c r="A23" s="42"/>
      <c r="B23" s="16"/>
      <c r="C23" s="16" t="s">
        <v>160</v>
      </c>
      <c r="D23" s="40"/>
      <c r="E23" s="152">
        <f>(VLOOKUP(4702,Balanza!A:F,6,FALSE)+(VLOOKUP(4703,Balanza!A:F,6,FALSE))+(VLOOKUP(4704,Balanza!A:F,6,FALSE))+(VLOOKUP(4708,Balanza!A:F,6,FALSE)))</f>
        <v>214290.43</v>
      </c>
      <c r="F23" s="76"/>
      <c r="G23" s="20"/>
      <c r="I23" s="13"/>
      <c r="J23" s="96"/>
    </row>
    <row r="24" spans="1:11" s="10" customFormat="1" ht="14.1" customHeight="1" x14ac:dyDescent="0.25">
      <c r="A24" s="43"/>
      <c r="C24" s="38"/>
      <c r="D24" s="38"/>
      <c r="E24" s="151"/>
      <c r="G24" s="13"/>
      <c r="I24" s="109"/>
    </row>
    <row r="25" spans="1:11" s="10" customFormat="1" ht="14.1" customHeight="1" x14ac:dyDescent="0.25">
      <c r="A25" s="43"/>
      <c r="B25" s="16" t="s">
        <v>161</v>
      </c>
      <c r="C25" s="16"/>
      <c r="D25" s="40"/>
      <c r="E25" s="148">
        <f>+E14-E21-E23</f>
        <v>19592.139999998908</v>
      </c>
      <c r="G25" s="13"/>
      <c r="I25" s="111"/>
    </row>
    <row r="26" spans="1:11" s="10" customFormat="1" ht="14.1" customHeight="1" x14ac:dyDescent="0.2">
      <c r="A26" s="43"/>
      <c r="C26" s="38"/>
      <c r="D26" s="38"/>
      <c r="E26" s="151"/>
    </row>
    <row r="27" spans="1:11" s="10" customFormat="1" ht="14.1" customHeight="1" x14ac:dyDescent="0.2">
      <c r="A27" s="43"/>
      <c r="B27" s="58" t="s">
        <v>89</v>
      </c>
      <c r="C27" s="38"/>
      <c r="D27" s="38"/>
      <c r="E27" s="151"/>
      <c r="G27" s="96"/>
      <c r="H27" s="96"/>
      <c r="I27" s="96"/>
      <c r="J27" s="96"/>
      <c r="K27" s="96"/>
    </row>
    <row r="28" spans="1:11" s="10" customFormat="1" ht="14.1" customHeight="1" x14ac:dyDescent="0.25">
      <c r="A28" s="43"/>
      <c r="C28" s="38" t="s">
        <v>162</v>
      </c>
      <c r="D28" s="38"/>
      <c r="E28" s="147">
        <f>+(VLOOKUP(4701,Balanza!A:F,6,FALSE))+(VLOOKUP(4709,Balanza!A:F,6,FALSE))</f>
        <v>7498.97</v>
      </c>
      <c r="F28" s="74"/>
      <c r="G28" s="118"/>
      <c r="H28" s="96"/>
      <c r="I28" s="112"/>
    </row>
    <row r="29" spans="1:11" s="10" customFormat="1" ht="14.1" customHeight="1" x14ac:dyDescent="0.25">
      <c r="A29" s="43"/>
      <c r="C29" s="38" t="s">
        <v>163</v>
      </c>
      <c r="D29" s="38"/>
      <c r="E29" s="147">
        <f>+(VLOOKUP(48,Balanza!A:F,6,FALSE))-E38</f>
        <v>586262.98</v>
      </c>
      <c r="F29" s="74"/>
      <c r="G29" s="119"/>
      <c r="I29" s="109"/>
    </row>
    <row r="30" spans="1:11" s="10" customFormat="1" ht="14.1" customHeight="1" x14ac:dyDescent="0.25">
      <c r="B30" s="16" t="s">
        <v>91</v>
      </c>
      <c r="C30" s="16"/>
      <c r="D30" s="40"/>
      <c r="E30" s="153">
        <f>SUM(E28:E29)</f>
        <v>593761.94999999995</v>
      </c>
      <c r="F30" s="74"/>
      <c r="G30" s="119"/>
      <c r="I30" s="109"/>
    </row>
    <row r="31" spans="1:11" s="10" customFormat="1" ht="14.1" customHeight="1" x14ac:dyDescent="0.2">
      <c r="B31" s="175"/>
      <c r="C31" s="175"/>
      <c r="D31" s="40"/>
      <c r="E31" s="154"/>
      <c r="F31" s="74"/>
      <c r="G31" s="119"/>
      <c r="I31" s="113"/>
    </row>
    <row r="32" spans="1:11" s="10" customFormat="1" ht="14.1" customHeight="1" x14ac:dyDescent="0.25">
      <c r="B32" s="16" t="s">
        <v>164</v>
      </c>
      <c r="E32" s="148">
        <f>E25-E30</f>
        <v>-574169.81000000099</v>
      </c>
      <c r="F32" s="74"/>
      <c r="G32" s="119"/>
      <c r="I32" s="114"/>
    </row>
    <row r="33" spans="1:15" s="10" customFormat="1" ht="14.1" customHeight="1" x14ac:dyDescent="0.25">
      <c r="E33" s="149"/>
      <c r="F33" s="74"/>
      <c r="G33" s="119"/>
      <c r="I33" s="114"/>
    </row>
    <row r="34" spans="1:15" s="10" customFormat="1" ht="14.1" customHeight="1" x14ac:dyDescent="0.25">
      <c r="B34" s="16"/>
      <c r="C34" s="16" t="s">
        <v>165</v>
      </c>
      <c r="E34" s="155">
        <f>-(VLOOKUP(49,Balanza!A:F,6,FALSE)+(VLOOKUP(56,Balanza!A:F,6,FALSE))+(VLOOKUP(58,Balanza!A:F,6,FALSE))+(VLOOKUP(59,Balanza!A:F,6,FALSE)))</f>
        <v>157423.24</v>
      </c>
      <c r="F34" s="74"/>
      <c r="G34" s="119"/>
      <c r="I34" s="114"/>
    </row>
    <row r="35" spans="1:15" s="10" customFormat="1" ht="14.1" customHeight="1" x14ac:dyDescent="0.25">
      <c r="B35" s="16"/>
      <c r="E35" s="149"/>
      <c r="F35" s="74"/>
      <c r="G35" s="119"/>
      <c r="I35" s="114"/>
    </row>
    <row r="36" spans="1:15" s="10" customFormat="1" ht="14.1" customHeight="1" x14ac:dyDescent="0.25">
      <c r="B36" s="16" t="s">
        <v>169</v>
      </c>
      <c r="E36" s="154">
        <f>E32+E34</f>
        <v>-416746.570000001</v>
      </c>
      <c r="F36" s="74"/>
      <c r="G36" s="119"/>
      <c r="I36" s="114"/>
    </row>
    <row r="37" spans="1:15" s="10" customFormat="1" ht="14.1" customHeight="1" x14ac:dyDescent="0.25">
      <c r="B37" s="16"/>
      <c r="E37" s="149"/>
      <c r="F37" s="74"/>
      <c r="G37" s="119"/>
      <c r="I37" s="114"/>
    </row>
    <row r="38" spans="1:15" s="10" customFormat="1" ht="14.1" customHeight="1" x14ac:dyDescent="0.25">
      <c r="B38" s="16"/>
      <c r="C38" s="16" t="s">
        <v>73</v>
      </c>
      <c r="E38" s="155">
        <f>(VLOOKUP(480509004,Balanza!A:F,6,FALSE))</f>
        <v>0</v>
      </c>
      <c r="F38" s="74"/>
      <c r="G38" s="119"/>
      <c r="I38" s="114"/>
      <c r="M38" s="73"/>
    </row>
    <row r="39" spans="1:15" s="10" customFormat="1" ht="14.1" customHeight="1" x14ac:dyDescent="0.25">
      <c r="E39" s="149"/>
      <c r="F39" s="74"/>
      <c r="G39" s="119"/>
      <c r="I39" s="110"/>
    </row>
    <row r="40" spans="1:15" s="10" customFormat="1" ht="14.1" customHeight="1" thickBot="1" x14ac:dyDescent="0.25">
      <c r="A40" s="43"/>
      <c r="B40" s="90" t="s">
        <v>170</v>
      </c>
      <c r="E40" s="156">
        <f>+E36-E38</f>
        <v>-416746.570000001</v>
      </c>
      <c r="F40" s="100">
        <v>895545.74</v>
      </c>
      <c r="G40" s="120"/>
      <c r="K40" s="13"/>
      <c r="M40" s="56"/>
      <c r="O40" s="73"/>
    </row>
    <row r="41" spans="1:15" s="10" customFormat="1" ht="14.1" customHeight="1" thickTop="1" x14ac:dyDescent="0.2">
      <c r="E41" s="149"/>
      <c r="F41" s="99"/>
      <c r="G41" s="119"/>
      <c r="K41" s="13"/>
    </row>
    <row r="42" spans="1:15" s="10" customFormat="1" ht="12.95" customHeight="1" x14ac:dyDescent="0.2">
      <c r="E42" s="154"/>
      <c r="F42" s="74"/>
      <c r="G42" s="119"/>
    </row>
    <row r="43" spans="1:15" s="10" customFormat="1" ht="12.95" customHeight="1" x14ac:dyDescent="0.2">
      <c r="E43" s="149"/>
      <c r="F43" s="74"/>
      <c r="G43" s="119"/>
    </row>
    <row r="44" spans="1:15" s="10" customFormat="1" ht="12.95" customHeight="1" x14ac:dyDescent="0.2">
      <c r="E44" s="149"/>
      <c r="F44" s="115"/>
      <c r="G44" s="119"/>
    </row>
    <row r="45" spans="1:15" s="10" customFormat="1" ht="12.95" customHeight="1" x14ac:dyDescent="0.2">
      <c r="E45" s="149"/>
      <c r="F45" s="74"/>
      <c r="G45" s="119"/>
    </row>
    <row r="46" spans="1:15" s="10" customFormat="1" ht="12.95" customHeight="1" x14ac:dyDescent="0.2">
      <c r="E46" s="149"/>
      <c r="F46" s="74"/>
      <c r="G46" s="119"/>
    </row>
    <row r="47" spans="1:15" s="10" customFormat="1" ht="12.95" customHeight="1" x14ac:dyDescent="0.2">
      <c r="E47" s="149"/>
      <c r="F47" s="74"/>
      <c r="G47" s="119"/>
    </row>
    <row r="48" spans="1:15" s="10" customFormat="1" ht="12.95" customHeight="1" x14ac:dyDescent="0.2">
      <c r="C48" s="44" t="s">
        <v>140</v>
      </c>
      <c r="D48" s="44"/>
      <c r="E48" s="157" t="s">
        <v>221</v>
      </c>
      <c r="F48" s="74"/>
      <c r="G48" s="119"/>
    </row>
    <row r="49" spans="3:5" s="10" customFormat="1" ht="12.95" customHeight="1" x14ac:dyDescent="0.2">
      <c r="C49" s="45" t="s">
        <v>141</v>
      </c>
      <c r="D49" s="45"/>
      <c r="E49" s="158" t="s">
        <v>146</v>
      </c>
    </row>
    <row r="50" spans="3:5" s="10" customFormat="1" ht="12.95" customHeight="1" x14ac:dyDescent="0.2">
      <c r="E50" s="149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43" zoomScaleNormal="100" workbookViewId="0">
      <selection activeCell="F66" sqref="F6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9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3" t="s">
        <v>78</v>
      </c>
      <c r="C1" s="127"/>
      <c r="D1" s="4"/>
    </row>
    <row r="2" spans="1:6" ht="18" customHeight="1" x14ac:dyDescent="0.25">
      <c r="B2" s="3" t="str">
        <f>+BG!B2</f>
        <v>Balance General al 31 de Marzo 2025</v>
      </c>
      <c r="C2" s="127"/>
      <c r="D2" s="4"/>
    </row>
    <row r="3" spans="1:6" ht="18" customHeight="1" x14ac:dyDescent="0.25">
      <c r="B3" s="3" t="s">
        <v>79</v>
      </c>
      <c r="C3" s="127"/>
      <c r="D3" s="4"/>
    </row>
    <row r="4" spans="1:6" ht="15" customHeight="1" x14ac:dyDescent="0.25">
      <c r="B4" s="3"/>
      <c r="C4" s="127"/>
      <c r="D4" s="4"/>
    </row>
    <row r="5" spans="1:6" ht="9.9499999999999993" customHeight="1" x14ac:dyDescent="0.25">
      <c r="B5" s="3"/>
      <c r="C5" s="127"/>
      <c r="D5" s="4"/>
    </row>
    <row r="6" spans="1:6" ht="12.95" customHeight="1" x14ac:dyDescent="0.25">
      <c r="A6" s="40" t="s">
        <v>96</v>
      </c>
      <c r="B6" s="10"/>
      <c r="C6" s="128"/>
      <c r="D6" s="80"/>
    </row>
    <row r="7" spans="1:6" s="10" customFormat="1" ht="12.95" customHeight="1" x14ac:dyDescent="0.2">
      <c r="A7" s="40" t="s">
        <v>97</v>
      </c>
      <c r="C7" s="128"/>
      <c r="D7" s="80"/>
    </row>
    <row r="8" spans="1:6" s="10" customFormat="1" ht="12.95" customHeight="1" x14ac:dyDescent="0.2">
      <c r="A8" s="21" t="s">
        <v>98</v>
      </c>
      <c r="C8" s="121">
        <f>+BG!C7</f>
        <v>279889.67</v>
      </c>
      <c r="D8" s="79"/>
    </row>
    <row r="9" spans="1:6" s="10" customFormat="1" ht="12.95" customHeight="1" x14ac:dyDescent="0.2">
      <c r="A9" s="21" t="s">
        <v>167</v>
      </c>
      <c r="C9" s="121">
        <f>+BG!C8</f>
        <v>219458.19</v>
      </c>
      <c r="D9" s="79"/>
    </row>
    <row r="10" spans="1:6" s="10" customFormat="1" ht="12.95" customHeight="1" x14ac:dyDescent="0.2">
      <c r="A10" s="21" t="s">
        <v>133</v>
      </c>
      <c r="C10" s="121">
        <f>+BG!C9</f>
        <v>14710078.43</v>
      </c>
      <c r="D10" s="79"/>
    </row>
    <row r="11" spans="1:6" s="10" customFormat="1" ht="12.95" customHeight="1" x14ac:dyDescent="0.2">
      <c r="A11" s="21" t="s">
        <v>134</v>
      </c>
      <c r="C11" s="121">
        <f>+BG!C10</f>
        <v>2839145.62</v>
      </c>
      <c r="D11" s="77"/>
    </row>
    <row r="12" spans="1:6" s="10" customFormat="1" ht="12.95" customHeight="1" x14ac:dyDescent="0.2">
      <c r="A12" s="21" t="s">
        <v>135</v>
      </c>
      <c r="C12" s="121">
        <f>+BG!C11</f>
        <v>1988393.98</v>
      </c>
      <c r="D12" s="77"/>
    </row>
    <row r="13" spans="1:6" s="10" customFormat="1" ht="12.95" customHeight="1" x14ac:dyDescent="0.2">
      <c r="A13" s="21" t="s">
        <v>99</v>
      </c>
      <c r="C13" s="121">
        <f>+BG!C12</f>
        <v>797029.26</v>
      </c>
      <c r="D13" s="77"/>
    </row>
    <row r="14" spans="1:6" s="10" customFormat="1" ht="12.95" customHeight="1" x14ac:dyDescent="0.2">
      <c r="A14" s="40" t="s">
        <v>100</v>
      </c>
      <c r="C14" s="123"/>
      <c r="D14" s="78">
        <f>SUM(C8:C13)</f>
        <v>20833995.150000002</v>
      </c>
      <c r="F14" s="73"/>
    </row>
    <row r="15" spans="1:6" s="10" customFormat="1" ht="12.95" customHeight="1" x14ac:dyDescent="0.2">
      <c r="A15" s="40" t="s">
        <v>7</v>
      </c>
      <c r="C15" s="124"/>
      <c r="D15" s="77"/>
    </row>
    <row r="16" spans="1:6" s="10" customFormat="1" ht="12.95" customHeight="1" x14ac:dyDescent="0.2">
      <c r="A16" s="21" t="s">
        <v>168</v>
      </c>
      <c r="C16" s="121">
        <f>+BG!C15</f>
        <v>0</v>
      </c>
      <c r="D16" s="77"/>
    </row>
    <row r="17" spans="1:8" s="10" customFormat="1" ht="12.95" customHeight="1" x14ac:dyDescent="0.2">
      <c r="A17" s="21" t="s">
        <v>101</v>
      </c>
      <c r="C17" s="121">
        <f>+BG!C16</f>
        <v>0</v>
      </c>
      <c r="D17" s="77"/>
    </row>
    <row r="18" spans="1:8" s="10" customFormat="1" ht="12.95" customHeight="1" x14ac:dyDescent="0.2">
      <c r="A18" s="21" t="s">
        <v>117</v>
      </c>
      <c r="C18" s="121">
        <f>+BG!C17</f>
        <v>1080851.8599999999</v>
      </c>
      <c r="D18" s="79"/>
    </row>
    <row r="19" spans="1:8" s="10" customFormat="1" ht="12.95" customHeight="1" x14ac:dyDescent="0.2">
      <c r="A19" s="40" t="s">
        <v>102</v>
      </c>
      <c r="C19" s="123"/>
      <c r="D19" s="78">
        <f>SUM(C16:C18)</f>
        <v>1080851.8599999999</v>
      </c>
    </row>
    <row r="20" spans="1:8" s="10" customFormat="1" ht="12.95" customHeight="1" x14ac:dyDescent="0.2">
      <c r="A20" s="40" t="s">
        <v>103</v>
      </c>
      <c r="C20" s="124"/>
      <c r="D20" s="77"/>
    </row>
    <row r="21" spans="1:8" s="10" customFormat="1" ht="12.95" customHeight="1" x14ac:dyDescent="0.2">
      <c r="A21" s="10" t="s">
        <v>136</v>
      </c>
      <c r="C21" s="121">
        <f>+BG!C20</f>
        <v>37324.93</v>
      </c>
      <c r="D21" s="79"/>
    </row>
    <row r="22" spans="1:8" s="10" customFormat="1" ht="12.95" customHeight="1" x14ac:dyDescent="0.2">
      <c r="A22" s="16" t="s">
        <v>104</v>
      </c>
      <c r="C22" s="123"/>
      <c r="D22" s="82">
        <f>SUM(C21)</f>
        <v>37324.93</v>
      </c>
    </row>
    <row r="23" spans="1:8" s="10" customFormat="1" ht="12.95" customHeight="1" thickBot="1" x14ac:dyDescent="0.25">
      <c r="A23" s="30" t="s">
        <v>106</v>
      </c>
      <c r="C23" s="124"/>
      <c r="D23" s="84">
        <f>SUM(D14:D22)</f>
        <v>21952171.940000001</v>
      </c>
      <c r="F23" s="73"/>
      <c r="G23" s="20"/>
      <c r="H23" s="20"/>
    </row>
    <row r="24" spans="1:8" s="10" customFormat="1" ht="12.95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2.95" customHeight="1" x14ac:dyDescent="0.2">
      <c r="A25" s="40" t="s">
        <v>132</v>
      </c>
      <c r="C25" s="124"/>
      <c r="D25" s="77"/>
      <c r="F25" s="105"/>
    </row>
    <row r="26" spans="1:8" s="10" customFormat="1" ht="12.95" customHeight="1" x14ac:dyDescent="0.2">
      <c r="A26" s="30" t="s">
        <v>107</v>
      </c>
      <c r="C26" s="124"/>
      <c r="D26" s="77"/>
    </row>
    <row r="27" spans="1:8" s="10" customFormat="1" ht="12.95" customHeight="1" x14ac:dyDescent="0.2">
      <c r="A27" s="9" t="s">
        <v>108</v>
      </c>
      <c r="C27" s="121">
        <f>+BG!C26</f>
        <v>212743.82</v>
      </c>
      <c r="D27" s="77"/>
    </row>
    <row r="28" spans="1:8" s="10" customFormat="1" ht="12.95" customHeight="1" x14ac:dyDescent="0.2">
      <c r="A28" s="21" t="s">
        <v>109</v>
      </c>
      <c r="C28" s="121">
        <f>+BG!C27</f>
        <v>0</v>
      </c>
      <c r="D28" s="77"/>
    </row>
    <row r="29" spans="1:8" s="10" customFormat="1" ht="12.95" customHeight="1" x14ac:dyDescent="0.2">
      <c r="A29" s="21" t="s">
        <v>110</v>
      </c>
      <c r="C29" s="121">
        <f>+BG!C28</f>
        <v>1374619.09</v>
      </c>
      <c r="D29" s="77"/>
    </row>
    <row r="30" spans="1:8" s="10" customFormat="1" ht="12.95" customHeight="1" x14ac:dyDescent="0.2">
      <c r="A30" s="21" t="s">
        <v>111</v>
      </c>
      <c r="C30" s="121">
        <f>+BG!C29</f>
        <v>311890.89</v>
      </c>
      <c r="D30" s="77"/>
    </row>
    <row r="31" spans="1:8" s="10" customFormat="1" ht="12.95" customHeight="1" x14ac:dyDescent="0.2">
      <c r="A31" s="10" t="s">
        <v>112</v>
      </c>
      <c r="C31" s="121">
        <f>+BG!C30</f>
        <v>0</v>
      </c>
      <c r="D31" s="79"/>
    </row>
    <row r="32" spans="1:8" s="10" customFormat="1" ht="12.95" customHeight="1" x14ac:dyDescent="0.2">
      <c r="A32" s="16" t="s">
        <v>113</v>
      </c>
      <c r="C32" s="123"/>
      <c r="D32" s="85">
        <f>SUM(C27:C31)</f>
        <v>1899253.8000000003</v>
      </c>
    </row>
    <row r="33" spans="1:7" s="10" customFormat="1" ht="12.95" customHeight="1" x14ac:dyDescent="0.2">
      <c r="A33" s="16" t="s">
        <v>114</v>
      </c>
      <c r="C33" s="126"/>
      <c r="D33" s="79"/>
    </row>
    <row r="34" spans="1:7" s="10" customFormat="1" ht="12.95" customHeight="1" x14ac:dyDescent="0.2">
      <c r="A34" s="10" t="s">
        <v>115</v>
      </c>
      <c r="C34" s="121">
        <f>+BG!C33</f>
        <v>550293.17000000004</v>
      </c>
      <c r="D34" s="79"/>
    </row>
    <row r="35" spans="1:7" s="10" customFormat="1" ht="12.95" customHeight="1" x14ac:dyDescent="0.2">
      <c r="A35" s="9" t="s">
        <v>116</v>
      </c>
      <c r="C35" s="121">
        <f>+BG!C34</f>
        <v>200955.34</v>
      </c>
      <c r="D35" s="79"/>
    </row>
    <row r="36" spans="1:7" s="10" customFormat="1" ht="12.95" customHeight="1" x14ac:dyDescent="0.2">
      <c r="A36" s="10" t="s">
        <v>117</v>
      </c>
      <c r="C36" s="121">
        <f>+BG!C35</f>
        <v>0</v>
      </c>
      <c r="D36" s="79"/>
    </row>
    <row r="37" spans="1:7" s="10" customFormat="1" ht="12.95" customHeight="1" x14ac:dyDescent="0.2">
      <c r="A37" s="16" t="s">
        <v>118</v>
      </c>
      <c r="C37" s="123"/>
      <c r="D37" s="85">
        <f>SUM(C34:C36)</f>
        <v>751248.51</v>
      </c>
    </row>
    <row r="38" spans="1:7" s="10" customFormat="1" ht="12.95" customHeight="1" x14ac:dyDescent="0.2">
      <c r="A38" s="16" t="s">
        <v>119</v>
      </c>
      <c r="C38" s="124"/>
      <c r="D38" s="79"/>
    </row>
    <row r="39" spans="1:7" s="10" customFormat="1" ht="12.95" customHeight="1" x14ac:dyDescent="0.2">
      <c r="A39" s="10" t="s">
        <v>120</v>
      </c>
      <c r="C39" s="121">
        <f>+BG!C38</f>
        <v>23635.56</v>
      </c>
      <c r="D39" s="79"/>
    </row>
    <row r="40" spans="1:7" s="10" customFormat="1" ht="12.95" customHeight="1" x14ac:dyDescent="0.2">
      <c r="A40" s="10" t="s">
        <v>121</v>
      </c>
      <c r="C40" s="121">
        <f>+BG!C39</f>
        <v>1619525.3900000001</v>
      </c>
      <c r="D40" s="79"/>
    </row>
    <row r="41" spans="1:7" s="10" customFormat="1" ht="12.95" customHeight="1" x14ac:dyDescent="0.2">
      <c r="A41" s="16" t="s">
        <v>122</v>
      </c>
      <c r="C41" s="123"/>
      <c r="D41" s="81">
        <f>SUM(C40)</f>
        <v>1619525.3900000001</v>
      </c>
    </row>
    <row r="42" spans="1:7" s="10" customFormat="1" ht="12.95" customHeight="1" x14ac:dyDescent="0.2">
      <c r="A42" s="16" t="s">
        <v>50</v>
      </c>
      <c r="C42" s="124"/>
      <c r="D42" s="79"/>
    </row>
    <row r="43" spans="1:7" s="10" customFormat="1" ht="12.95" customHeight="1" x14ac:dyDescent="0.2">
      <c r="A43" s="10" t="s">
        <v>123</v>
      </c>
      <c r="C43" s="121">
        <f>+BG!C42</f>
        <v>5839061.0599999996</v>
      </c>
    </row>
    <row r="44" spans="1:7" s="10" customFormat="1" ht="12.95" customHeight="1" x14ac:dyDescent="0.2">
      <c r="A44" s="10" t="s">
        <v>124</v>
      </c>
      <c r="C44" s="121">
        <f>+BG!C43</f>
        <v>532295.22</v>
      </c>
    </row>
    <row r="45" spans="1:7" s="10" customFormat="1" ht="12.95" customHeight="1" x14ac:dyDescent="0.2">
      <c r="A45" s="16" t="s">
        <v>125</v>
      </c>
      <c r="C45" s="123"/>
      <c r="D45" s="83">
        <f>SUM(C43:C44)</f>
        <v>6371356.2799999993</v>
      </c>
    </row>
    <row r="46" spans="1:7" s="10" customFormat="1" ht="12.95" customHeight="1" x14ac:dyDescent="0.2">
      <c r="A46" s="16" t="s">
        <v>126</v>
      </c>
      <c r="C46" s="124"/>
      <c r="D46" s="83">
        <f>SUM(D32:D45)</f>
        <v>10641383.98</v>
      </c>
    </row>
    <row r="47" spans="1:7" s="10" customFormat="1" ht="12.95" customHeight="1" x14ac:dyDescent="0.2">
      <c r="A47" s="10" t="s">
        <v>105</v>
      </c>
      <c r="C47" s="124"/>
      <c r="D47" s="77"/>
      <c r="G47" s="73"/>
    </row>
    <row r="48" spans="1:7" s="10" customFormat="1" ht="12.95" customHeight="1" x14ac:dyDescent="0.2">
      <c r="A48" s="16" t="s">
        <v>127</v>
      </c>
      <c r="C48" s="124"/>
      <c r="D48" s="77"/>
    </row>
    <row r="49" spans="1:7" s="10" customFormat="1" ht="12.95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2.95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2.95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2.95" customHeight="1" x14ac:dyDescent="0.2">
      <c r="A52" s="10" t="s">
        <v>174</v>
      </c>
      <c r="C52" s="121">
        <f>+BG!C51</f>
        <v>-416746.570000001</v>
      </c>
      <c r="D52" s="79"/>
      <c r="G52" s="73"/>
    </row>
    <row r="53" spans="1:7" s="10" customFormat="1" ht="12.95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2.95" customHeight="1" x14ac:dyDescent="0.2">
      <c r="A54" s="16" t="s">
        <v>129</v>
      </c>
      <c r="C54" s="123"/>
      <c r="D54" s="83">
        <f>SUM(C49:C53)</f>
        <v>11287152.399999999</v>
      </c>
      <c r="G54" s="106"/>
    </row>
    <row r="55" spans="1:7" s="10" customFormat="1" ht="12.95" customHeight="1" x14ac:dyDescent="0.2">
      <c r="C55" s="124"/>
      <c r="D55" s="77"/>
    </row>
    <row r="56" spans="1:7" s="10" customFormat="1" ht="12.95" customHeight="1" thickBot="1" x14ac:dyDescent="0.25">
      <c r="A56" s="16" t="s">
        <v>130</v>
      </c>
      <c r="C56" s="124"/>
      <c r="D56" s="84">
        <f>SUM(D46:D54)</f>
        <v>21928536.379999999</v>
      </c>
    </row>
    <row r="57" spans="1:7" s="10" customFormat="1" ht="12.95" customHeight="1" thickTop="1" x14ac:dyDescent="0.2">
      <c r="C57" s="128"/>
    </row>
    <row r="58" spans="1:7" s="10" customFormat="1" ht="12.95" customHeight="1" x14ac:dyDescent="0.2">
      <c r="C58" s="128"/>
    </row>
    <row r="59" spans="1:7" s="10" customFormat="1" ht="12.95" customHeight="1" x14ac:dyDescent="0.2">
      <c r="C59" s="128"/>
    </row>
    <row r="60" spans="1:7" s="10" customFormat="1" ht="12.95" customHeight="1" x14ac:dyDescent="0.2">
      <c r="C60" s="128"/>
    </row>
    <row r="61" spans="1:7" s="10" customFormat="1" ht="12.95" customHeight="1" x14ac:dyDescent="0.2">
      <c r="C61" s="128"/>
    </row>
    <row r="62" spans="1:7" s="10" customFormat="1" ht="12.95" customHeight="1" x14ac:dyDescent="0.2">
      <c r="A62" s="18" t="s">
        <v>223</v>
      </c>
      <c r="C62" s="128"/>
      <c r="D62" s="18" t="s">
        <v>221</v>
      </c>
    </row>
    <row r="63" spans="1:7" s="10" customFormat="1" ht="12.95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Balanza</vt:lpstr>
      <vt:lpstr>BG1</vt:lpstr>
      <vt:lpstr>BG</vt:lpstr>
      <vt:lpstr>BGv3</vt:lpstr>
      <vt:lpstr>BGvM</vt:lpstr>
      <vt:lpstr>BGvM2</vt:lpstr>
      <vt:lpstr>ER1</vt:lpstr>
      <vt:lpstr>ER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Claudia Elizabeth Rodriguez Ayala</cp:lastModifiedBy>
  <cp:lastPrinted>2025-04-07T18:55:48Z</cp:lastPrinted>
  <dcterms:created xsi:type="dcterms:W3CDTF">2019-01-14T16:31:03Z</dcterms:created>
  <dcterms:modified xsi:type="dcterms:W3CDTF">2025-04-21T21:34:16Z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