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Edith\Ebitda 2025\"/>
    </mc:Choice>
  </mc:AlternateContent>
  <xr:revisionPtr revIDLastSave="0" documentId="13_ncr:1_{6392A2B6-8A7A-498B-8DF6-8B54DD0D267C}" xr6:coauthVersionLast="47" xr6:coauthVersionMax="47" xr10:uidLastSave="{00000000-0000-0000-0000-000000000000}"/>
  <bookViews>
    <workbookView xWindow="-108" yWindow="-108" windowWidth="23256" windowHeight="12456" tabRatio="658" activeTab="2" xr2:uid="{00000000-000D-0000-FFFF-FFFF00000000}"/>
  </bookViews>
  <sheets>
    <sheet name="RESULTADO" sheetId="11" r:id="rId1"/>
    <sheet name="BALANCE" sheetId="2" r:id="rId2"/>
    <sheet name="ANEXO" sheetId="3" r:id="rId3"/>
    <sheet name="Lista de Saldos IM" sheetId="10" state="hidden" r:id="rId4"/>
  </sheets>
  <externalReferences>
    <externalReference r:id="rId5"/>
  </externalReferences>
  <definedNames>
    <definedName name="_xlnm.Print_Area" localSheetId="1">BALANCE!$A$4:$I$69</definedName>
    <definedName name="_xlnm.Print_Area" localSheetId="0">RESULTADO!$A$1:$J$60</definedName>
    <definedName name="listaU">[1]UNIDADES!$B$5:$C$104</definedName>
    <definedName name="_xlnm.Print_Titles" localSheetId="2">ANEXO!$1:$4</definedName>
  </definedNames>
  <calcPr calcId="191029"/>
</workbook>
</file>

<file path=xl/calcChain.xml><?xml version="1.0" encoding="utf-8"?>
<calcChain xmlns="http://schemas.openxmlformats.org/spreadsheetml/2006/main">
  <c r="H37" i="11" l="1"/>
  <c r="H15" i="11"/>
  <c r="H16" i="11"/>
  <c r="L220" i="10"/>
  <c r="K220" i="10"/>
  <c r="F220" i="10"/>
  <c r="E220" i="10"/>
  <c r="M219" i="10"/>
  <c r="G219" i="10"/>
  <c r="M218" i="10"/>
  <c r="G218" i="10"/>
  <c r="M217" i="10"/>
  <c r="G217" i="10"/>
  <c r="M216" i="10"/>
  <c r="G216" i="10"/>
  <c r="M215" i="10"/>
  <c r="G215" i="10"/>
  <c r="M214" i="10"/>
  <c r="G214" i="10"/>
  <c r="M213" i="10"/>
  <c r="G213" i="10"/>
  <c r="M212" i="10"/>
  <c r="G212" i="10"/>
  <c r="M211" i="10"/>
  <c r="G211" i="10"/>
  <c r="M210" i="10"/>
  <c r="G210" i="10"/>
  <c r="M209" i="10"/>
  <c r="G209" i="10"/>
  <c r="M208" i="10"/>
  <c r="G208" i="10"/>
  <c r="M207" i="10"/>
  <c r="G207" i="10"/>
  <c r="M206" i="10"/>
  <c r="G206" i="10"/>
  <c r="M205" i="10"/>
  <c r="G205" i="10"/>
  <c r="M204" i="10"/>
  <c r="G204" i="10"/>
  <c r="M203" i="10"/>
  <c r="G203" i="10"/>
  <c r="M202" i="10"/>
  <c r="G202" i="10"/>
  <c r="M201" i="10"/>
  <c r="G201" i="10"/>
  <c r="M200" i="10"/>
  <c r="G200" i="10"/>
  <c r="M199" i="10"/>
  <c r="G199" i="10"/>
  <c r="M198" i="10"/>
  <c r="G198" i="10"/>
  <c r="M197" i="10"/>
  <c r="G197" i="10"/>
  <c r="M196" i="10"/>
  <c r="G196" i="10"/>
  <c r="M195" i="10"/>
  <c r="G195" i="10"/>
  <c r="M194" i="10"/>
  <c r="G194" i="10"/>
  <c r="M193" i="10"/>
  <c r="G193" i="10"/>
  <c r="M192" i="10"/>
  <c r="G192" i="10"/>
  <c r="M191" i="10"/>
  <c r="G191" i="10"/>
  <c r="M190" i="10"/>
  <c r="M220" i="10" s="1"/>
  <c r="G190" i="10"/>
  <c r="M189" i="10"/>
  <c r="G189" i="10"/>
  <c r="G220" i="10" s="1"/>
  <c r="M188" i="10"/>
  <c r="G188" i="10"/>
  <c r="M187" i="10"/>
  <c r="G187" i="10"/>
  <c r="M186" i="10"/>
  <c r="G186" i="10"/>
  <c r="M185" i="10"/>
  <c r="G185" i="10"/>
  <c r="M184" i="10"/>
  <c r="G184" i="10"/>
  <c r="M183" i="10"/>
  <c r="G183" i="10"/>
  <c r="M182" i="10"/>
  <c r="G182" i="10"/>
  <c r="M181" i="10"/>
  <c r="G181" i="10"/>
  <c r="M180" i="10"/>
  <c r="G180" i="10"/>
  <c r="M179" i="10"/>
  <c r="G179" i="10"/>
  <c r="M178" i="10"/>
  <c r="G178" i="10"/>
  <c r="M177" i="10"/>
  <c r="G177" i="10"/>
  <c r="M176" i="10"/>
  <c r="G176" i="10"/>
  <c r="M175" i="10"/>
  <c r="G175" i="10"/>
  <c r="M174" i="10"/>
  <c r="G174" i="10"/>
  <c r="M173" i="10"/>
  <c r="G173" i="10"/>
  <c r="M172" i="10"/>
  <c r="G172" i="10"/>
  <c r="M171" i="10"/>
  <c r="G171" i="10"/>
  <c r="M170" i="10"/>
  <c r="G170" i="10"/>
  <c r="M169" i="10"/>
  <c r="G169" i="10"/>
  <c r="M168" i="10"/>
  <c r="G168" i="10"/>
  <c r="M167" i="10"/>
  <c r="G167" i="10"/>
  <c r="M166" i="10"/>
  <c r="G166" i="10"/>
  <c r="M165" i="10"/>
  <c r="G165" i="10"/>
  <c r="M164" i="10"/>
  <c r="G164" i="10"/>
  <c r="M163" i="10"/>
  <c r="G163" i="10"/>
  <c r="M162" i="10"/>
  <c r="G162" i="10"/>
  <c r="M161" i="10"/>
  <c r="G161" i="10"/>
  <c r="M160" i="10"/>
  <c r="G160" i="10"/>
  <c r="M159" i="10"/>
  <c r="G159" i="10"/>
  <c r="M158" i="10"/>
  <c r="G158" i="10"/>
  <c r="M157" i="10"/>
  <c r="G157" i="10"/>
  <c r="M156" i="10"/>
  <c r="G156" i="10"/>
  <c r="M155" i="10"/>
  <c r="G155" i="10"/>
  <c r="M154" i="10"/>
  <c r="G154" i="10"/>
  <c r="M153" i="10"/>
  <c r="G153" i="10"/>
  <c r="M152" i="10"/>
  <c r="G152" i="10"/>
  <c r="M151" i="10"/>
  <c r="G151" i="10"/>
  <c r="M150" i="10"/>
  <c r="G150" i="10"/>
  <c r="M149" i="10"/>
  <c r="G149" i="10"/>
  <c r="M148" i="10"/>
  <c r="G148" i="10"/>
  <c r="M147" i="10"/>
  <c r="G147" i="10"/>
  <c r="M146" i="10"/>
  <c r="G146" i="10"/>
  <c r="M145" i="10"/>
  <c r="G145" i="10"/>
  <c r="M144" i="10"/>
  <c r="G144" i="10"/>
  <c r="M143" i="10"/>
  <c r="G143" i="10"/>
  <c r="M137" i="10"/>
  <c r="L137" i="10"/>
  <c r="K137" i="10"/>
  <c r="G137" i="10"/>
  <c r="F137" i="10"/>
  <c r="E137" i="10"/>
  <c r="G123" i="10"/>
  <c r="M122" i="10"/>
  <c r="L122" i="10"/>
  <c r="K122" i="10"/>
  <c r="F122" i="10"/>
  <c r="E122" i="10"/>
  <c r="G121" i="10"/>
  <c r="G120" i="10"/>
  <c r="G122" i="10" s="1"/>
  <c r="M119" i="10"/>
  <c r="L119" i="10"/>
  <c r="K119" i="10"/>
  <c r="F119" i="10"/>
  <c r="E119" i="10"/>
  <c r="G118" i="10"/>
  <c r="G117" i="10"/>
  <c r="G116" i="10"/>
  <c r="G115" i="10"/>
  <c r="G114" i="10"/>
  <c r="G113" i="10"/>
  <c r="G112" i="10"/>
  <c r="G111" i="10"/>
  <c r="G110" i="10"/>
  <c r="G109" i="10"/>
  <c r="G108" i="10"/>
  <c r="G107" i="10"/>
  <c r="G119" i="10" s="1"/>
  <c r="G106" i="10"/>
  <c r="G105" i="10"/>
  <c r="G104" i="10"/>
  <c r="G103" i="10"/>
  <c r="G102" i="10"/>
  <c r="G101" i="10"/>
  <c r="G100" i="10"/>
  <c r="G98" i="10"/>
  <c r="G97" i="10"/>
  <c r="G96" i="10"/>
  <c r="M93" i="10"/>
  <c r="L93" i="10"/>
  <c r="K93" i="10"/>
  <c r="G93" i="10"/>
  <c r="F93" i="10"/>
  <c r="E93" i="10"/>
  <c r="M75" i="10"/>
  <c r="L75" i="10"/>
  <c r="K75" i="10"/>
  <c r="G75" i="10"/>
  <c r="F75" i="10"/>
  <c r="E75" i="10"/>
  <c r="M71" i="10"/>
  <c r="L71" i="10"/>
  <c r="K71" i="10"/>
  <c r="G71" i="10"/>
  <c r="F71" i="10"/>
  <c r="E71" i="10"/>
  <c r="G66" i="10"/>
  <c r="M62" i="10"/>
  <c r="L62" i="10"/>
  <c r="K62" i="10"/>
  <c r="G62" i="10"/>
  <c r="F62" i="10"/>
  <c r="E62" i="10"/>
  <c r="G60" i="10"/>
  <c r="G55" i="10"/>
  <c r="G54" i="10"/>
  <c r="M49" i="10"/>
  <c r="L49" i="10"/>
  <c r="K49" i="10"/>
  <c r="G49" i="10"/>
  <c r="F49" i="10"/>
  <c r="E49" i="10"/>
  <c r="H21" i="11" l="1"/>
  <c r="E97" i="3" l="1"/>
  <c r="G41" i="2" l="1"/>
  <c r="G19" i="2"/>
  <c r="G47" i="2" l="1"/>
  <c r="G57" i="2"/>
  <c r="H20" i="11"/>
  <c r="H47" i="11"/>
  <c r="H49" i="11"/>
  <c r="H48" i="11" l="1"/>
  <c r="H36" i="11"/>
  <c r="H22" i="11"/>
  <c r="E22" i="3" l="1"/>
  <c r="G14" i="2"/>
  <c r="J38" i="11" l="1"/>
  <c r="I44" i="11" l="1"/>
  <c r="J17" i="11" l="1"/>
  <c r="J22" i="11" l="1"/>
  <c r="J44" i="11" s="1"/>
  <c r="H38" i="11" l="1"/>
  <c r="H17" i="11" l="1"/>
  <c r="H44" i="11" s="1"/>
  <c r="H52" i="11" s="1"/>
  <c r="E126" i="3" l="1"/>
  <c r="E107" i="3"/>
  <c r="E109" i="3"/>
  <c r="E101" i="3"/>
  <c r="E99" i="3"/>
  <c r="E95" i="3"/>
  <c r="E93" i="3"/>
  <c r="E91" i="3"/>
  <c r="E89" i="3"/>
  <c r="E87" i="3"/>
  <c r="E65" i="3"/>
  <c r="E28" i="3"/>
  <c r="E26" i="3"/>
  <c r="G56" i="2"/>
  <c r="G48" i="2"/>
  <c r="G40" i="2"/>
  <c r="G39" i="2"/>
  <c r="G35" i="2"/>
  <c r="G34" i="2"/>
  <c r="G21" i="2"/>
  <c r="G15" i="2"/>
  <c r="H113" i="3" l="1"/>
  <c r="H17" i="3" l="1"/>
  <c r="I50" i="2"/>
  <c r="I59" i="2"/>
  <c r="I16" i="2"/>
  <c r="I23" i="2"/>
  <c r="I26" i="2" l="1"/>
  <c r="G42" i="2" l="1"/>
  <c r="I37" i="2" l="1"/>
  <c r="E24" i="3"/>
  <c r="E11" i="3"/>
  <c r="E13" i="3"/>
  <c r="G13" i="2"/>
  <c r="E30" i="3" l="1"/>
  <c r="G16" i="2"/>
  <c r="E122" i="3"/>
  <c r="I42" i="2"/>
  <c r="I43" i="2" s="1"/>
  <c r="I52" i="2" s="1"/>
  <c r="I61" i="2" s="1"/>
  <c r="E124" i="3" l="1"/>
  <c r="E113" i="3" l="1"/>
  <c r="H30" i="3" l="1"/>
  <c r="J30" i="11" l="1"/>
  <c r="H30" i="11"/>
  <c r="J32" i="11"/>
  <c r="J52" i="11" l="1"/>
  <c r="H32" i="11"/>
  <c r="E9" i="3" l="1"/>
  <c r="E17" i="3" s="1"/>
  <c r="G58" i="2" l="1"/>
  <c r="G59" i="2" s="1"/>
  <c r="G23" i="2"/>
  <c r="G26" i="2" s="1"/>
  <c r="H50" i="3" l="1"/>
  <c r="H70" i="3"/>
  <c r="H103" i="3"/>
  <c r="H110" i="3"/>
  <c r="H119" i="3"/>
  <c r="H128" i="3"/>
  <c r="H132" i="3"/>
  <c r="H138" i="3"/>
  <c r="G50" i="2" l="1"/>
  <c r="E131" i="3" l="1"/>
  <c r="E115" i="3" l="1"/>
  <c r="E110" i="3"/>
  <c r="E138" i="3" l="1"/>
  <c r="E70" i="3" l="1"/>
  <c r="E132" i="3" l="1"/>
  <c r="E103" i="3" l="1"/>
  <c r="E119" i="3"/>
  <c r="E50" i="3"/>
  <c r="G37" i="2"/>
  <c r="G43" i="2" s="1"/>
  <c r="G52" i="2" s="1"/>
  <c r="G61" i="2" s="1"/>
  <c r="E12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H12" authorId="0" shapeId="0" xr:uid="{0A67E944-7230-49B8-8011-5C2D29753B16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  <comment ref="J12" authorId="0" shapeId="0" xr:uid="{29C39476-9171-43B8-88F0-3F255548AA20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G11" authorId="0" shapeId="0" xr:uid="{49707DA7-77EC-49B4-A843-5B7F4E8A3718}">
      <text>
        <r>
          <rPr>
            <b/>
            <sz val="9"/>
            <color indexed="81"/>
            <rFont val="Tahoma"/>
            <family val="2"/>
          </rPr>
          <t>Mes a informar</t>
        </r>
      </text>
    </comment>
    <comment ref="I11" authorId="0" shapeId="0" xr:uid="{91386BC8-A915-46B6-A3BC-30BD7A1AC493}">
      <text>
        <r>
          <rPr>
            <b/>
            <sz val="9"/>
            <color indexed="81"/>
            <rFont val="Tahoma"/>
            <family val="2"/>
          </rPr>
          <t>Dic. Año anterior</t>
        </r>
      </text>
    </comment>
    <comment ref="I22" authorId="0" shapeId="0" xr:uid="{FBAE5A9E-1919-4C96-ACAA-A3BF29BED71F}">
      <text>
        <r>
          <rPr>
            <b/>
            <sz val="9"/>
            <color indexed="81"/>
            <rFont val="Tahoma"/>
            <family val="2"/>
          </rPr>
          <t>Se netea con el pasivo diferido</t>
        </r>
      </text>
    </comment>
  </commentList>
</comments>
</file>

<file path=xl/sharedStrings.xml><?xml version="1.0" encoding="utf-8"?>
<sst xmlns="http://schemas.openxmlformats.org/spreadsheetml/2006/main" count="674" uniqueCount="346">
  <si>
    <t xml:space="preserve">(EN MILES DE DOLARES) 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</si>
  <si>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</si>
  <si>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</si>
  <si>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</si>
  <si>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</si>
  <si>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</si>
  <si>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</si>
  <si>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</si>
  <si>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</si>
  <si>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</si>
  <si>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</si>
  <si>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</si>
  <si>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</si>
  <si>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</si>
  <si>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</si>
  <si>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</si>
  <si>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</si>
  <si>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</si>
  <si>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</si>
  <si>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</si>
  <si>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</si>
  <si>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</si>
  <si>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</si>
  <si>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</si>
  <si>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</si>
  <si>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</si>
  <si>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</si>
  <si>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</si>
  <si>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</si>
  <si>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</si>
  <si>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</si>
  <si>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</si>
  <si>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</si>
  <si>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</si>
  <si>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</si>
  <si>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</si>
  <si>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</si>
  <si>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ESTIMACIONES PARA CUENTAS INCOBRABLES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</si>
  <si>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</si>
  <si>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</si>
  <si>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</si>
  <si>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</si>
  <si>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</si>
  <si>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</si>
  <si>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</si>
  <si>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</si>
  <si>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</si>
  <si>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</si>
  <si>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</si>
  <si>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</si>
  <si>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</si>
  <si>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</si>
  <si>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</si>
  <si>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</si>
  <si>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</si>
  <si>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</si>
  <si>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</si>
  <si>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</si>
  <si>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</si>
  <si>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</si>
  <si>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CUENTAS POR PAGAR AFILIADAS</t>
  </si>
  <si>
    <t>PASIVO A LARGO PLAZO</t>
  </si>
  <si>
    <t>CUENTAS POR PAGAR A LARGO PLAZO</t>
  </si>
  <si>
    <t>GASTOS DE VIAJES</t>
  </si>
  <si>
    <t>CUENTAS POR COBRAR A LARGO PLAZO</t>
  </si>
  <si>
    <t>PROYECTO MEGA SIGMA</t>
  </si>
  <si>
    <t>UTILIDAD ANTES DE IMPUESTO</t>
  </si>
  <si>
    <t>UTILIDAD NETA</t>
  </si>
  <si>
    <t>DEPOSITOS EN TRANSITO DOCTOS.DESCONTADOS</t>
  </si>
  <si>
    <t>INTERESES PAGADOS</t>
  </si>
  <si>
    <t>INMOBILIARIA MESOAMERICANA, S.A. DE C.V.</t>
  </si>
  <si>
    <t>OTROS INGRESOS/(EGRESOS)</t>
  </si>
  <si>
    <t>Apoderado Legal</t>
  </si>
  <si>
    <t>ISR DIFERIDO</t>
  </si>
  <si>
    <t>GASTOS AMORTIZABLES TITULARIZACION</t>
  </si>
  <si>
    <t>Contador General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</si>
  <si>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</si>
  <si>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</si>
  <si>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</si>
  <si>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</si>
  <si>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</si>
  <si>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</si>
  <si>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</si>
  <si>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</si>
  <si>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</si>
  <si>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</si>
  <si>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</si>
  <si>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</si>
  <si>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</si>
  <si>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</si>
  <si>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</si>
  <si>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 xml:space="preserve">     _________________________</t>
  </si>
  <si>
    <t>CUENTAS POR COBRAR PARTES RELACIONADAS</t>
  </si>
  <si>
    <t>Rubro</t>
  </si>
  <si>
    <t>soc.</t>
  </si>
  <si>
    <t>ACTIVO</t>
  </si>
  <si>
    <t>EXPLICACION</t>
  </si>
  <si>
    <t>Acumulado</t>
  </si>
  <si>
    <t>Mes Anterior</t>
  </si>
  <si>
    <t>Resultado MES</t>
  </si>
  <si>
    <t>Textos............................................</t>
  </si>
  <si>
    <t>Textos</t>
  </si>
  <si>
    <t>..Interv.informe.</t>
  </si>
  <si>
    <t>..Comp. periodos</t>
  </si>
  <si>
    <t>.......absolutos</t>
  </si>
  <si>
    <t>Caja y Bancos</t>
  </si>
  <si>
    <t>SALDO BAC CTA. CTE. $ 200897221</t>
  </si>
  <si>
    <t>INGRESO P/DEPOS. BAC CTA. CTE. $ 200897</t>
  </si>
  <si>
    <t>INGRESO P/TRANSF. BAC CTA. CTE. $ 20089</t>
  </si>
  <si>
    <t>CHEQUES EMITIDOS BAC CTA. CTE. $ 200897</t>
  </si>
  <si>
    <t>EGRESO P/TRANSF. BAC CTA. CTE. $ 200897</t>
  </si>
  <si>
    <t>SALDO LAFISE PANAMA CTA.CTE $ 113000086</t>
  </si>
  <si>
    <t>ING.P/TRANSF.LAFISE PA CTA.CTE $ 113000</t>
  </si>
  <si>
    <t>EGRESO P/TRANSF.LAFISE PA CTA CTE $ 113</t>
  </si>
  <si>
    <t>SALDO BAC CTA. CTE. $ 200925832</t>
  </si>
  <si>
    <t>INGRESO P/DEPOS. BAC CTA. CTE. $ 200925</t>
  </si>
  <si>
    <t>INGRESO P/TRANSF. BAC CTA. CTE. $ 20092</t>
  </si>
  <si>
    <t>CHEQUES EMITIDOS BAC CTA. CTE. $ 200925</t>
  </si>
  <si>
    <t>EGRESO P/TRANSF. BAC CTA. CTE. $ 200925</t>
  </si>
  <si>
    <t>SALDO DAVIVIENDA CTA. CTE. $ 002 51 011</t>
  </si>
  <si>
    <t>INGRESO P/TRANSF. DAVI CTA. CTE. $ 002</t>
  </si>
  <si>
    <t>EGRESO P/TRANSF. DAVIVI CTA. CTE. $ 002</t>
  </si>
  <si>
    <t>INGRESO P/TRANSF. DAV CTA. CTE. $ 002 5</t>
  </si>
  <si>
    <t>CHEQUES EMITIDOS DAV CTA. CTE. $ 002 51</t>
  </si>
  <si>
    <t>EGRESO P/TRANSF. DAVIV CTA. CTE. $ 002</t>
  </si>
  <si>
    <t>OTRA FORMA EGRESO DAVI CTA. CTE. $ 002</t>
  </si>
  <si>
    <t>SALDO CUSC. CTA. CTE. $38230107178</t>
  </si>
  <si>
    <t>INGRESO P/TRANSF. CUSCA CTA. CTE. $ 382</t>
  </si>
  <si>
    <t>EGRESO P/TRANSF. CUSCA CTA. CTE. $38230</t>
  </si>
  <si>
    <t>SALDO G&amp;T CTA. CTE. $ 9-100-2505635</t>
  </si>
  <si>
    <t>INGRESO P/TRANSF. G&amp;T CTA. CTE. $ 9-100</t>
  </si>
  <si>
    <t>EGRESO P/TRANSF. G&amp;T CTA. CTE. $ 9-100-</t>
  </si>
  <si>
    <t>INGRESO P/TRANSF.PROMERICA CTA.CTE.$100</t>
  </si>
  <si>
    <t>TRANSF.POR PAGO PROMERICA CTA.CTE.$ 100</t>
  </si>
  <si>
    <t>Doc. Ctas. por Cobrar Clientes</t>
  </si>
  <si>
    <t>Doc. Ctas. por Cobrar 9</t>
  </si>
  <si>
    <t>CUENTAS POR COBRAR COMPAÑIAS RELACIONAD</t>
  </si>
  <si>
    <t>Otros</t>
  </si>
  <si>
    <t>DEUDORES DIVERSOS</t>
  </si>
  <si>
    <t>IMPUESTO SOBRE LA RENTA POR COBRAR</t>
  </si>
  <si>
    <t>ISR PAGO A CUENTA</t>
  </si>
  <si>
    <t>CREDITO FISCAL IVA</t>
  </si>
  <si>
    <t>CREDITO FISCAL IVA RETENCION TERCEROS</t>
  </si>
  <si>
    <t>Inversiones y Valores a Corto Plazo</t>
  </si>
  <si>
    <t>FONDO DE INVERSIÓN A CORTO PLAZO</t>
  </si>
  <si>
    <t>Gtos. Pagados por Anticipado</t>
  </si>
  <si>
    <t>GASTOS ANTICIPADOS Y AMORTIZABLES</t>
  </si>
  <si>
    <t xml:space="preserve">Cuentas por Cobrar Largo Plazo </t>
  </si>
  <si>
    <t>CUENTAS POR COBRAR LARGO PLAZO</t>
  </si>
  <si>
    <t>Terrenos</t>
  </si>
  <si>
    <t>VALOR ORIGINAL  DE TERRENOS</t>
  </si>
  <si>
    <t>REVALUACION DE TERRENOS</t>
  </si>
  <si>
    <t>Edificios e Instalaciones</t>
  </si>
  <si>
    <t>VALOR ORIGINAL DE EDIFICIOS</t>
  </si>
  <si>
    <t>REVALUACION DE EDIFICIOS</t>
  </si>
  <si>
    <t>VALOR ORIGINAL INSTALACIONES</t>
  </si>
  <si>
    <t>Maquinaria y Equipo</t>
  </si>
  <si>
    <t>VALOR ORIGINAL MAQUINARIA Y EQUIPO INDU</t>
  </si>
  <si>
    <t>REVALUACION MAQUINARIA Y EQUIPO INDUSTR</t>
  </si>
  <si>
    <t>LF VALOR ORIGINAL MAQUINARIA Y EQUIPO I</t>
  </si>
  <si>
    <t>LF DEPRECIACION VALOR ORIGINAL MAQ Y EQ</t>
  </si>
  <si>
    <t>Vehiculos</t>
  </si>
  <si>
    <t>VALOR ORIGINAL  VEHICULOS</t>
  </si>
  <si>
    <t>HARDWARE VALOR ORIGINAL</t>
  </si>
  <si>
    <t>SOFTWARE VALOR ORIGINAL</t>
  </si>
  <si>
    <t>Depreciación (-)</t>
  </si>
  <si>
    <t>DEPRECIACION ACUMULADA VALOR ORIGINAL S</t>
  </si>
  <si>
    <t>DEPRECIACION VALOR ORIGINAL EDIFICIOS</t>
  </si>
  <si>
    <t>DEPRECIACION REVALUACION EDIFICIOS</t>
  </si>
  <si>
    <t>DEPRECIACION ACUMULADA VALOR ORIGINAL I</t>
  </si>
  <si>
    <t>DEPRECIACION VALOR ORIGINAL MAQUINARIA</t>
  </si>
  <si>
    <t>DEPREC. ACUM REVALUACION MAQUINARIA Y E</t>
  </si>
  <si>
    <t>DEPRECIACION VALOR ORIGINAL HARDWARE</t>
  </si>
  <si>
    <t>DEPRECIACION ACUMULADA DE VALOR ORIGINA</t>
  </si>
  <si>
    <t>Construcciones en Progreso</t>
  </si>
  <si>
    <t>Activo Intangible</t>
  </si>
  <si>
    <t>OTROS ACTIVOS</t>
  </si>
  <si>
    <t>Prestamos Bancarios</t>
  </si>
  <si>
    <t>PRESTAMOS A CORTO PLAZO</t>
  </si>
  <si>
    <t>Porcion Cte., Prestamos L.P.</t>
  </si>
  <si>
    <t>PORCION CORRIENTE DE PRESTAMOS A LARGO</t>
  </si>
  <si>
    <t>OTROS PRESTAMOS</t>
  </si>
  <si>
    <t>Cuentas por Pagar a L.P.</t>
  </si>
  <si>
    <t>CUENTAS POR PAGAR COMERCIALES A LARGO P</t>
  </si>
  <si>
    <t>Cuentas por Pagar Comerciales</t>
  </si>
  <si>
    <t>Cuentas 9 por Pagar Corriente</t>
  </si>
  <si>
    <t>CUENTAS POR PAGAR EMPRESAS RELACIONADAS</t>
  </si>
  <si>
    <t>Otros, Provisiones y Retenc.</t>
  </si>
  <si>
    <t>RETENCIONES DEL IMPUESTO SOBRE LA RENTA</t>
  </si>
  <si>
    <t>OTRAS RETENCIONES POR PAGAR</t>
  </si>
  <si>
    <t>INTERESES POR PAGAR</t>
  </si>
  <si>
    <t>DEBITO FISCAL IVA</t>
  </si>
  <si>
    <t>DEPOSITOS Y ANTICIPOS</t>
  </si>
  <si>
    <t>OTRAS PROVISIONES</t>
  </si>
  <si>
    <t>ACREEDORES OTROS, PROVISIONES Y RETENCI</t>
  </si>
  <si>
    <t>PROVISION AGUINALDOS</t>
  </si>
  <si>
    <t>PROVISION  FESTEJOS NAVIDEÑOS</t>
  </si>
  <si>
    <t>ATENCIONES AL PERSONAL</t>
  </si>
  <si>
    <t>Obligacion Laboral</t>
  </si>
  <si>
    <t>OBLIGACION LABORAL</t>
  </si>
  <si>
    <t>Impuestos por Pagar</t>
  </si>
  <si>
    <t>IMPUESTO SOBRE LA RENTA</t>
  </si>
  <si>
    <t>Ingresos Diferidos</t>
  </si>
  <si>
    <t>CREDITOS DIFERIDOS</t>
  </si>
  <si>
    <t>Prestamos Bancarios a L.P.</t>
  </si>
  <si>
    <t>PRESTAMOS A LARGO PLAZO</t>
  </si>
  <si>
    <t>Capital Social</t>
  </si>
  <si>
    <t>INSTRUMENTOS FINANCIEROS DE PATRIMONIO</t>
  </si>
  <si>
    <t>Revaluaciones</t>
  </si>
  <si>
    <t>SUPERAVIT POR REVALUACION DE TERRRENOS</t>
  </si>
  <si>
    <t>SUPERAVIT POR REVALUACION DE EDIFICIOS</t>
  </si>
  <si>
    <t>ISR DIFERIDO REVALUACION</t>
  </si>
  <si>
    <t>SUPERAVIT POR REVALUACION DE MAQUINARIA</t>
  </si>
  <si>
    <t>SUPERAVIT REVALUACION REALIZADO EDIF.E</t>
  </si>
  <si>
    <t>Utilidades Retenidas</t>
  </si>
  <si>
    <t>SUPERAVIT REVALUACION REALIZADO MAQ.YEQ</t>
  </si>
  <si>
    <t>RESULTADO  DEL  EJERCICIO  ACTUAL</t>
  </si>
  <si>
    <t>Reserva Legal</t>
  </si>
  <si>
    <t>RESERVA LEGAL EJERCICIO ACTUAL</t>
  </si>
  <si>
    <t>UTILIDADES RETENIDAS</t>
  </si>
  <si>
    <t>RESULTADO</t>
  </si>
  <si>
    <t>Intereses Recibidos</t>
  </si>
  <si>
    <t>INTERESES RECIBIDOS</t>
  </si>
  <si>
    <t>INTERESES RECIBIDOS TERCEROS</t>
  </si>
  <si>
    <t>Ingresos por Arrendamientos Operativos</t>
  </si>
  <si>
    <t>INGRESOS POR LEASING</t>
  </si>
  <si>
    <t>COMISIONES RECIBIDAS</t>
  </si>
  <si>
    <t>Otros ingresos</t>
  </si>
  <si>
    <t>Intereses Pagados</t>
  </si>
  <si>
    <t>Intereses Pagados TERC</t>
  </si>
  <si>
    <t>INTERESES PAGADOS TERCEROS</t>
  </si>
  <si>
    <t>Depreciaciones</t>
  </si>
  <si>
    <t>DEPRECIACION DE EDIFICIOS</t>
  </si>
  <si>
    <t>DEPRECIACION DE  INSTALACIONES</t>
  </si>
  <si>
    <t>DEPRECIACION DE  MAQUINARIA  Y EQUIPO</t>
  </si>
  <si>
    <t>DEPRECIACION DE  VEHICULOS</t>
  </si>
  <si>
    <t>DEPRECIACION REVALUACION DE EDIFICIOS</t>
  </si>
  <si>
    <t>DEPRECIACION REVALUACIONES DE  MAQUINAR</t>
  </si>
  <si>
    <t>COSTO POR DEPRECIACIONES</t>
  </si>
  <si>
    <t>DEPRECIACION DE  HARDWARE</t>
  </si>
  <si>
    <t>DEPRECIACION DE SOFTWAREE</t>
  </si>
  <si>
    <t>Comisiones Pagadas</t>
  </si>
  <si>
    <t>OTROS COSTOS</t>
  </si>
  <si>
    <t>GASTOS Y COMISIONES</t>
  </si>
  <si>
    <t>HONORARIOS POR SERVICIOS</t>
  </si>
  <si>
    <t>GASTOS Y COMISIONES TERCEROS</t>
  </si>
  <si>
    <t>HONORARIOS POR SERV TERCEROS</t>
  </si>
  <si>
    <t>Otros Gastos e Ingresos Financieros</t>
  </si>
  <si>
    <t>GTOS.Y COMISIONES</t>
  </si>
  <si>
    <t>FINANCIAMIENTO MONTACARGAS</t>
  </si>
  <si>
    <t>MANTEMIENTO MONTACARGAS</t>
  </si>
  <si>
    <t>COSTOS ARRENDAMIENTOS OPERATIVOS</t>
  </si>
  <si>
    <t>RESULTADO EN VENTAS DE ACTIVOS FIJOS</t>
  </si>
  <si>
    <t>Otros Ingresos-Egresos</t>
  </si>
  <si>
    <t>VARIOS</t>
  </si>
  <si>
    <t>GASTOS NO DEDUCIBLES</t>
  </si>
  <si>
    <t>ISR</t>
  </si>
  <si>
    <t xml:space="preserve"> RESERVA LEGAL EJERCICIO ACTUAL</t>
  </si>
  <si>
    <t xml:space="preserve"> ISR DIFERIDO GASTO</t>
  </si>
  <si>
    <t>Gastos de Operación</t>
  </si>
  <si>
    <t>PAPELERIA Y UTILES</t>
  </si>
  <si>
    <t>CAPACITACION TECNICA</t>
  </si>
  <si>
    <t>HONORARIOS</t>
  </si>
  <si>
    <t>DIETAS</t>
  </si>
  <si>
    <t>SUELDOS Y SALARIOS</t>
  </si>
  <si>
    <t>AGUINALDOS</t>
  </si>
  <si>
    <t>VACACIONES</t>
  </si>
  <si>
    <t>INDEMNIZACIONES</t>
  </si>
  <si>
    <t>BONIFICACIONES</t>
  </si>
  <si>
    <t>SEGURO SOCIAL-CUOTA PATRONAL</t>
  </si>
  <si>
    <t>SEGURO DE VIDA</t>
  </si>
  <si>
    <t>FESTEJOS</t>
  </si>
  <si>
    <t>VIAJES Y VIATICOS</t>
  </si>
  <si>
    <t>COMBUSTIBLES Y LUBRICANTES</t>
  </si>
  <si>
    <t>COMUNICACIONES Y CORREO</t>
  </si>
  <si>
    <t>MANTENIMIENTO PROPIO INSTALACIONES</t>
  </si>
  <si>
    <t>APORTE PATRONAL PENSIONES (AFP)</t>
  </si>
  <si>
    <t>IMPUESTOS MUNICIPALES</t>
  </si>
  <si>
    <t>COMISIONES A VENDEDORES</t>
  </si>
  <si>
    <t>ALQUILERES</t>
  </si>
  <si>
    <t>TOTAL GASTOS DE OPERACIÓN</t>
  </si>
  <si>
    <t>COSTOS ARREND SERVIDORES Y LICENCIAS</t>
  </si>
  <si>
    <t>V.ORIG.MOB.EQ OFIC</t>
  </si>
  <si>
    <t>DEP.AC.VO.MOB.EQ.OLA</t>
  </si>
  <si>
    <t>DEP.MOB.Y EQUIPO OFI</t>
  </si>
  <si>
    <t>GTS FORMALI CRE TERC</t>
  </si>
  <si>
    <t>CXC COMERCIO OTROS</t>
  </si>
  <si>
    <t>CXC. Co.RELACIONADAS</t>
  </si>
  <si>
    <t>DEPO. COMERCIALES</t>
  </si>
  <si>
    <t>INT.RECIB.DEP.BANCAR</t>
  </si>
  <si>
    <t>PREST.FID.Y ROTATIVO</t>
  </si>
  <si>
    <t>OTROS COSTOS TERCERO</t>
  </si>
  <si>
    <t>DEPOSITOS A PLAZO ML</t>
  </si>
  <si>
    <t>ENERGIA ELECTRICA</t>
  </si>
  <si>
    <t>PROPAGANDA</t>
  </si>
  <si>
    <t>ASEO Y LIMP DE INSTA</t>
  </si>
  <si>
    <t>ING POR LEASING TERC</t>
  </si>
  <si>
    <t>OTROS SEGUROS (MTTO RAV4)</t>
  </si>
  <si>
    <t>OTROS DEUDORES</t>
  </si>
  <si>
    <t>ACTIVOS POR DERECHO</t>
  </si>
  <si>
    <t>AMORT ACT POR DERECH</t>
  </si>
  <si>
    <t>PASIVO ARREND CP</t>
  </si>
  <si>
    <t>PASIVO ARREND LP</t>
  </si>
  <si>
    <t>GTOS FINAN DERECHO D</t>
  </si>
  <si>
    <t>AMORT ACTIVO DERECHO</t>
  </si>
  <si>
    <t>SEGURO GASTOS MEDICO</t>
  </si>
  <si>
    <t>ANT.COMPRAS ACT.FIJO</t>
  </si>
  <si>
    <t>REPRESENTACIONES</t>
  </si>
  <si>
    <t>SERVICIOS DE AGUA</t>
  </si>
  <si>
    <t>GTS FORMALI CREDITOS</t>
  </si>
  <si>
    <t>DONATIVOS</t>
  </si>
  <si>
    <t>Reserva para Cuentas de Dudosa Recuperación</t>
  </si>
  <si>
    <t>CTAS INCOB TERCEROS</t>
  </si>
  <si>
    <t>SALDO ATLANTIDA $  3103-01</t>
  </si>
  <si>
    <t>SALDO BANCO AZUL $ 10000001</t>
  </si>
  <si>
    <t>IVA DEBITO FIS.RECUP</t>
  </si>
  <si>
    <t>INTERESES MORATORIOS RECIBIDOS TERCEROS</t>
  </si>
  <si>
    <t>CIAS RELACIONADAS.</t>
  </si>
  <si>
    <t>OTROS SEGUROS</t>
  </si>
  <si>
    <t>PROV P/RETIROS VOLUN</t>
  </si>
  <si>
    <t>COM REC TERCEROS</t>
  </si>
  <si>
    <t>CARTONERA CENTROAMERICANA, S.A. DE C.V.</t>
  </si>
  <si>
    <t>SIGMAQ PACKAGING</t>
  </si>
  <si>
    <t>PROV. BONIFICACIONES</t>
  </si>
  <si>
    <t>INTER.PAGS. X ANTIC.</t>
  </si>
  <si>
    <t>CUENTAS APLICADAS A RESERVA</t>
  </si>
  <si>
    <t>INGRESOS POR ARRENDAMIENTOS</t>
  </si>
  <si>
    <t>INGRESOS POR INTERESES DE PRESTAMOS</t>
  </si>
  <si>
    <t>COSTOS DE OPERACION</t>
  </si>
  <si>
    <t>COSTO DE ARRENDAMIENTOS</t>
  </si>
  <si>
    <t>GASTO POR INTERESES Y COMISIONES</t>
  </si>
  <si>
    <t xml:space="preserve">TOTAL COSTOS DE OPERACION </t>
  </si>
  <si>
    <t>TOTAL INGRESOS DE OPERACION</t>
  </si>
  <si>
    <t>OTROS GASTOS DE OPERACION</t>
  </si>
  <si>
    <t>SALDO HIPOTECARIO CTA. CTE. $00540012708</t>
  </si>
  <si>
    <t>SUSCRIPCIONES Y PUB.</t>
  </si>
  <si>
    <t>INGR X LEASING ADMON</t>
  </si>
  <si>
    <t>INGR X LEASING DIREC</t>
  </si>
  <si>
    <t>MTO. CONTRATADO VEH.</t>
  </si>
  <si>
    <t>31.12.2024</t>
  </si>
  <si>
    <t>REBAJAS Y DEVOLUCION</t>
  </si>
  <si>
    <t>RESERVA LEGAL</t>
  </si>
  <si>
    <t>31.05.2024</t>
  </si>
  <si>
    <t>31.05.2025</t>
  </si>
  <si>
    <t>ESTADO DE RESULTADOS DEL 1o.DE ENERO AL 31 DE MAYO 2025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</si>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</sst>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.0_);_(* \(#,##0.0\);_(* &quot;-&quot;??_);_(@_)"/>
    <numFmt numFmtId="168" formatCode="#,##0.0_);[Red]\(#,##0.0\)"/>
    <numFmt numFmtId="169" formatCode="#,##0.0;[Red]\-#,##0.0"/>
    <numFmt numFmtId="170" formatCode="#,##0.0_);\(#,##0.0\)"/>
    <numFmt numFmtId="171" formatCode="0.0"/>
    <numFmt numFmtId="172" formatCode="_(* #,##0.0_);_(* \(#,##0.0\);_(* &quot;-&quot;?_);_(@_)"/>
    <numFmt numFmtId="173" formatCode="#,##0.0;[Red]#,##0.0"/>
    <numFmt numFmtId="174" formatCode="#,##0.0000000000000000;[Red]#,##0.0000000000000000"/>
    <numFmt numFmtId="175" formatCode="#,##0.00000000000000;[Red]#,##0.00000000000000"/>
    <numFmt numFmtId="176" formatCode="#,##0.000_);[Red]\(#,##0.000\)"/>
    <numFmt numFmtId="177" formatCode="0.000"/>
    <numFmt numFmtId="178" formatCode="#,##0.0_ ;\-#,##0.0\ "/>
    <numFmt numFmtId="179" formatCode="_(* #,##0.00000_);_(* \(#,##0.00000\);_(* &quot;-&quot;??_);_(@_)"/>
    <numFmt numFmtId="180" formatCode="#,##0_);[Red]\(#,##0\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9">
    <xf numFmtId="0" fontId="0" fillId="0" borderId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7" applyNumberFormat="0" applyAlignment="0" applyProtection="0"/>
    <xf numFmtId="0" fontId="24" fillId="6" borderId="8" applyNumberFormat="0" applyAlignment="0" applyProtection="0"/>
    <xf numFmtId="0" fontId="25" fillId="6" borderId="7" applyNumberFormat="0" applyAlignment="0" applyProtection="0"/>
    <xf numFmtId="0" fontId="26" fillId="0" borderId="9" applyNumberFormat="0" applyFill="0" applyAlignment="0" applyProtection="0"/>
    <xf numFmtId="0" fontId="27" fillId="7" borderId="10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3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1" fillId="32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8" borderId="11" applyNumberFormat="0" applyFont="0" applyAlignment="0" applyProtection="0"/>
    <xf numFmtId="166" fontId="4" fillId="0" borderId="0" applyFont="0" applyFill="0" applyBorder="0" applyAlignment="0" applyProtection="0"/>
    <xf numFmtId="0" fontId="4" fillId="0" borderId="0"/>
    <xf numFmtId="0" fontId="3" fillId="0" borderId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11" applyNumberFormat="0" applyFont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</cellStyleXfs>
  <cellXfs count="170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166" fontId="6" fillId="0" borderId="0" xfId="1"/>
    <xf numFmtId="0" fontId="8" fillId="0" borderId="0" xfId="0" applyFont="1" applyAlignment="1">
      <alignment horizontal="center"/>
    </xf>
    <xf numFmtId="168" fontId="8" fillId="0" borderId="0" xfId="1" applyNumberFormat="1" applyFont="1" applyAlignment="1">
      <alignment horizontal="centerContinuous"/>
    </xf>
    <xf numFmtId="168" fontId="7" fillId="0" borderId="0" xfId="1" applyNumberFormat="1" applyFont="1" applyAlignment="1">
      <alignment horizontal="centerContinuous"/>
    </xf>
    <xf numFmtId="168" fontId="7" fillId="0" borderId="0" xfId="1" applyNumberFormat="1" applyFont="1"/>
    <xf numFmtId="0" fontId="7" fillId="0" borderId="0" xfId="0" applyFont="1" applyAlignment="1">
      <alignment horizontal="centerContinuous"/>
    </xf>
    <xf numFmtId="40" fontId="7" fillId="0" borderId="0" xfId="0" applyNumberFormat="1" applyFont="1"/>
    <xf numFmtId="0" fontId="8" fillId="0" borderId="0" xfId="0" applyFont="1" applyAlignment="1">
      <alignment horizontal="centerContinuous"/>
    </xf>
    <xf numFmtId="168" fontId="7" fillId="0" borderId="0" xfId="1" applyNumberFormat="1" applyFont="1" applyAlignment="1">
      <alignment horizontal="left"/>
    </xf>
    <xf numFmtId="168" fontId="8" fillId="0" borderId="0" xfId="1" applyNumberFormat="1" applyFont="1"/>
    <xf numFmtId="49" fontId="7" fillId="0" borderId="0" xfId="1" applyNumberFormat="1" applyFont="1"/>
    <xf numFmtId="168" fontId="7" fillId="0" borderId="0" xfId="1" quotePrefix="1" applyNumberFormat="1" applyFont="1"/>
    <xf numFmtId="40" fontId="7" fillId="0" borderId="0" xfId="1" applyNumberFormat="1" applyFont="1"/>
    <xf numFmtId="169" fontId="7" fillId="0" borderId="0" xfId="1" applyNumberFormat="1" applyFont="1"/>
    <xf numFmtId="168" fontId="8" fillId="0" borderId="0" xfId="1" applyNumberFormat="1" applyFont="1" applyAlignment="1">
      <alignment horizontal="left"/>
    </xf>
    <xf numFmtId="168" fontId="8" fillId="0" borderId="0" xfId="0" applyNumberFormat="1" applyFont="1"/>
    <xf numFmtId="170" fontId="7" fillId="0" borderId="0" xfId="1" applyNumberFormat="1" applyFont="1"/>
    <xf numFmtId="168" fontId="7" fillId="0" borderId="0" xfId="2" applyNumberFormat="1" applyFont="1"/>
    <xf numFmtId="168" fontId="8" fillId="0" borderId="2" xfId="1" applyNumberFormat="1" applyFont="1" applyBorder="1"/>
    <xf numFmtId="168" fontId="6" fillId="0" borderId="0" xfId="0" applyNumberFormat="1" applyFont="1"/>
    <xf numFmtId="0" fontId="7" fillId="0" borderId="0" xfId="0" applyFont="1" applyAlignment="1">
      <alignment horizontal="center"/>
    </xf>
    <xf numFmtId="168" fontId="6" fillId="0" borderId="0" xfId="1" applyNumberFormat="1"/>
    <xf numFmtId="168" fontId="6" fillId="0" borderId="1" xfId="1" applyNumberFormat="1" applyBorder="1"/>
    <xf numFmtId="168" fontId="6" fillId="0" borderId="0" xfId="1" applyNumberFormat="1" applyAlignment="1">
      <alignment horizontal="left"/>
    </xf>
    <xf numFmtId="0" fontId="9" fillId="0" borderId="0" xfId="0" applyFont="1"/>
    <xf numFmtId="0" fontId="10" fillId="0" borderId="0" xfId="0" applyFont="1"/>
    <xf numFmtId="168" fontId="9" fillId="0" borderId="0" xfId="1" applyNumberFormat="1" applyFont="1" applyAlignment="1">
      <alignment horizontal="centerContinuous"/>
    </xf>
    <xf numFmtId="168" fontId="6" fillId="0" borderId="0" xfId="1" applyNumberFormat="1" applyAlignment="1">
      <alignment horizontal="centerContinuous"/>
    </xf>
    <xf numFmtId="168" fontId="6" fillId="0" borderId="0" xfId="1" applyNumberFormat="1" applyAlignment="1">
      <alignment horizontal="center"/>
    </xf>
    <xf numFmtId="168" fontId="11" fillId="0" borderId="0" xfId="1" applyNumberFormat="1" applyFont="1"/>
    <xf numFmtId="0" fontId="9" fillId="0" borderId="0" xfId="0" applyFont="1" applyAlignment="1">
      <alignment horizontal="center"/>
    </xf>
    <xf numFmtId="168" fontId="9" fillId="0" borderId="0" xfId="1" applyNumberFormat="1" applyFont="1"/>
    <xf numFmtId="168" fontId="9" fillId="0" borderId="1" xfId="1" applyNumberFormat="1" applyFont="1" applyBorder="1"/>
    <xf numFmtId="168" fontId="9" fillId="0" borderId="2" xfId="1" applyNumberFormat="1" applyFont="1" applyBorder="1"/>
    <xf numFmtId="168" fontId="6" fillId="0" borderId="0" xfId="1" quotePrefix="1" applyNumberFormat="1" applyAlignment="1">
      <alignment horizontal="left"/>
    </xf>
    <xf numFmtId="167" fontId="0" fillId="0" borderId="0" xfId="1" applyNumberFormat="1" applyFont="1"/>
    <xf numFmtId="167" fontId="9" fillId="0" borderId="0" xfId="1" applyNumberFormat="1" applyFont="1"/>
    <xf numFmtId="167" fontId="6" fillId="0" borderId="1" xfId="1" applyNumberFormat="1" applyBorder="1"/>
    <xf numFmtId="168" fontId="6" fillId="0" borderId="1" xfId="1" applyNumberFormat="1" applyBorder="1" applyAlignment="1">
      <alignment horizontal="centerContinuous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Continuous"/>
    </xf>
    <xf numFmtId="168" fontId="9" fillId="0" borderId="2" xfId="0" applyNumberFormat="1" applyFont="1" applyBorder="1"/>
    <xf numFmtId="168" fontId="9" fillId="0" borderId="0" xfId="0" applyNumberFormat="1" applyFont="1"/>
    <xf numFmtId="168" fontId="0" fillId="0" borderId="0" xfId="0" applyNumberFormat="1"/>
    <xf numFmtId="0" fontId="6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167" fontId="6" fillId="0" borderId="0" xfId="1" applyNumberFormat="1"/>
    <xf numFmtId="0" fontId="11" fillId="0" borderId="0" xfId="0" applyFont="1" applyAlignment="1">
      <alignment horizontal="centerContinuous"/>
    </xf>
    <xf numFmtId="170" fontId="6" fillId="0" borderId="0" xfId="1" applyNumberFormat="1"/>
    <xf numFmtId="172" fontId="6" fillId="0" borderId="0" xfId="1" applyNumberFormat="1"/>
    <xf numFmtId="168" fontId="6" fillId="0" borderId="1" xfId="0" applyNumberFormat="1" applyFont="1" applyBorder="1"/>
    <xf numFmtId="168" fontId="8" fillId="0" borderId="2" xfId="0" applyNumberFormat="1" applyFont="1" applyBorder="1"/>
    <xf numFmtId="167" fontId="8" fillId="0" borderId="2" xfId="1" applyNumberFormat="1" applyFont="1" applyBorder="1"/>
    <xf numFmtId="168" fontId="8" fillId="0" borderId="1" xfId="1" applyNumberFormat="1" applyFont="1" applyBorder="1"/>
    <xf numFmtId="17" fontId="6" fillId="0" borderId="0" xfId="0" applyNumberFormat="1" applyFont="1" applyAlignment="1">
      <alignment horizontal="center"/>
    </xf>
    <xf numFmtId="167" fontId="7" fillId="0" borderId="0" xfId="1" applyNumberFormat="1" applyFont="1"/>
    <xf numFmtId="167" fontId="8" fillId="0" borderId="0" xfId="1" applyNumberFormat="1" applyFont="1"/>
    <xf numFmtId="168" fontId="6" fillId="0" borderId="0" xfId="1" applyNumberFormat="1" applyAlignment="1">
      <alignment horizontal="right"/>
    </xf>
    <xf numFmtId="0" fontId="14" fillId="0" borderId="0" xfId="0" applyFont="1" applyAlignment="1">
      <alignment horizontal="left"/>
    </xf>
    <xf numFmtId="0" fontId="15" fillId="0" borderId="0" xfId="0" applyFont="1"/>
    <xf numFmtId="0" fontId="14" fillId="0" borderId="0" xfId="0" applyFont="1"/>
    <xf numFmtId="167" fontId="6" fillId="0" borderId="1" xfId="1" applyNumberFormat="1" applyBorder="1" applyAlignment="1">
      <alignment horizontal="left"/>
    </xf>
    <xf numFmtId="167" fontId="7" fillId="0" borderId="0" xfId="1" applyNumberFormat="1" applyFont="1" applyAlignment="1">
      <alignment horizontal="right"/>
    </xf>
    <xf numFmtId="167" fontId="7" fillId="0" borderId="0" xfId="1" quotePrefix="1" applyNumberFormat="1" applyFont="1"/>
    <xf numFmtId="167" fontId="7" fillId="0" borderId="1" xfId="1" applyNumberFormat="1" applyFont="1" applyBorder="1"/>
    <xf numFmtId="168" fontId="8" fillId="0" borderId="13" xfId="1" applyNumberFormat="1" applyFont="1" applyBorder="1"/>
    <xf numFmtId="167" fontId="6" fillId="0" borderId="0" xfId="0" applyNumberFormat="1" applyFont="1"/>
    <xf numFmtId="168" fontId="6" fillId="0" borderId="1" xfId="1" applyNumberFormat="1" applyBorder="1" applyAlignment="1">
      <alignment horizontal="left"/>
    </xf>
    <xf numFmtId="173" fontId="6" fillId="0" borderId="0" xfId="0" applyNumberFormat="1" applyFont="1"/>
    <xf numFmtId="167" fontId="6" fillId="0" borderId="1" xfId="1" applyNumberFormat="1" applyFont="1" applyBorder="1"/>
    <xf numFmtId="168" fontId="6" fillId="0" borderId="0" xfId="1" applyNumberFormat="1" applyBorder="1"/>
    <xf numFmtId="0" fontId="2" fillId="0" borderId="0" xfId="55"/>
    <xf numFmtId="168" fontId="6" fillId="0" borderId="1" xfId="1" applyNumberFormat="1" applyFill="1" applyBorder="1"/>
    <xf numFmtId="174" fontId="6" fillId="0" borderId="0" xfId="0" applyNumberFormat="1" applyFont="1"/>
    <xf numFmtId="167" fontId="6" fillId="0" borderId="0" xfId="1" applyNumberFormat="1" applyFill="1"/>
    <xf numFmtId="168" fontId="6" fillId="0" borderId="0" xfId="1" applyNumberFormat="1" applyFill="1"/>
    <xf numFmtId="175" fontId="6" fillId="0" borderId="0" xfId="0" applyNumberFormat="1" applyFont="1"/>
    <xf numFmtId="0" fontId="30" fillId="0" borderId="0" xfId="0" applyFont="1"/>
    <xf numFmtId="168" fontId="8" fillId="0" borderId="0" xfId="1" applyNumberFormat="1" applyFont="1" applyAlignment="1">
      <alignment horizontal="center"/>
    </xf>
    <xf numFmtId="166" fontId="6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73" fontId="0" fillId="0" borderId="0" xfId="0" applyNumberFormat="1"/>
    <xf numFmtId="166" fontId="7" fillId="0" borderId="0" xfId="1" applyFont="1"/>
    <xf numFmtId="168" fontId="7" fillId="0" borderId="0" xfId="1" applyNumberFormat="1" applyFont="1" applyFill="1"/>
    <xf numFmtId="167" fontId="7" fillId="0" borderId="0" xfId="1" applyNumberFormat="1" applyFont="1" applyFill="1"/>
    <xf numFmtId="167" fontId="7" fillId="0" borderId="1" xfId="1" applyNumberFormat="1" applyFont="1" applyFill="1" applyBorder="1"/>
    <xf numFmtId="168" fontId="8" fillId="0" borderId="0" xfId="1" applyNumberFormat="1" applyFont="1" applyFill="1" applyAlignment="1">
      <alignment horizontal="center"/>
    </xf>
    <xf numFmtId="167" fontId="8" fillId="0" borderId="0" xfId="1" applyNumberFormat="1" applyFont="1" applyFill="1"/>
    <xf numFmtId="166" fontId="6" fillId="0" borderId="0" xfId="1" applyFont="1" applyBorder="1"/>
    <xf numFmtId="168" fontId="7" fillId="0" borderId="0" xfId="1" applyNumberFormat="1" applyFont="1" applyFill="1" applyAlignment="1">
      <alignment horizontal="centerContinuous"/>
    </xf>
    <xf numFmtId="167" fontId="6" fillId="0" borderId="1" xfId="1" applyNumberFormat="1" applyFont="1" applyFill="1" applyBorder="1"/>
    <xf numFmtId="167" fontId="6" fillId="0" borderId="0" xfId="1" applyNumberFormat="1" applyFont="1" applyFill="1"/>
    <xf numFmtId="167" fontId="6" fillId="0" borderId="0" xfId="1" quotePrefix="1" applyNumberFormat="1" applyFont="1" applyFill="1"/>
    <xf numFmtId="167" fontId="8" fillId="0" borderId="2" xfId="1" applyNumberFormat="1" applyFont="1" applyFill="1" applyBorder="1"/>
    <xf numFmtId="167" fontId="7" fillId="0" borderId="0" xfId="1" applyNumberFormat="1" applyFont="1" applyFill="1" applyAlignment="1">
      <alignment horizontal="right"/>
    </xf>
    <xf numFmtId="167" fontId="6" fillId="0" borderId="1" xfId="1" applyNumberFormat="1" applyFill="1" applyBorder="1" applyAlignment="1">
      <alignment horizontal="left"/>
    </xf>
    <xf numFmtId="168" fontId="6" fillId="0" borderId="0" xfId="1" applyNumberFormat="1" applyFill="1" applyAlignment="1">
      <alignment horizontal="centerContinuous"/>
    </xf>
    <xf numFmtId="0" fontId="9" fillId="0" borderId="0" xfId="0" applyFont="1" applyAlignment="1">
      <alignment horizontal="centerContinuous"/>
    </xf>
    <xf numFmtId="168" fontId="9" fillId="0" borderId="0" xfId="1" applyNumberFormat="1" applyFont="1" applyFill="1"/>
    <xf numFmtId="168" fontId="9" fillId="0" borderId="1" xfId="1" applyNumberFormat="1" applyFont="1" applyFill="1" applyBorder="1"/>
    <xf numFmtId="168" fontId="9" fillId="0" borderId="2" xfId="1" applyNumberFormat="1" applyFont="1" applyFill="1" applyBorder="1"/>
    <xf numFmtId="4" fontId="6" fillId="0" borderId="0" xfId="0" applyNumberFormat="1" applyFont="1"/>
    <xf numFmtId="4" fontId="6" fillId="0" borderId="0" xfId="1" applyNumberFormat="1" applyFill="1"/>
    <xf numFmtId="168" fontId="34" fillId="0" borderId="0" xfId="1" applyNumberFormat="1" applyFont="1" applyFill="1"/>
    <xf numFmtId="168" fontId="34" fillId="0" borderId="1" xfId="1" applyNumberFormat="1" applyFont="1" applyFill="1" applyBorder="1"/>
    <xf numFmtId="168" fontId="35" fillId="0" borderId="0" xfId="1" applyNumberFormat="1" applyFont="1" applyFill="1"/>
    <xf numFmtId="178" fontId="6" fillId="0" borderId="0" xfId="46" applyNumberFormat="1"/>
    <xf numFmtId="167" fontId="6" fillId="0" borderId="1" xfId="1" applyNumberFormat="1" applyFill="1" applyBorder="1"/>
    <xf numFmtId="168" fontId="8" fillId="0" borderId="2" xfId="1" applyNumberFormat="1" applyFont="1" applyFill="1" applyBorder="1"/>
    <xf numFmtId="171" fontId="0" fillId="0" borderId="0" xfId="0" applyNumberFormat="1"/>
    <xf numFmtId="177" fontId="0" fillId="0" borderId="0" xfId="0" applyNumberFormat="1"/>
    <xf numFmtId="176" fontId="6" fillId="0" borderId="0" xfId="1" applyNumberFormat="1" applyFill="1"/>
    <xf numFmtId="166" fontId="12" fillId="0" borderId="0" xfId="1" applyFont="1" applyFill="1"/>
    <xf numFmtId="168" fontId="6" fillId="0" borderId="1" xfId="1" applyNumberFormat="1" applyFill="1" applyBorder="1" applyAlignment="1">
      <alignment horizontal="centerContinuous"/>
    </xf>
    <xf numFmtId="166" fontId="6" fillId="0" borderId="0" xfId="1" applyFont="1" applyFill="1"/>
    <xf numFmtId="167" fontId="7" fillId="0" borderId="0" xfId="1" applyNumberFormat="1" applyFont="1" applyBorder="1"/>
    <xf numFmtId="167" fontId="6" fillId="0" borderId="0" xfId="1" applyNumberFormat="1" applyFont="1" applyFill="1" applyBorder="1"/>
    <xf numFmtId="166" fontId="7" fillId="0" borderId="0" xfId="0" applyNumberFormat="1" applyFont="1"/>
    <xf numFmtId="43" fontId="6" fillId="0" borderId="0" xfId="1" applyNumberFormat="1" applyFont="1" applyFill="1" applyBorder="1"/>
    <xf numFmtId="167" fontId="6" fillId="0" borderId="0" xfId="1" applyNumberFormat="1" applyFont="1" applyBorder="1"/>
    <xf numFmtId="168" fontId="6" fillId="0" borderId="0" xfId="1" applyNumberFormat="1" applyFont="1"/>
    <xf numFmtId="167" fontId="7" fillId="0" borderId="0" xfId="1" applyNumberFormat="1" applyFont="1" applyFill="1" applyBorder="1"/>
    <xf numFmtId="179" fontId="7" fillId="0" borderId="0" xfId="1" applyNumberFormat="1" applyFont="1" applyFill="1"/>
    <xf numFmtId="0" fontId="30" fillId="0" borderId="0" xfId="0" applyFont="1" applyAlignment="1">
      <alignment horizontal="center"/>
    </xf>
    <xf numFmtId="166" fontId="0" fillId="0" borderId="0" xfId="1" applyFont="1"/>
    <xf numFmtId="4" fontId="0" fillId="0" borderId="0" xfId="0" applyNumberFormat="1"/>
    <xf numFmtId="43" fontId="0" fillId="0" borderId="0" xfId="0" applyNumberFormat="1"/>
    <xf numFmtId="0" fontId="0" fillId="36" borderId="0" xfId="0" applyFill="1"/>
    <xf numFmtId="0" fontId="33" fillId="0" borderId="0" xfId="0" applyFont="1"/>
    <xf numFmtId="0" fontId="0" fillId="40" borderId="0" xfId="0" applyFill="1"/>
    <xf numFmtId="0" fontId="0" fillId="40" borderId="0" xfId="0" applyFill="1" applyAlignment="1">
      <alignment horizontal="center"/>
    </xf>
    <xf numFmtId="4" fontId="0" fillId="40" borderId="0" xfId="0" applyNumberFormat="1" applyFill="1"/>
    <xf numFmtId="0" fontId="0" fillId="33" borderId="0" xfId="0" applyFill="1"/>
    <xf numFmtId="166" fontId="6" fillId="0" borderId="0" xfId="1" applyFill="1"/>
    <xf numFmtId="0" fontId="0" fillId="33" borderId="0" xfId="0" applyFill="1" applyAlignment="1">
      <alignment horizontal="center"/>
    </xf>
    <xf numFmtId="167" fontId="34" fillId="0" borderId="0" xfId="1" applyNumberFormat="1" applyFont="1" applyFill="1" applyAlignment="1">
      <alignment vertical="center"/>
    </xf>
    <xf numFmtId="180" fontId="6" fillId="0" borderId="0" xfId="1" applyNumberFormat="1"/>
    <xf numFmtId="168" fontId="34" fillId="0" borderId="0" xfId="1" applyNumberFormat="1" applyFont="1" applyAlignment="1">
      <alignment vertical="center"/>
    </xf>
    <xf numFmtId="166" fontId="30" fillId="0" borderId="0" xfId="78" applyFont="1"/>
    <xf numFmtId="166" fontId="0" fillId="0" borderId="0" xfId="78" applyFont="1"/>
    <xf numFmtId="166" fontId="6" fillId="0" borderId="0" xfId="78"/>
    <xf numFmtId="166" fontId="0" fillId="0" borderId="0" xfId="78" applyFont="1" applyFill="1"/>
    <xf numFmtId="43" fontId="0" fillId="0" borderId="0" xfId="54" applyFont="1"/>
    <xf numFmtId="166" fontId="30" fillId="34" borderId="0" xfId="78" applyFont="1" applyFill="1"/>
    <xf numFmtId="166" fontId="30" fillId="35" borderId="0" xfId="78" applyFont="1" applyFill="1"/>
    <xf numFmtId="166" fontId="30" fillId="33" borderId="0" xfId="78" applyFont="1" applyFill="1"/>
    <xf numFmtId="166" fontId="0" fillId="39" borderId="0" xfId="78" applyFont="1" applyFill="1"/>
    <xf numFmtId="166" fontId="30" fillId="37" borderId="0" xfId="78" applyFont="1" applyFill="1"/>
    <xf numFmtId="166" fontId="0" fillId="33" borderId="0" xfId="78" applyFont="1" applyFill="1"/>
    <xf numFmtId="166" fontId="30" fillId="38" borderId="0" xfId="78" applyFont="1" applyFill="1"/>
    <xf numFmtId="166" fontId="0" fillId="40" borderId="0" xfId="78" applyFont="1" applyFill="1"/>
    <xf numFmtId="179" fontId="6" fillId="0" borderId="0" xfId="1" applyNumberFormat="1" applyFill="1"/>
    <xf numFmtId="0" fontId="8" fillId="0" borderId="0" xfId="0" applyFont="1" applyAlignment="1">
      <alignment horizontal="center"/>
    </xf>
    <xf numFmtId="167" fontId="8" fillId="0" borderId="0" xfId="1" applyNumberFormat="1" applyFont="1" applyAlignment="1">
      <alignment horizontal="center"/>
    </xf>
    <xf numFmtId="168" fontId="8" fillId="0" borderId="0" xfId="1" applyNumberFormat="1" applyFont="1" applyAlignment="1">
      <alignment horizontal="center"/>
    </xf>
    <xf numFmtId="167" fontId="6" fillId="0" borderId="3" xfId="1" applyNumberFormat="1" applyBorder="1" applyAlignment="1">
      <alignment horizontal="center"/>
    </xf>
    <xf numFmtId="168" fontId="9" fillId="0" borderId="0" xfId="1" applyNumberFormat="1" applyFont="1" applyAlignment="1">
      <alignment horizontal="center"/>
    </xf>
    <xf numFmtId="168" fontId="6" fillId="0" borderId="0" xfId="1" applyNumberFormat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168" fontId="13" fillId="0" borderId="0" xfId="1" applyNumberFormat="1" applyFont="1" applyAlignment="1">
      <alignment horizontal="left"/>
    </xf>
    <xf numFmtId="0" fontId="14" fillId="0" borderId="0" xfId="0" applyFont="1" applyAlignment="1">
      <alignment horizontal="left"/>
    </xf>
    <xf numFmtId="4" fontId="0" fillId="33" borderId="0" xfId="0" applyNumberFormat="1" applyFill="1"/>
  </cellXfs>
  <cellStyles count="79">
    <cellStyle name="20% - Énfasis1" xfId="20" builtinId="30" customBuiltin="1"/>
    <cellStyle name="20% - Énfasis1 2" xfId="59" xr:uid="{F4B82C38-7A15-419D-9F19-97427D4AD6AA}"/>
    <cellStyle name="20% - Énfasis2" xfId="24" builtinId="34" customBuiltin="1"/>
    <cellStyle name="20% - Énfasis2 2" xfId="60" xr:uid="{8720ADC3-203B-44E1-B6EC-842CFA4EBF5C}"/>
    <cellStyle name="20% - Énfasis3" xfId="28" builtinId="38" customBuiltin="1"/>
    <cellStyle name="20% - Énfasis3 2" xfId="61" xr:uid="{31A0B62D-C7B1-49ED-B045-FF471F29DF7D}"/>
    <cellStyle name="20% - Énfasis4" xfId="32" builtinId="42" customBuiltin="1"/>
    <cellStyle name="20% - Énfasis4 2" xfId="62" xr:uid="{E5EEC4AF-5F71-40CE-BF6A-61574F1F8658}"/>
    <cellStyle name="20% - Énfasis5" xfId="36" builtinId="46" customBuiltin="1"/>
    <cellStyle name="20% - Énfasis5 2" xfId="63" xr:uid="{F2D7972E-3581-4EAD-906C-00CE1039C9B9}"/>
    <cellStyle name="20% - Énfasis6" xfId="40" builtinId="50" customBuiltin="1"/>
    <cellStyle name="20% - Énfasis6 2" xfId="64" xr:uid="{4F1D6302-5904-46BA-8487-076653273FC8}"/>
    <cellStyle name="40% - Énfasis1" xfId="21" builtinId="31" customBuiltin="1"/>
    <cellStyle name="40% - Énfasis1 2" xfId="65" xr:uid="{97E75F55-2EA3-4D8F-AFAC-5D79D8D141FF}"/>
    <cellStyle name="40% - Énfasis2" xfId="25" builtinId="35" customBuiltin="1"/>
    <cellStyle name="40% - Énfasis2 2" xfId="66" xr:uid="{B504F8D2-CBC7-480B-A9BC-E71CDCF142CA}"/>
    <cellStyle name="40% - Énfasis3" xfId="29" builtinId="39" customBuiltin="1"/>
    <cellStyle name="40% - Énfasis3 2" xfId="67" xr:uid="{9587C1D4-161C-4D5A-8E98-67BE5532C4D1}"/>
    <cellStyle name="40% - Énfasis4" xfId="33" builtinId="43" customBuiltin="1"/>
    <cellStyle name="40% - Énfasis4 2" xfId="68" xr:uid="{4C501222-3104-44B8-A0C2-42CF1762CDAF}"/>
    <cellStyle name="40% - Énfasis5" xfId="37" builtinId="47" customBuiltin="1"/>
    <cellStyle name="40% - Énfasis5 2" xfId="69" xr:uid="{B35DE8D8-0A2D-405A-B9CA-65156B07EA9C}"/>
    <cellStyle name="40% - Énfasis6" xfId="41" builtinId="51" customBuiltin="1"/>
    <cellStyle name="40% - Énfasis6 2" xfId="70" xr:uid="{81C90FA1-F453-4B04-A4D9-903D3B966566}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 xr:uid="{00000000-0005-0000-0000-000021000000}"/>
    <cellStyle name="Millares 2 2" xfId="54" xr:uid="{2B6AA80A-A1F4-45D5-8341-1069A92ACCF8}"/>
    <cellStyle name="Millares 2 2 2" xfId="75" xr:uid="{B739CC24-0DB7-49D1-828A-A9940A4BAA52}"/>
    <cellStyle name="Millares 2 3" xfId="57" xr:uid="{C5461134-E370-4A37-AC89-94DB24E0C3DA}"/>
    <cellStyle name="Millares 2 3 2" xfId="77" xr:uid="{4A18027A-1EDF-4385-A4B5-A56B6CB23FEA}"/>
    <cellStyle name="Millares 2 4" xfId="74" xr:uid="{3EE22491-4DD8-4D08-BB03-138E7C0242D9}"/>
    <cellStyle name="Millares 3" xfId="49" xr:uid="{F80ED933-96A8-4635-A5EC-C063E2A5BE3D}"/>
    <cellStyle name="Millares 3 2" xfId="78" xr:uid="{9ABB90CD-03BE-468C-8F9B-86067A3F1E85}"/>
    <cellStyle name="Millares 4" xfId="52" xr:uid="{B090C5CA-63B8-4685-AA1F-7507076E627C}"/>
    <cellStyle name="Millares 5" xfId="56" xr:uid="{8C546410-DA2B-475E-A9CC-437A8F3514B1}"/>
    <cellStyle name="Millares 6" xfId="71" xr:uid="{6CEA6A34-167B-4AE2-AFFA-DB29F74249A0}"/>
    <cellStyle name="Moneda 2" xfId="53" xr:uid="{038D72AA-9079-4FA8-BDF2-1E1EFF2E6A39}"/>
    <cellStyle name="Neutral" xfId="10" builtinId="28" customBuiltin="1"/>
    <cellStyle name="Normal" xfId="0" builtinId="0"/>
    <cellStyle name="Normal 2" xfId="45" xr:uid="{00000000-0005-0000-0000-000024000000}"/>
    <cellStyle name="Normal 3" xfId="46" xr:uid="{00000000-0005-0000-0000-000025000000}"/>
    <cellStyle name="Normal 4" xfId="47" xr:uid="{00000000-0005-0000-0000-000026000000}"/>
    <cellStyle name="Normal 4 2" xfId="50" xr:uid="{08300509-BA3C-48D2-974D-BACC7B557C49}"/>
    <cellStyle name="Normal 4 3" xfId="72" xr:uid="{6D06FD43-021E-472A-A6AC-DEF61C1FC5D5}"/>
    <cellStyle name="Normal 5" xfId="43" xr:uid="{00000000-0005-0000-0000-000027000000}"/>
    <cellStyle name="Normal 5 2" xfId="76" xr:uid="{921AE402-78DC-471F-83F2-F9299BE6E3E6}"/>
    <cellStyle name="Normal 6" xfId="51" xr:uid="{48416745-AE46-49E5-9ECB-F41E5D4A6553}"/>
    <cellStyle name="Normal 7" xfId="55" xr:uid="{EC515014-093B-43BC-880E-1FD5DE16F60E}"/>
    <cellStyle name="Normal 8" xfId="58" xr:uid="{81D30081-5981-4EB1-A5C2-980828987B84}"/>
    <cellStyle name="Notas 2" xfId="48" xr:uid="{00000000-0005-0000-0000-000028000000}"/>
    <cellStyle name="Notas 3" xfId="73" xr:uid="{E7697A05-FA01-4A8D-87C8-4F7E14A5FBF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2">
    <dxf>
      <numFmt numFmtId="181" formatCode="##,##0.0,;\(\ ##,##0.0,\)"/>
    </dxf>
    <dxf>
      <numFmt numFmtId="181" formatCode="##,##0.0,;\(\ ##,##0.0,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285750</xdr:colOff>
      <xdr:row>6</xdr:row>
      <xdr:rowOff>116135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433" y="63500"/>
          <a:ext cx="1075267" cy="1036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402167</xdr:colOff>
      <xdr:row>9</xdr:row>
      <xdr:rowOff>73274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122891" cy="107869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777240</xdr:colOff>
          <xdr:row>0</xdr:row>
          <xdr:rowOff>0</xdr:rowOff>
        </xdr:to>
        <xdr:sp macro="" textlink="">
          <xdr:nvSpPr>
            <xdr:cNvPr id="2052" name="FPMExcelClientSheetOptionstb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"/>
      <sheetName val="BALANCE"/>
      <sheetName val="ESTADO"/>
      <sheetName val="CUENTAS 9"/>
      <sheetName val="INT.COM.O.OP."/>
      <sheetName val="VENTAS 9"/>
      <sheetName val="VENTAS COM."/>
      <sheetName val="BALANCE MON."/>
      <sheetName val="INV.COMP.AFI."/>
      <sheetName val="COMP.PROV.IMP."/>
      <sheetName val="INV.PROV.IMP."/>
      <sheetName val="DEP.ACT.FIJ."/>
      <sheetName val="ANTIGUEDAD"/>
      <sheetName val="CONVALIDACION"/>
      <sheetName val="UNIDADES"/>
      <sheetName val="batxt"/>
      <sheetName val="estxt"/>
      <sheetName val="c9txt"/>
      <sheetName val="icotxt"/>
      <sheetName val="v9txt"/>
      <sheetName val="vctxt"/>
      <sheetName val="intxt"/>
      <sheetName val="comtxt"/>
      <sheetName val="invimptxt"/>
      <sheetName val="daftxt"/>
      <sheetName val="calculo"/>
      <sheetName val="Macro2"/>
    </sheetNames>
    <sheetDataSet>
      <sheetData sheetId="0">
        <row r="8">
          <cell r="D8" t="str">
            <v>940145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930121</v>
          </cell>
          <cell r="C5" t="str">
            <v>KONTEIN</v>
          </cell>
        </row>
        <row r="6">
          <cell r="B6" t="str">
            <v>930122</v>
          </cell>
          <cell r="C6" t="str">
            <v>SUN CHEMICAL</v>
          </cell>
        </row>
        <row r="7">
          <cell r="B7" t="str">
            <v>930125</v>
          </cell>
          <cell r="C7" t="str">
            <v>SPECIALTY</v>
          </cell>
        </row>
        <row r="8">
          <cell r="B8" t="str">
            <v>930126</v>
          </cell>
          <cell r="C8" t="str">
            <v>IND.TRANSF.DE PAPEL</v>
          </cell>
        </row>
        <row r="9">
          <cell r="B9" t="str">
            <v>930127</v>
          </cell>
          <cell r="C9" t="str">
            <v>CORPAK</v>
          </cell>
        </row>
        <row r="10">
          <cell r="B10" t="str">
            <v>930129</v>
          </cell>
          <cell r="C10" t="str">
            <v>CARTONERA</v>
          </cell>
        </row>
        <row r="11">
          <cell r="B11" t="str">
            <v>930130</v>
          </cell>
          <cell r="C11" t="str">
            <v>CELOPRINT</v>
          </cell>
        </row>
        <row r="12">
          <cell r="B12" t="str">
            <v>930131</v>
          </cell>
          <cell r="C12" t="str">
            <v>REPROCENTRO</v>
          </cell>
        </row>
        <row r="13">
          <cell r="B13" t="str">
            <v>930134</v>
          </cell>
          <cell r="C13" t="str">
            <v>IGSAL</v>
          </cell>
        </row>
        <row r="14">
          <cell r="B14" t="str">
            <v>930135</v>
          </cell>
          <cell r="C14" t="str">
            <v>ROTOFLEX</v>
          </cell>
        </row>
        <row r="15">
          <cell r="B15" t="str">
            <v>930138</v>
          </cell>
          <cell r="C15" t="str">
            <v>IMPREX</v>
          </cell>
        </row>
        <row r="16">
          <cell r="B16" t="str">
            <v>940140</v>
          </cell>
          <cell r="C16" t="str">
            <v>EMPAQUES FINOS</v>
          </cell>
        </row>
        <row r="17">
          <cell r="B17" t="str">
            <v>940141</v>
          </cell>
          <cell r="C17" t="str">
            <v>LITO ZADIK</v>
          </cell>
        </row>
        <row r="18">
          <cell r="B18" t="str">
            <v>940142</v>
          </cell>
          <cell r="C18" t="str">
            <v>CEGSA</v>
          </cell>
        </row>
        <row r="19">
          <cell r="B19" t="str">
            <v>940143</v>
          </cell>
          <cell r="C19" t="str">
            <v>IPCA</v>
          </cell>
        </row>
        <row r="20">
          <cell r="B20" t="str">
            <v>940144</v>
          </cell>
          <cell r="C20" t="str">
            <v>BOLSAS DE PAPEL</v>
          </cell>
        </row>
        <row r="21">
          <cell r="B21" t="str">
            <v>940145</v>
          </cell>
          <cell r="C21" t="str">
            <v>HISPANIA</v>
          </cell>
        </row>
        <row r="22">
          <cell r="B22" t="str">
            <v>940146</v>
          </cell>
          <cell r="C22" t="str">
            <v>LITOGUAT</v>
          </cell>
        </row>
        <row r="23">
          <cell r="B23" t="str">
            <v>940148</v>
          </cell>
          <cell r="C23" t="str">
            <v>COPACASA</v>
          </cell>
        </row>
        <row r="24">
          <cell r="B24" t="str">
            <v>940149</v>
          </cell>
          <cell r="C24" t="str">
            <v>PLEK</v>
          </cell>
        </row>
        <row r="25">
          <cell r="B25" t="str">
            <v>940152</v>
          </cell>
          <cell r="C25" t="str">
            <v>INV.SIGMA,S.A,</v>
          </cell>
        </row>
        <row r="26">
          <cell r="B26" t="str">
            <v>940153</v>
          </cell>
          <cell r="C26" t="str">
            <v>SUN CHEM.DE GUAT.</v>
          </cell>
        </row>
        <row r="27">
          <cell r="B27" t="str">
            <v>970171</v>
          </cell>
          <cell r="C27" t="str">
            <v>MAGMA</v>
          </cell>
        </row>
        <row r="28">
          <cell r="B28" t="str">
            <v>980182</v>
          </cell>
          <cell r="C28" t="str">
            <v>BADGER</v>
          </cell>
        </row>
        <row r="29">
          <cell r="B29" t="str">
            <v>980183</v>
          </cell>
          <cell r="C29" t="str">
            <v>SIERRA</v>
          </cell>
        </row>
        <row r="30">
          <cell r="B30" t="str">
            <v>980184</v>
          </cell>
          <cell r="C30" t="str">
            <v>ELPAC INC.</v>
          </cell>
        </row>
        <row r="31">
          <cell r="B31" t="str">
            <v>930234</v>
          </cell>
          <cell r="C31" t="str">
            <v>EDP/SIGMA</v>
          </cell>
        </row>
        <row r="32">
          <cell r="B32" t="str">
            <v>940246</v>
          </cell>
          <cell r="C32" t="str">
            <v>SIGMA DE GUATEMALA</v>
          </cell>
        </row>
        <row r="33">
          <cell r="B33" t="str">
            <v>940250</v>
          </cell>
          <cell r="C33" t="str">
            <v>INDURSA</v>
          </cell>
        </row>
        <row r="34">
          <cell r="B34" t="str">
            <v>950256</v>
          </cell>
          <cell r="C34" t="str">
            <v>SIGMA DE HONDURAS</v>
          </cell>
        </row>
        <row r="35">
          <cell r="B35" t="str">
            <v>950257</v>
          </cell>
          <cell r="C35" t="str">
            <v>CANASA</v>
          </cell>
        </row>
        <row r="36">
          <cell r="B36" t="str">
            <v>960266</v>
          </cell>
          <cell r="C36" t="str">
            <v>SIGMA DE NICARAGUA</v>
          </cell>
        </row>
        <row r="37">
          <cell r="B37" t="str">
            <v>970276</v>
          </cell>
          <cell r="C37" t="str">
            <v>SIGMA DE COSTA RICA</v>
          </cell>
        </row>
        <row r="38">
          <cell r="B38" t="str">
            <v>970277</v>
          </cell>
          <cell r="C38" t="str">
            <v>QUIMICAS SOL</v>
          </cell>
        </row>
        <row r="39">
          <cell r="B39" t="str">
            <v>980281</v>
          </cell>
          <cell r="C39" t="str">
            <v>SIGMA COVIS</v>
          </cell>
        </row>
        <row r="40">
          <cell r="B40" t="str">
            <v>980282</v>
          </cell>
          <cell r="C40" t="str">
            <v>CARIBBEAN</v>
          </cell>
        </row>
        <row r="41">
          <cell r="B41" t="str">
            <v>930331</v>
          </cell>
          <cell r="C41" t="str">
            <v>SIGMA CENTRAL</v>
          </cell>
        </row>
        <row r="42">
          <cell r="B42" t="str">
            <v>930402</v>
          </cell>
          <cell r="C42" t="str">
            <v>GAMMA,S.A.</v>
          </cell>
        </row>
        <row r="43">
          <cell r="B43" t="str">
            <v>980595</v>
          </cell>
          <cell r="C43" t="str">
            <v>NORTHERN FOREST</v>
          </cell>
        </row>
        <row r="44">
          <cell r="B44" t="str">
            <v>980596</v>
          </cell>
          <cell r="C44" t="str">
            <v>LAKI</v>
          </cell>
        </row>
        <row r="45">
          <cell r="B45" t="str">
            <v>980597</v>
          </cell>
          <cell r="C45" t="str">
            <v>KRAFT</v>
          </cell>
        </row>
        <row r="46">
          <cell r="B46" t="str">
            <v>980981</v>
          </cell>
          <cell r="C46" t="str">
            <v>PERTIMEX,S.A.</v>
          </cell>
        </row>
        <row r="47">
          <cell r="B47" t="str">
            <v>980983</v>
          </cell>
          <cell r="C47" t="str">
            <v>Q.CORP</v>
          </cell>
        </row>
        <row r="48">
          <cell r="B48" t="str">
            <v>980984</v>
          </cell>
          <cell r="C48" t="str">
            <v>NORCREST</v>
          </cell>
        </row>
        <row r="49">
          <cell r="B49" t="str">
            <v>980985</v>
          </cell>
          <cell r="C49" t="str">
            <v>WORLD IND.RESOURCES</v>
          </cell>
        </row>
        <row r="50">
          <cell r="B50" t="str">
            <v>980986</v>
          </cell>
          <cell r="C50" t="str">
            <v>BUFKOR</v>
          </cell>
        </row>
        <row r="51">
          <cell r="B51" t="str">
            <v>980987</v>
          </cell>
          <cell r="C51" t="str">
            <v>SARMAN</v>
          </cell>
        </row>
        <row r="52">
          <cell r="B52" t="str">
            <v>980988</v>
          </cell>
          <cell r="C52" t="str">
            <v>ELPAC LTDA.</v>
          </cell>
        </row>
        <row r="53">
          <cell r="B53" t="str">
            <v>980989</v>
          </cell>
          <cell r="C53" t="str">
            <v>UNIPAK</v>
          </cell>
        </row>
        <row r="54">
          <cell r="B54">
            <v>930332</v>
          </cell>
          <cell r="C54" t="str">
            <v>CONSOL. SIGMA S.A.</v>
          </cell>
        </row>
        <row r="55">
          <cell r="B55" t="str">
            <v>960267</v>
          </cell>
          <cell r="C55" t="str">
            <v>SOLUCIONES DE EMPAQUES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ustomProperty" Target="../customProperty4.bin"/><Relationship Id="rId7" Type="http://schemas.openxmlformats.org/officeDocument/2006/relationships/image" Target="../media/image2.emf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1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C6C8-62F9-4735-8FD6-149B37D9D881}">
  <sheetPr>
    <pageSetUpPr fitToPage="1"/>
  </sheetPr>
  <dimension ref="B2:M77"/>
  <sheetViews>
    <sheetView showGridLines="0" view="pageBreakPreview" zoomScale="80" zoomScaleNormal="80" zoomScaleSheetLayoutView="80" workbookViewId="0">
      <selection activeCell="F43" sqref="F43"/>
    </sheetView>
  </sheetViews>
  <sheetFormatPr baseColWidth="10" defaultColWidth="9.21875" defaultRowHeight="13.2" x14ac:dyDescent="0.25"/>
  <cols>
    <col min="1" max="1" width="3.77734375" style="1" customWidth="1"/>
    <col min="2" max="2" width="3.77734375" style="2" customWidth="1"/>
    <col min="3" max="3" width="8.5546875" style="2" customWidth="1"/>
    <col min="4" max="4" width="24.21875" style="2" customWidth="1"/>
    <col min="5" max="5" width="12.21875" style="2" customWidth="1"/>
    <col min="6" max="6" width="7.44140625" style="2" customWidth="1"/>
    <col min="7" max="7" width="6.21875" style="2" customWidth="1"/>
    <col min="8" max="8" width="13.44140625" style="2" customWidth="1"/>
    <col min="9" max="9" width="7.21875" style="2" customWidth="1"/>
    <col min="10" max="10" width="13.44140625" style="2" customWidth="1"/>
    <col min="11" max="11" width="9.77734375" style="1" bestFit="1" customWidth="1"/>
    <col min="12" max="13" width="10.21875" style="1" bestFit="1" customWidth="1"/>
    <col min="14" max="16384" width="9.21875" style="1"/>
  </cols>
  <sheetData>
    <row r="2" spans="2:13" x14ac:dyDescent="0.25">
      <c r="H2" s="3"/>
      <c r="I2" s="3"/>
      <c r="J2" s="3"/>
    </row>
    <row r="3" spans="2:13" x14ac:dyDescent="0.25">
      <c r="D3" s="3"/>
    </row>
    <row r="4" spans="2:13" x14ac:dyDescent="0.25">
      <c r="D4" s="3"/>
      <c r="H4" s="3"/>
      <c r="J4" s="3"/>
    </row>
    <row r="5" spans="2:13" x14ac:dyDescent="0.25">
      <c r="B5" s="3"/>
      <c r="C5" s="3"/>
      <c r="D5" s="3"/>
    </row>
    <row r="6" spans="2:13" x14ac:dyDescent="0.25">
      <c r="B6" s="157" t="s">
        <v>70</v>
      </c>
      <c r="C6" s="157"/>
      <c r="D6" s="157"/>
      <c r="E6" s="157"/>
      <c r="F6" s="157"/>
      <c r="G6" s="157"/>
      <c r="H6" s="157"/>
      <c r="I6" s="157"/>
      <c r="J6" s="157"/>
    </row>
    <row r="7" spans="2:13" x14ac:dyDescent="0.25">
      <c r="B7" s="158" t="s">
        <v>344</v>
      </c>
      <c r="C7" s="158"/>
      <c r="D7" s="158"/>
      <c r="E7" s="158"/>
      <c r="F7" s="158"/>
      <c r="G7" s="158"/>
      <c r="H7" s="158"/>
      <c r="I7" s="158"/>
      <c r="J7" s="158"/>
    </row>
    <row r="8" spans="2:13" x14ac:dyDescent="0.25">
      <c r="B8" s="158" t="s">
        <v>0</v>
      </c>
      <c r="C8" s="158"/>
      <c r="D8" s="158"/>
      <c r="E8" s="158"/>
      <c r="F8" s="158"/>
      <c r="G8" s="158"/>
      <c r="H8" s="158"/>
      <c r="I8" s="158"/>
      <c r="J8" s="158"/>
    </row>
    <row r="9" spans="2:13" x14ac:dyDescent="0.25">
      <c r="B9" s="6"/>
      <c r="C9" s="6"/>
      <c r="D9" s="7"/>
      <c r="E9" s="7"/>
      <c r="F9" s="7"/>
      <c r="G9" s="7"/>
      <c r="H9" s="7"/>
      <c r="J9" s="94"/>
    </row>
    <row r="10" spans="2:13" x14ac:dyDescent="0.25">
      <c r="B10" s="8"/>
      <c r="C10" s="8"/>
      <c r="D10" s="8"/>
      <c r="E10" s="8"/>
      <c r="F10" s="8"/>
      <c r="G10" s="8"/>
      <c r="H10" s="9"/>
      <c r="I10" s="10"/>
      <c r="J10" s="9"/>
    </row>
    <row r="11" spans="2:13" x14ac:dyDescent="0.25">
      <c r="B11" s="8"/>
      <c r="C11" s="8"/>
      <c r="D11" s="8"/>
      <c r="E11" s="8"/>
      <c r="F11" s="8"/>
      <c r="G11" s="8"/>
      <c r="H11" s="82"/>
      <c r="I11" s="10"/>
      <c r="J11" s="91"/>
    </row>
    <row r="12" spans="2:13" x14ac:dyDescent="0.25">
      <c r="B12" s="8"/>
      <c r="C12" s="8"/>
      <c r="D12" s="8"/>
      <c r="E12" s="8"/>
      <c r="F12" s="8"/>
      <c r="G12" s="8"/>
      <c r="H12" s="11" t="s">
        <v>343</v>
      </c>
      <c r="I12" s="10"/>
      <c r="J12" s="11" t="s">
        <v>342</v>
      </c>
      <c r="K12" s="58"/>
      <c r="L12" s="48"/>
      <c r="M12" s="43"/>
    </row>
    <row r="13" spans="2:13" x14ac:dyDescent="0.25">
      <c r="I13" s="10"/>
    </row>
    <row r="14" spans="2:13" x14ac:dyDescent="0.25">
      <c r="H14" s="122"/>
      <c r="I14" s="10"/>
    </row>
    <row r="15" spans="2:13" x14ac:dyDescent="0.25">
      <c r="B15" s="12"/>
      <c r="C15" s="1" t="s">
        <v>326</v>
      </c>
      <c r="D15" s="8"/>
      <c r="E15" s="8"/>
      <c r="F15" s="8"/>
      <c r="G15" s="8"/>
      <c r="H15" s="126">
        <f>(-'Lista de Saldos IM'!E146-'Lista de Saldos IM'!E147-'Lista de Saldos IM'!E148-'Lista de Saldos IM'!E149)/1000</f>
        <v>1004.7454200000001</v>
      </c>
      <c r="I15" s="59"/>
      <c r="J15" s="121">
        <v>1010.98398</v>
      </c>
      <c r="K15" s="50"/>
      <c r="L15" s="50"/>
      <c r="M15" s="50"/>
    </row>
    <row r="16" spans="2:13" x14ac:dyDescent="0.25">
      <c r="B16" s="8"/>
      <c r="C16" s="1" t="s">
        <v>327</v>
      </c>
      <c r="D16" s="8"/>
      <c r="E16" s="8"/>
      <c r="F16" s="8"/>
      <c r="G16" s="8"/>
      <c r="H16" s="90">
        <f>(-'Lista de Saldos IM'!E143-'Lista de Saldos IM'!E144-'Lista de Saldos IM'!E145-'Lista de Saldos IM'!E151-'Lista de Saldos IM'!E150-'Lista de Saldos IM'!E152)/1000</f>
        <v>1719.7409499999997</v>
      </c>
      <c r="I16" s="59"/>
      <c r="J16" s="90">
        <v>1286.21208</v>
      </c>
      <c r="K16" s="59"/>
      <c r="L16" s="50"/>
      <c r="M16" s="50"/>
    </row>
    <row r="17" spans="2:13" x14ac:dyDescent="0.25">
      <c r="B17" s="8"/>
      <c r="C17" s="8"/>
      <c r="D17" s="6" t="s">
        <v>332</v>
      </c>
      <c r="E17" s="6"/>
      <c r="F17" s="8"/>
      <c r="G17" s="8"/>
      <c r="H17" s="92">
        <f>SUM(H15:H16)</f>
        <v>2724.4863699999996</v>
      </c>
      <c r="I17" s="60"/>
      <c r="J17" s="92">
        <f>SUM(J15:J16)</f>
        <v>2297.1960600000002</v>
      </c>
      <c r="K17" s="60"/>
      <c r="L17" s="50"/>
      <c r="M17" s="50"/>
    </row>
    <row r="18" spans="2:13" ht="15" customHeight="1" x14ac:dyDescent="0.25">
      <c r="B18" s="8"/>
      <c r="C18" s="8"/>
      <c r="D18" s="8"/>
      <c r="E18" s="8"/>
      <c r="F18" s="8"/>
      <c r="G18" s="8"/>
      <c r="H18" s="59"/>
      <c r="I18" s="59"/>
      <c r="J18" s="96"/>
      <c r="K18" s="8"/>
    </row>
    <row r="19" spans="2:13" x14ac:dyDescent="0.25">
      <c r="B19" s="14"/>
      <c r="C19" s="123" t="s">
        <v>328</v>
      </c>
      <c r="D19" s="1"/>
      <c r="E19" s="8"/>
      <c r="F19" s="8"/>
      <c r="G19" s="8"/>
      <c r="K19" s="59"/>
      <c r="M19" s="70"/>
    </row>
    <row r="20" spans="2:13" x14ac:dyDescent="0.25">
      <c r="B20" s="8"/>
      <c r="C20" s="1" t="s">
        <v>329</v>
      </c>
      <c r="D20" s="123"/>
      <c r="E20" s="8"/>
      <c r="F20" s="8"/>
      <c r="G20" s="8"/>
      <c r="H20" s="124">
        <f>('Lista de Saldos IM'!E157+'Lista de Saldos IM'!E159+'Lista de Saldos IM'!E161+'Lista de Saldos IM'!E162+'Lista de Saldos IM'!E163+'Lista de Saldos IM'!E164+'Lista de Saldos IM'!E158)/1000</f>
        <v>236.26791</v>
      </c>
      <c r="I20" s="120"/>
      <c r="J20" s="121">
        <v>243.04609999999997</v>
      </c>
      <c r="K20" s="8"/>
    </row>
    <row r="21" spans="2:13" ht="12.45" customHeight="1" x14ac:dyDescent="0.25">
      <c r="B21" s="8"/>
      <c r="C21" s="1" t="s">
        <v>330</v>
      </c>
      <c r="D21" s="123"/>
      <c r="E21" s="6"/>
      <c r="F21" s="16"/>
      <c r="G21" s="16"/>
      <c r="H21" s="73">
        <f>('Lista de Saldos IM'!E153+'Lista de Saldos IM'!E154+'Lista de Saldos IM'!E165+'Lista de Saldos IM'!E170+'Lista de Saldos IM'!E171+'Lista de Saldos IM'!E169)/1000</f>
        <v>1532.6519499999999</v>
      </c>
      <c r="I21" s="59"/>
      <c r="J21" s="95">
        <v>1135.6295299999999</v>
      </c>
      <c r="K21" s="60"/>
    </row>
    <row r="22" spans="2:13" x14ac:dyDescent="0.25">
      <c r="D22" s="3" t="s">
        <v>331</v>
      </c>
      <c r="H22" s="60">
        <f>SUM(H20:H21)</f>
        <v>1768.91986</v>
      </c>
      <c r="I22" s="60"/>
      <c r="J22" s="60">
        <f t="shared" ref="J22" si="0">SUM(J20:J21)</f>
        <v>1378.67563</v>
      </c>
      <c r="K22" s="2"/>
    </row>
    <row r="23" spans="2:13" x14ac:dyDescent="0.25">
      <c r="B23" s="8"/>
      <c r="C23" s="8"/>
      <c r="D23" s="8"/>
      <c r="E23" s="87"/>
      <c r="F23" s="8"/>
      <c r="G23" s="8"/>
      <c r="H23" s="59"/>
      <c r="I23" s="59"/>
      <c r="J23" s="96"/>
      <c r="K23" s="8"/>
    </row>
    <row r="24" spans="2:13" hidden="1" x14ac:dyDescent="0.25">
      <c r="B24" s="8"/>
      <c r="C24" s="8" t="s">
        <v>1</v>
      </c>
      <c r="D24" s="8"/>
      <c r="E24" s="8"/>
      <c r="F24" s="8"/>
      <c r="G24" s="8"/>
      <c r="H24" s="59"/>
      <c r="I24" s="59"/>
      <c r="J24" s="96"/>
      <c r="K24" s="8"/>
    </row>
    <row r="25" spans="2:13" hidden="1" x14ac:dyDescent="0.25">
      <c r="B25" s="8"/>
      <c r="C25" s="8"/>
      <c r="D25" s="8"/>
      <c r="E25" s="8"/>
      <c r="F25" s="8"/>
      <c r="G25" s="8"/>
      <c r="H25" s="59"/>
      <c r="I25" s="59"/>
      <c r="J25" s="96"/>
      <c r="K25" s="8"/>
    </row>
    <row r="26" spans="2:13" hidden="1" x14ac:dyDescent="0.25">
      <c r="B26" s="8"/>
      <c r="C26" s="8"/>
      <c r="D26" s="8"/>
      <c r="E26" s="8"/>
      <c r="F26" s="8"/>
      <c r="G26" s="8"/>
      <c r="H26" s="67"/>
      <c r="I26" s="59"/>
      <c r="J26" s="97"/>
      <c r="K26" s="15"/>
    </row>
    <row r="27" spans="2:13" hidden="1" x14ac:dyDescent="0.25">
      <c r="B27" s="14"/>
      <c r="C27" s="8"/>
      <c r="D27" s="8" t="s">
        <v>2</v>
      </c>
      <c r="E27" s="8"/>
      <c r="F27" s="8"/>
      <c r="G27" s="8"/>
      <c r="H27" s="59">
        <v>0</v>
      </c>
      <c r="I27" s="59"/>
      <c r="J27" s="96">
        <v>0</v>
      </c>
      <c r="K27" s="8"/>
    </row>
    <row r="28" spans="2:13" hidden="1" x14ac:dyDescent="0.25">
      <c r="B28" s="8"/>
      <c r="C28" s="8"/>
      <c r="D28" s="8" t="s">
        <v>3</v>
      </c>
      <c r="E28" s="8"/>
      <c r="F28" s="8"/>
      <c r="G28" s="8"/>
      <c r="H28" s="68">
        <v>0</v>
      </c>
      <c r="I28" s="59"/>
      <c r="J28" s="95"/>
      <c r="K28" s="15"/>
    </row>
    <row r="29" spans="2:13" hidden="1" x14ac:dyDescent="0.25">
      <c r="B29" s="8"/>
      <c r="C29" s="8"/>
      <c r="D29" s="8"/>
      <c r="E29" s="8"/>
      <c r="F29" s="8"/>
      <c r="G29" s="8"/>
      <c r="H29" s="59"/>
      <c r="I29" s="59"/>
      <c r="J29" s="96"/>
      <c r="K29" s="8"/>
    </row>
    <row r="30" spans="2:13" hidden="1" x14ac:dyDescent="0.25">
      <c r="D30" s="2" t="s">
        <v>4</v>
      </c>
      <c r="H30" s="68">
        <f>+H27+H28</f>
        <v>0</v>
      </c>
      <c r="I30" s="59"/>
      <c r="J30" s="95">
        <f>+J27+J28</f>
        <v>0</v>
      </c>
      <c r="K30" s="17"/>
    </row>
    <row r="31" spans="2:13" hidden="1" x14ac:dyDescent="0.25">
      <c r="H31" s="59"/>
      <c r="I31" s="59"/>
      <c r="J31" s="96"/>
      <c r="K31" s="2"/>
    </row>
    <row r="32" spans="2:13" hidden="1" x14ac:dyDescent="0.25">
      <c r="B32" s="8"/>
      <c r="C32" s="18" t="s">
        <v>5</v>
      </c>
      <c r="D32" s="18"/>
      <c r="E32" s="6"/>
      <c r="F32" s="16"/>
      <c r="G32" s="16"/>
      <c r="H32" s="60">
        <f>+H21-H30</f>
        <v>1532.6519499999999</v>
      </c>
      <c r="I32" s="59"/>
      <c r="J32" s="92">
        <f>+J21-J30</f>
        <v>1135.6295299999999</v>
      </c>
      <c r="K32" s="60"/>
    </row>
    <row r="33" spans="2:11" hidden="1" x14ac:dyDescent="0.25">
      <c r="D33" s="5" t="s">
        <v>6</v>
      </c>
      <c r="H33" s="59"/>
      <c r="I33" s="59"/>
      <c r="J33" s="96"/>
      <c r="K33" s="2"/>
    </row>
    <row r="34" spans="2:11" x14ac:dyDescent="0.25">
      <c r="C34" s="2" t="s">
        <v>7</v>
      </c>
      <c r="H34" s="59"/>
      <c r="I34" s="59"/>
      <c r="J34" s="96"/>
      <c r="K34" s="2"/>
    </row>
    <row r="35" spans="2:11" hidden="1" x14ac:dyDescent="0.25">
      <c r="D35" s="2" t="s">
        <v>8</v>
      </c>
      <c r="E35" s="8"/>
      <c r="H35" s="59"/>
      <c r="I35" s="59"/>
      <c r="J35" s="96">
        <v>0</v>
      </c>
      <c r="K35" s="8"/>
    </row>
    <row r="36" spans="2:11" x14ac:dyDescent="0.25">
      <c r="D36" s="25" t="s">
        <v>3</v>
      </c>
      <c r="E36" s="8"/>
      <c r="F36" s="8"/>
      <c r="G36" s="88"/>
      <c r="H36" s="89">
        <f>('Lista de Saldos IM'!E220+'Lista de Saldos IM'!E188+'Lista de Saldos IM'!E186+'Lista de Saldos IM'!E173)/1000</f>
        <v>187.36909999999995</v>
      </c>
      <c r="I36" s="59"/>
      <c r="J36" s="96">
        <v>243.59121999999999</v>
      </c>
      <c r="K36" s="8"/>
    </row>
    <row r="37" spans="2:11" x14ac:dyDescent="0.25">
      <c r="D37" s="125" t="s">
        <v>333</v>
      </c>
      <c r="E37" s="8"/>
      <c r="F37" s="8"/>
      <c r="G37" s="88"/>
      <c r="H37" s="112">
        <f>('Lista de Saldos IM'!E166+'Lista de Saldos IM'!E167+'Lista de Saldos IM'!E172+'Lista de Saldos IM'!E174+'Lista de Saldos IM'!E177+'Lista de Saldos IM'!E181+'Lista de Saldos IM'!E187+'Lista de Saldos IM'!E180)/1000</f>
        <v>81.319339999999997</v>
      </c>
      <c r="I37" s="59"/>
      <c r="J37" s="112">
        <v>75.135530000000003</v>
      </c>
      <c r="K37" s="59"/>
    </row>
    <row r="38" spans="2:11" x14ac:dyDescent="0.25">
      <c r="D38" s="13" t="s">
        <v>4</v>
      </c>
      <c r="E38" s="8"/>
      <c r="F38" s="8"/>
      <c r="G38" s="88"/>
      <c r="H38" s="92">
        <f>SUM(H36:H37)</f>
        <v>268.68843999999996</v>
      </c>
      <c r="I38" s="92"/>
      <c r="J38" s="92">
        <f>SUM(J36:J37)</f>
        <v>318.72674999999998</v>
      </c>
      <c r="K38" s="8"/>
    </row>
    <row r="39" spans="2:11" x14ac:dyDescent="0.25">
      <c r="H39" s="89"/>
      <c r="I39" s="59"/>
      <c r="J39" s="96"/>
      <c r="K39" s="2"/>
    </row>
    <row r="40" spans="2:11" hidden="1" x14ac:dyDescent="0.25">
      <c r="B40" s="8"/>
      <c r="C40" s="8" t="s">
        <v>9</v>
      </c>
      <c r="D40" s="8"/>
      <c r="E40" s="8"/>
      <c r="F40" s="8"/>
      <c r="G40" s="88"/>
      <c r="H40" s="89"/>
      <c r="I40" s="59"/>
      <c r="J40" s="96"/>
      <c r="K40" s="8"/>
    </row>
    <row r="41" spans="2:11" hidden="1" x14ac:dyDescent="0.25">
      <c r="B41" s="8"/>
      <c r="C41" s="25" t="s">
        <v>71</v>
      </c>
      <c r="D41" s="8"/>
      <c r="E41" s="8"/>
      <c r="F41" s="8"/>
      <c r="G41" s="88"/>
      <c r="H41" s="90"/>
      <c r="I41" s="59"/>
      <c r="J41" s="95"/>
      <c r="K41" s="59"/>
    </row>
    <row r="42" spans="2:11" x14ac:dyDescent="0.25">
      <c r="B42" s="8"/>
      <c r="C42" s="8"/>
      <c r="D42" s="8"/>
      <c r="E42" s="8"/>
      <c r="F42" s="8"/>
      <c r="G42" s="88"/>
      <c r="H42" s="89"/>
      <c r="I42" s="59"/>
      <c r="J42" s="96"/>
      <c r="K42" s="8"/>
    </row>
    <row r="43" spans="2:11" x14ac:dyDescent="0.25">
      <c r="H43" s="89"/>
      <c r="I43" s="59"/>
      <c r="J43" s="96"/>
      <c r="K43" s="2"/>
    </row>
    <row r="44" spans="2:11" x14ac:dyDescent="0.25">
      <c r="B44" s="12"/>
      <c r="C44" s="159" t="s">
        <v>66</v>
      </c>
      <c r="D44" s="159"/>
      <c r="E44" s="159"/>
      <c r="F44" s="159"/>
      <c r="G44" s="91"/>
      <c r="H44" s="92">
        <f>H17-H22-H38</f>
        <v>686.87806999999975</v>
      </c>
      <c r="I44" s="92">
        <f t="shared" ref="I44" si="1">I17-I22-I38</f>
        <v>0</v>
      </c>
      <c r="J44" s="92">
        <f>J17-J22-J38</f>
        <v>599.79368000000022</v>
      </c>
      <c r="K44" s="60"/>
    </row>
    <row r="45" spans="2:11" x14ac:dyDescent="0.25">
      <c r="B45" s="12"/>
      <c r="H45" s="89"/>
      <c r="I45" s="59"/>
      <c r="J45" s="96"/>
      <c r="K45" s="2"/>
    </row>
    <row r="46" spans="2:11" x14ac:dyDescent="0.25">
      <c r="C46" s="12" t="s">
        <v>10</v>
      </c>
      <c r="D46" s="8"/>
      <c r="E46" s="8"/>
      <c r="F46" s="8"/>
      <c r="G46" s="88"/>
      <c r="H46" s="89"/>
      <c r="I46" s="59"/>
      <c r="J46" s="96"/>
      <c r="K46" s="8"/>
    </row>
    <row r="47" spans="2:11" x14ac:dyDescent="0.25">
      <c r="C47" s="1" t="s">
        <v>341</v>
      </c>
      <c r="H47" s="89">
        <f>'Lista de Saldos IM'!E184/1000</f>
        <v>0</v>
      </c>
      <c r="I47" s="59"/>
      <c r="J47" s="96"/>
      <c r="K47" s="20"/>
    </row>
    <row r="48" spans="2:11" x14ac:dyDescent="0.25">
      <c r="C48" s="12" t="s">
        <v>11</v>
      </c>
      <c r="H48" s="89">
        <f>'Lista de Saldos IM'!E183/1000</f>
        <v>205.02688000000001</v>
      </c>
      <c r="I48" s="59"/>
      <c r="J48" s="96">
        <v>186.23085999999998</v>
      </c>
      <c r="K48" s="59"/>
    </row>
    <row r="49" spans="2:11" x14ac:dyDescent="0.25">
      <c r="B49" s="8"/>
      <c r="C49" s="27" t="s">
        <v>73</v>
      </c>
      <c r="H49" s="89">
        <f>'Lista de Saldos IM'!E185/1000</f>
        <v>0</v>
      </c>
      <c r="I49" s="59"/>
      <c r="J49" s="96">
        <v>0</v>
      </c>
      <c r="K49" s="59"/>
    </row>
    <row r="50" spans="2:11" x14ac:dyDescent="0.25">
      <c r="H50" s="68"/>
      <c r="I50" s="59"/>
      <c r="J50" s="95"/>
      <c r="K50" s="21"/>
    </row>
    <row r="51" spans="2:11" x14ac:dyDescent="0.25">
      <c r="H51" s="59"/>
      <c r="I51" s="59"/>
      <c r="J51" s="119"/>
      <c r="K51" s="21"/>
    </row>
    <row r="52" spans="2:11" ht="13.8" thickBot="1" x14ac:dyDescent="0.3">
      <c r="C52" s="6" t="s">
        <v>67</v>
      </c>
      <c r="D52" s="6"/>
      <c r="E52" s="6"/>
      <c r="F52" s="8"/>
      <c r="G52" s="8"/>
      <c r="H52" s="56">
        <f>H44-H48-H49-H47</f>
        <v>481.85118999999975</v>
      </c>
      <c r="I52" s="59"/>
      <c r="J52" s="98">
        <f>J44-J48-J49</f>
        <v>413.56282000000022</v>
      </c>
      <c r="K52" s="21"/>
    </row>
    <row r="53" spans="2:11" ht="13.8" thickTop="1" x14ac:dyDescent="0.25">
      <c r="H53" s="59"/>
      <c r="I53" s="59"/>
      <c r="J53" s="89"/>
      <c r="K53" s="8"/>
    </row>
    <row r="54" spans="2:11" x14ac:dyDescent="0.25">
      <c r="H54" s="59"/>
      <c r="I54" s="59"/>
      <c r="J54" s="127"/>
      <c r="K54" s="8"/>
    </row>
    <row r="55" spans="2:11" x14ac:dyDescent="0.25">
      <c r="H55" s="59"/>
      <c r="I55" s="59"/>
      <c r="J55" s="89"/>
      <c r="K55" s="8"/>
    </row>
    <row r="56" spans="2:11" x14ac:dyDescent="0.25">
      <c r="H56" s="93"/>
      <c r="I56" s="59"/>
      <c r="J56" s="89"/>
    </row>
    <row r="57" spans="2:11" x14ac:dyDescent="0.25">
      <c r="H57" s="66"/>
      <c r="I57" s="66"/>
      <c r="J57" s="99"/>
      <c r="K57" s="23"/>
    </row>
    <row r="58" spans="2:11" x14ac:dyDescent="0.25">
      <c r="C58" s="24"/>
      <c r="H58" s="59"/>
      <c r="I58" s="59"/>
      <c r="J58" s="89"/>
    </row>
    <row r="59" spans="2:11" x14ac:dyDescent="0.25">
      <c r="C59" s="48" t="s">
        <v>91</v>
      </c>
      <c r="E59" s="25"/>
      <c r="F59" s="27"/>
      <c r="G59" s="71"/>
      <c r="H59" s="65"/>
      <c r="I59" s="68"/>
      <c r="J59" s="100"/>
    </row>
    <row r="60" spans="2:11" x14ac:dyDescent="0.25">
      <c r="C60" s="27"/>
      <c r="D60" s="27" t="s">
        <v>72</v>
      </c>
      <c r="E60" s="25"/>
      <c r="F60" s="25"/>
      <c r="G60" s="160" t="s">
        <v>75</v>
      </c>
      <c r="H60" s="160"/>
      <c r="I60" s="160"/>
      <c r="J60" s="78"/>
    </row>
    <row r="61" spans="2:11" x14ac:dyDescent="0.25">
      <c r="H61" s="59"/>
      <c r="I61" s="59"/>
      <c r="J61" s="89"/>
    </row>
    <row r="62" spans="2:11" x14ac:dyDescent="0.25">
      <c r="H62" s="59"/>
      <c r="I62" s="59"/>
      <c r="J62" s="89"/>
    </row>
    <row r="63" spans="2:11" x14ac:dyDescent="0.25">
      <c r="H63" s="59"/>
      <c r="I63" s="59"/>
      <c r="J63" s="89"/>
    </row>
    <row r="64" spans="2:11" x14ac:dyDescent="0.25">
      <c r="H64" s="59"/>
      <c r="I64" s="59"/>
      <c r="J64" s="89"/>
    </row>
    <row r="65" spans="8:10" x14ac:dyDescent="0.25">
      <c r="H65" s="59"/>
      <c r="I65" s="59"/>
      <c r="J65" s="89"/>
    </row>
    <row r="66" spans="8:10" x14ac:dyDescent="0.25">
      <c r="H66" s="59"/>
      <c r="I66" s="59"/>
      <c r="J66" s="89"/>
    </row>
    <row r="67" spans="8:10" x14ac:dyDescent="0.25">
      <c r="H67" s="59"/>
      <c r="I67" s="59"/>
      <c r="J67" s="89"/>
    </row>
    <row r="68" spans="8:10" x14ac:dyDescent="0.25">
      <c r="H68" s="59"/>
      <c r="I68" s="59"/>
      <c r="J68" s="89"/>
    </row>
    <row r="69" spans="8:10" x14ac:dyDescent="0.25">
      <c r="H69" s="59"/>
      <c r="I69" s="59"/>
      <c r="J69" s="89"/>
    </row>
    <row r="70" spans="8:10" x14ac:dyDescent="0.25">
      <c r="H70" s="59"/>
      <c r="I70" s="59"/>
      <c r="J70" s="89"/>
    </row>
    <row r="71" spans="8:10" x14ac:dyDescent="0.25">
      <c r="H71" s="59"/>
      <c r="I71" s="59"/>
      <c r="J71" s="89"/>
    </row>
    <row r="72" spans="8:10" x14ac:dyDescent="0.25">
      <c r="H72" s="59"/>
      <c r="I72" s="59"/>
      <c r="J72" s="89"/>
    </row>
    <row r="73" spans="8:10" x14ac:dyDescent="0.25">
      <c r="H73" s="59"/>
      <c r="I73" s="59"/>
      <c r="J73" s="89"/>
    </row>
    <row r="74" spans="8:10" x14ac:dyDescent="0.25">
      <c r="H74" s="59"/>
      <c r="I74" s="59"/>
      <c r="J74" s="89"/>
    </row>
    <row r="75" spans="8:10" x14ac:dyDescent="0.25">
      <c r="H75" s="59"/>
      <c r="I75" s="59"/>
      <c r="J75" s="89"/>
    </row>
    <row r="76" spans="8:10" x14ac:dyDescent="0.25">
      <c r="H76" s="59"/>
      <c r="I76" s="59"/>
      <c r="J76" s="89"/>
    </row>
    <row r="77" spans="8:10" x14ac:dyDescent="0.25">
      <c r="H77" s="59"/>
      <c r="I77" s="59"/>
      <c r="J77" s="89"/>
    </row>
  </sheetData>
  <mergeCells count="5">
    <mergeCell ref="B6:J6"/>
    <mergeCell ref="B7:J7"/>
    <mergeCell ref="B8:J8"/>
    <mergeCell ref="C44:F44"/>
    <mergeCell ref="G60:I60"/>
  </mergeCells>
  <printOptions horizontalCentered="1"/>
  <pageMargins left="0.43307086614173229" right="0.43307086614173229" top="0.47244094488188981" bottom="0.39370078740157483" header="0.31496062992125984" footer="0.27559055118110237"/>
  <pageSetup scale="99" orientation="portrait" r:id="rId1"/>
  <headerFooter alignWithMargins="0"/>
  <customProperties>
    <customPr name="EpmWorksheetKeyString_GUID" r:id="rId2"/>
    <customPr name="FPMExcelClientCellBasedFunctionStatus" r:id="rId3"/>
  </customPropertie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3:N74"/>
  <sheetViews>
    <sheetView showGridLines="0" view="pageBreakPreview" topLeftCell="A26" zoomScale="80" zoomScaleNormal="90" zoomScaleSheetLayoutView="80" workbookViewId="0">
      <selection activeCell="G58" sqref="G58"/>
    </sheetView>
  </sheetViews>
  <sheetFormatPr baseColWidth="10" defaultColWidth="9.21875" defaultRowHeight="13.2" x14ac:dyDescent="0.25"/>
  <cols>
    <col min="1" max="1" width="2" style="1" customWidth="1"/>
    <col min="2" max="3" width="12.21875" style="1" customWidth="1"/>
    <col min="4" max="4" width="20.21875" style="1" customWidth="1"/>
    <col min="5" max="5" width="8.21875" style="1" customWidth="1"/>
    <col min="6" max="7" width="16.21875" style="1" customWidth="1"/>
    <col min="8" max="8" width="3.21875" style="1" customWidth="1"/>
    <col min="9" max="9" width="13.21875" style="1" bestFit="1" customWidth="1"/>
    <col min="10" max="10" width="9.21875" style="1" bestFit="1" customWidth="1"/>
    <col min="11" max="13" width="9.21875" style="1"/>
    <col min="14" max="14" width="20.21875" style="1" bestFit="1" customWidth="1"/>
    <col min="15" max="16384" width="9.21875" style="1"/>
  </cols>
  <sheetData>
    <row r="3" spans="2:11" x14ac:dyDescent="0.25">
      <c r="C3" s="28"/>
      <c r="G3" s="3"/>
    </row>
    <row r="4" spans="2:11" x14ac:dyDescent="0.25">
      <c r="C4" s="28"/>
    </row>
    <row r="5" spans="2:11" ht="17.399999999999999" x14ac:dyDescent="0.3">
      <c r="B5" s="29"/>
      <c r="C5" s="28"/>
      <c r="G5" s="2"/>
      <c r="H5" s="2"/>
    </row>
    <row r="6" spans="2:11" x14ac:dyDescent="0.25">
      <c r="B6" s="157" t="s">
        <v>70</v>
      </c>
      <c r="C6" s="157"/>
      <c r="D6" s="157"/>
      <c r="E6" s="157"/>
      <c r="F6" s="157"/>
      <c r="G6" s="157"/>
      <c r="H6" s="157"/>
      <c r="I6" s="157"/>
    </row>
    <row r="7" spans="2:11" x14ac:dyDescent="0.25">
      <c r="B7" s="159" t="s">
        <v>89</v>
      </c>
      <c r="C7" s="161"/>
      <c r="D7" s="161"/>
      <c r="E7" s="161"/>
      <c r="F7" s="161"/>
      <c r="G7" s="161"/>
      <c r="H7" s="161"/>
      <c r="I7" s="161"/>
    </row>
    <row r="8" spans="2:11" x14ac:dyDescent="0.25">
      <c r="B8" s="161" t="s">
        <v>12</v>
      </c>
      <c r="C8" s="161"/>
      <c r="D8" s="161"/>
      <c r="E8" s="161"/>
      <c r="F8" s="161"/>
      <c r="G8" s="161"/>
      <c r="H8" s="161"/>
      <c r="I8" s="161"/>
    </row>
    <row r="9" spans="2:11" x14ac:dyDescent="0.25">
      <c r="B9" s="30"/>
      <c r="C9" s="31"/>
      <c r="D9" s="31"/>
      <c r="E9" s="31"/>
      <c r="F9" s="31"/>
      <c r="G9" s="101"/>
      <c r="H9" s="32"/>
      <c r="I9" s="31"/>
    </row>
    <row r="10" spans="2:11" x14ac:dyDescent="0.25">
      <c r="B10" s="33" t="s">
        <v>79</v>
      </c>
      <c r="C10" s="25"/>
      <c r="D10" s="25"/>
      <c r="E10" s="25"/>
      <c r="F10" s="25"/>
      <c r="G10" s="102"/>
      <c r="H10" s="34"/>
      <c r="I10" s="32"/>
    </row>
    <row r="11" spans="2:11" x14ac:dyDescent="0.25">
      <c r="B11" s="33"/>
      <c r="C11" s="25"/>
      <c r="D11" s="25"/>
      <c r="E11" s="25"/>
      <c r="F11" s="25"/>
      <c r="G11" s="11" t="s">
        <v>343</v>
      </c>
      <c r="H11" s="25"/>
      <c r="I11" s="11" t="s">
        <v>339</v>
      </c>
    </row>
    <row r="12" spans="2:11" x14ac:dyDescent="0.25">
      <c r="B12" s="13" t="s">
        <v>80</v>
      </c>
      <c r="C12" s="25"/>
      <c r="D12" s="25"/>
      <c r="E12" s="25"/>
      <c r="F12" s="25"/>
      <c r="G12" s="103"/>
      <c r="H12" s="35"/>
      <c r="I12" s="13"/>
    </row>
    <row r="13" spans="2:11" x14ac:dyDescent="0.25">
      <c r="B13" s="25" t="s">
        <v>13</v>
      </c>
      <c r="C13" s="25"/>
      <c r="D13" s="25"/>
      <c r="E13" s="25"/>
      <c r="F13" s="25"/>
      <c r="G13" s="78">
        <f>'Lista de Saldos IM'!E49/1000</f>
        <v>6198.7753400000001</v>
      </c>
      <c r="H13" s="25"/>
      <c r="I13" s="25">
        <v>6209.7893600000007</v>
      </c>
      <c r="J13" s="25"/>
    </row>
    <row r="14" spans="2:11" x14ac:dyDescent="0.25">
      <c r="B14" s="25" t="s">
        <v>14</v>
      </c>
      <c r="C14" s="25"/>
      <c r="D14" s="25"/>
      <c r="E14" s="25"/>
      <c r="F14" s="25"/>
      <c r="G14" s="79">
        <f>('Lista de Saldos IM'!E51+'Lista de Saldos IM'!E52+'Lista de Saldos IM'!E53+'Lista de Saldos IM'!E62+'Lista de Saldos IM'!E50)/1000</f>
        <v>35215.068619999998</v>
      </c>
      <c r="H14" s="25"/>
      <c r="I14" s="25">
        <v>30750.52706</v>
      </c>
      <c r="J14" s="25"/>
      <c r="K14" s="23"/>
    </row>
    <row r="15" spans="2:11" x14ac:dyDescent="0.25">
      <c r="B15" s="25" t="s">
        <v>16</v>
      </c>
      <c r="C15" s="25"/>
      <c r="D15" s="25"/>
      <c r="E15" s="25"/>
      <c r="F15" s="25"/>
      <c r="G15" s="76">
        <f>('Lista de Saldos IM'!E66+'Lista de Saldos IM'!E64+'Lista de Saldos IM'!E65)/1000</f>
        <v>232.32309000000004</v>
      </c>
      <c r="H15" s="25"/>
      <c r="I15" s="26">
        <v>101.38605</v>
      </c>
      <c r="J15" s="25"/>
    </row>
    <row r="16" spans="2:11" x14ac:dyDescent="0.25">
      <c r="B16"/>
      <c r="C16" s="18" t="s">
        <v>82</v>
      </c>
      <c r="D16" s="31"/>
      <c r="E16" s="25"/>
      <c r="F16" s="25"/>
      <c r="G16" s="103">
        <f>SUM(G13:G15)</f>
        <v>41646.167049999996</v>
      </c>
      <c r="H16" s="35"/>
      <c r="I16" s="35">
        <f>SUM(I13:I15)</f>
        <v>37061.702470000004</v>
      </c>
      <c r="J16" s="35"/>
    </row>
    <row r="17" spans="1:12" ht="15" customHeight="1" x14ac:dyDescent="0.25">
      <c r="F17" s="25"/>
    </row>
    <row r="18" spans="1:12" x14ac:dyDescent="0.25">
      <c r="A18"/>
      <c r="B18" s="13" t="s">
        <v>81</v>
      </c>
      <c r="C18" s="25"/>
      <c r="D18" s="25"/>
      <c r="E18" s="25"/>
      <c r="F18" s="25"/>
      <c r="G18" s="103"/>
      <c r="H18" s="35"/>
      <c r="I18" s="35"/>
      <c r="J18" s="35"/>
    </row>
    <row r="19" spans="1:12" x14ac:dyDescent="0.25">
      <c r="B19" s="25" t="s">
        <v>17</v>
      </c>
      <c r="C19" s="25"/>
      <c r="D19" s="25"/>
      <c r="E19" s="25"/>
      <c r="F19" s="25"/>
      <c r="G19" s="79">
        <f>('Lista de Saldos IM'!E71+'Lista de Saldos IM'!E75+'Lista de Saldos IM'!E77+'Lista de Saldos IM'!E76+'Lista de Saldos IM'!E78+'Lista de Saldos IM'!E79+'Lista de Saldos IM'!E80+'Lista de Saldos IM'!E81+'Lista de Saldos IM'!E82+'Lista de Saldos IM'!E93+'Lista de Saldos IM'!E96+'Lista de Saldos IM'!E95+'Lista de Saldos IM'!E83+'Lista de Saldos IM'!E97+'Lista de Saldos IM'!E98)/1000</f>
        <v>19683.520359999999</v>
      </c>
      <c r="H19" s="25"/>
      <c r="I19" s="25">
        <v>19782.17698</v>
      </c>
      <c r="J19" s="25"/>
    </row>
    <row r="20" spans="1:12" hidden="1" x14ac:dyDescent="0.25">
      <c r="B20" s="25" t="s">
        <v>18</v>
      </c>
      <c r="C20" s="25"/>
      <c r="D20" s="25"/>
      <c r="E20" s="25"/>
      <c r="F20" s="25"/>
      <c r="G20" s="79"/>
      <c r="H20" s="25"/>
      <c r="I20" s="25"/>
      <c r="J20" s="25"/>
    </row>
    <row r="21" spans="1:12" x14ac:dyDescent="0.25">
      <c r="B21" s="1" t="s">
        <v>64</v>
      </c>
      <c r="C21" s="25"/>
      <c r="D21" s="25"/>
      <c r="E21" s="25"/>
      <c r="F21" s="25"/>
      <c r="G21" s="79">
        <f>('Lista de Saldos IM'!E67+'Lista de Saldos IM'!E68)/1000</f>
        <v>5309.7523899999997</v>
      </c>
      <c r="H21" s="25"/>
      <c r="I21" s="25">
        <v>5321.33799</v>
      </c>
      <c r="J21" s="25"/>
    </row>
    <row r="22" spans="1:12" ht="13.5" hidden="1" customHeight="1" x14ac:dyDescent="0.25">
      <c r="B22" s="25" t="s">
        <v>76</v>
      </c>
      <c r="C22" s="25"/>
      <c r="D22" s="25"/>
      <c r="E22" s="25"/>
      <c r="F22" s="25"/>
      <c r="G22" s="76"/>
      <c r="H22" s="25"/>
      <c r="I22" s="26"/>
      <c r="J22" s="25"/>
      <c r="L22" s="25"/>
    </row>
    <row r="23" spans="1:12" x14ac:dyDescent="0.25">
      <c r="B23"/>
      <c r="C23" s="18" t="s">
        <v>83</v>
      </c>
      <c r="D23" s="31"/>
      <c r="E23" s="25"/>
      <c r="F23" s="25"/>
      <c r="G23" s="103">
        <f>SUM(G19:G22)</f>
        <v>24993.272749999996</v>
      </c>
      <c r="H23" s="25"/>
      <c r="I23" s="35">
        <f>SUM(I19:I22)</f>
        <v>25103.51497</v>
      </c>
      <c r="J23" s="25"/>
    </row>
    <row r="24" spans="1:12" x14ac:dyDescent="0.25">
      <c r="H24" s="35"/>
      <c r="J24" s="35"/>
    </row>
    <row r="25" spans="1:12" x14ac:dyDescent="0.25">
      <c r="B25"/>
      <c r="C25" s="30"/>
      <c r="D25" s="31"/>
      <c r="E25" s="25"/>
      <c r="F25" s="25"/>
      <c r="G25" s="104"/>
      <c r="H25" s="35"/>
      <c r="I25" s="36"/>
      <c r="J25" s="35"/>
    </row>
    <row r="26" spans="1:12" ht="13.8" thickBot="1" x14ac:dyDescent="0.3">
      <c r="B26" s="25"/>
      <c r="C26" s="6" t="s">
        <v>84</v>
      </c>
      <c r="D26" s="30"/>
      <c r="E26" s="25"/>
      <c r="F26" s="25"/>
      <c r="G26" s="105">
        <f>+G23+G16</f>
        <v>66639.439799999993</v>
      </c>
      <c r="H26" s="25"/>
      <c r="I26" s="37">
        <f>I23+I16</f>
        <v>62165.217440000008</v>
      </c>
      <c r="J26" s="25"/>
    </row>
    <row r="27" spans="1:12" ht="13.8" thickTop="1" x14ac:dyDescent="0.25">
      <c r="H27" s="35"/>
      <c r="J27" s="35"/>
    </row>
    <row r="28" spans="1:12" x14ac:dyDescent="0.25">
      <c r="G28" s="79"/>
    </row>
    <row r="29" spans="1:12" x14ac:dyDescent="0.25">
      <c r="G29" s="106"/>
    </row>
    <row r="30" spans="1:12" x14ac:dyDescent="0.25">
      <c r="B30" s="33" t="s">
        <v>19</v>
      </c>
      <c r="C30" s="25"/>
      <c r="D30" s="25"/>
      <c r="E30" s="25"/>
      <c r="F30" s="25"/>
      <c r="G30" s="107"/>
      <c r="H30" s="25"/>
      <c r="I30" s="25"/>
      <c r="J30" s="25"/>
    </row>
    <row r="31" spans="1:12" x14ac:dyDescent="0.25">
      <c r="B31"/>
      <c r="C31"/>
      <c r="D31" s="25"/>
      <c r="E31" s="25"/>
      <c r="F31" s="25"/>
      <c r="G31" s="79"/>
      <c r="H31" s="25"/>
      <c r="I31" s="25"/>
      <c r="J31" s="25"/>
    </row>
    <row r="32" spans="1:12" x14ac:dyDescent="0.25">
      <c r="B32" s="13" t="s">
        <v>80</v>
      </c>
      <c r="C32" s="25"/>
      <c r="D32" s="25"/>
      <c r="E32" s="25"/>
      <c r="F32" s="25"/>
      <c r="G32" s="79"/>
      <c r="H32" s="25"/>
      <c r="I32" s="25"/>
      <c r="J32" s="25"/>
    </row>
    <row r="33" spans="2:14" x14ac:dyDescent="0.25">
      <c r="B33"/>
      <c r="C33" s="25"/>
      <c r="D33" s="25"/>
      <c r="E33" s="25"/>
      <c r="F33" s="25"/>
      <c r="G33" s="79"/>
      <c r="H33" s="25"/>
      <c r="I33" s="25"/>
      <c r="J33" s="25"/>
    </row>
    <row r="34" spans="2:14" x14ac:dyDescent="0.25">
      <c r="B34" s="25" t="s">
        <v>20</v>
      </c>
      <c r="C34" s="25"/>
      <c r="D34" s="25"/>
      <c r="E34" s="25"/>
      <c r="F34" s="25"/>
      <c r="G34" s="108">
        <f>-'Lista de Saldos IM'!E100/1000</f>
        <v>26049</v>
      </c>
      <c r="H34" s="25"/>
      <c r="I34" s="25">
        <v>23409</v>
      </c>
      <c r="J34" s="25"/>
    </row>
    <row r="35" spans="2:14" x14ac:dyDescent="0.25">
      <c r="B35" s="25" t="s">
        <v>21</v>
      </c>
      <c r="C35" s="25"/>
      <c r="D35" s="25"/>
      <c r="E35" s="25"/>
      <c r="F35" s="25"/>
      <c r="G35" s="76">
        <f>-'Lista de Saldos IM'!E101/1000</f>
        <v>698.28893999999991</v>
      </c>
      <c r="H35" s="25"/>
      <c r="I35" s="26">
        <v>828.05237999999997</v>
      </c>
      <c r="J35" s="25"/>
    </row>
    <row r="36" spans="2:14" hidden="1" x14ac:dyDescent="0.25">
      <c r="C36" s="25"/>
      <c r="D36" s="25"/>
      <c r="E36" s="25"/>
      <c r="F36" s="25"/>
      <c r="G36" s="109"/>
      <c r="H36" s="25"/>
      <c r="I36" s="26"/>
      <c r="J36" s="25"/>
      <c r="N36" s="77"/>
    </row>
    <row r="37" spans="2:14" x14ac:dyDescent="0.25">
      <c r="B37" s="25"/>
      <c r="C37" s="25"/>
      <c r="D37" s="25"/>
      <c r="E37" s="25"/>
      <c r="F37" s="25"/>
      <c r="G37" s="110">
        <f>SUM(G34:G36)</f>
        <v>26747.288939999999</v>
      </c>
      <c r="H37" s="13"/>
      <c r="I37" s="13">
        <f>SUM(I34:I36)</f>
        <v>24237.052380000001</v>
      </c>
      <c r="J37" s="13"/>
    </row>
    <row r="38" spans="2:14" x14ac:dyDescent="0.25">
      <c r="G38" s="79"/>
      <c r="I38" s="25"/>
    </row>
    <row r="39" spans="2:14" x14ac:dyDescent="0.25">
      <c r="B39" s="1" t="s">
        <v>22</v>
      </c>
      <c r="G39" s="79">
        <f>(-'Lista de Saldos IM'!E103)/1000</f>
        <v>32.436259999999997</v>
      </c>
      <c r="I39" s="25">
        <v>30.849830000000001</v>
      </c>
    </row>
    <row r="40" spans="2:14" x14ac:dyDescent="0.25">
      <c r="B40" s="25" t="s">
        <v>23</v>
      </c>
      <c r="C40" s="25"/>
      <c r="D40" s="25"/>
      <c r="E40" s="25"/>
      <c r="F40" s="61"/>
      <c r="G40" s="79">
        <f>(-'Lista de Saldos IM'!E106)/1000</f>
        <v>835</v>
      </c>
      <c r="H40" s="25"/>
      <c r="I40" s="25">
        <v>1485</v>
      </c>
      <c r="J40" s="25"/>
    </row>
    <row r="41" spans="2:14" x14ac:dyDescent="0.25">
      <c r="B41" s="25" t="s">
        <v>24</v>
      </c>
      <c r="C41" s="25"/>
      <c r="D41" s="25"/>
      <c r="E41" s="25"/>
      <c r="F41" s="61"/>
      <c r="G41" s="76">
        <f>(-'Lista de Saldos IM'!E119-'Lista de Saldos IM'!E105-'Lista de Saldos IM'!E123-'Lista de Saldos IM'!E124)/1000</f>
        <v>586.41240000000005</v>
      </c>
      <c r="H41" s="25"/>
      <c r="I41" s="26">
        <v>807.84574000000009</v>
      </c>
      <c r="J41" s="25"/>
    </row>
    <row r="42" spans="2:14" x14ac:dyDescent="0.25">
      <c r="B42" s="38"/>
      <c r="C42" s="30"/>
      <c r="D42"/>
      <c r="E42"/>
      <c r="F42"/>
      <c r="G42" s="103">
        <f>SUM(G39:G41)</f>
        <v>1453.8486600000001</v>
      </c>
      <c r="H42" s="25"/>
      <c r="I42" s="35">
        <f>SUM(I39:I41)</f>
        <v>2323.6955700000003</v>
      </c>
      <c r="J42" s="25"/>
    </row>
    <row r="43" spans="2:14" x14ac:dyDescent="0.25">
      <c r="B43" s="38"/>
      <c r="C43" s="18" t="s">
        <v>85</v>
      </c>
      <c r="D43"/>
      <c r="E43"/>
      <c r="F43"/>
      <c r="G43" s="103">
        <f>G37+G42</f>
        <v>28201.137599999998</v>
      </c>
      <c r="H43" s="25"/>
      <c r="I43" s="35">
        <f>I42+I37</f>
        <v>26560.747950000001</v>
      </c>
      <c r="J43" s="25"/>
    </row>
    <row r="44" spans="2:14" x14ac:dyDescent="0.25">
      <c r="B44" s="38"/>
      <c r="C44" s="30"/>
      <c r="D44"/>
      <c r="E44"/>
      <c r="F44"/>
      <c r="G44" s="103"/>
      <c r="H44" s="25"/>
      <c r="I44" s="35"/>
      <c r="J44" s="25"/>
    </row>
    <row r="45" spans="2:14" x14ac:dyDescent="0.25">
      <c r="B45" s="13" t="s">
        <v>81</v>
      </c>
      <c r="C45" s="30"/>
      <c r="D45"/>
      <c r="E45"/>
      <c r="F45"/>
      <c r="G45" s="103"/>
      <c r="H45" s="25"/>
      <c r="I45" s="35"/>
      <c r="J45" s="25"/>
    </row>
    <row r="46" spans="2:14" x14ac:dyDescent="0.25">
      <c r="B46" s="25"/>
      <c r="D46" s="31"/>
      <c r="E46" s="25"/>
      <c r="F46" s="25"/>
      <c r="H46" s="25"/>
      <c r="J46" s="25"/>
    </row>
    <row r="47" spans="2:14" x14ac:dyDescent="0.25">
      <c r="B47" t="s">
        <v>77</v>
      </c>
      <c r="C47"/>
      <c r="D47"/>
      <c r="E47"/>
      <c r="F47"/>
      <c r="G47" s="111">
        <f>(-'Lista de Saldos IM'!E128-'Lista de Saldos IM'!E94)/1000</f>
        <v>1643.0758800000001</v>
      </c>
      <c r="H47" s="40"/>
      <c r="I47" s="39">
        <v>1643.0758800000001</v>
      </c>
      <c r="J47" s="40"/>
    </row>
    <row r="48" spans="2:14" x14ac:dyDescent="0.25">
      <c r="B48" s="25" t="s">
        <v>25</v>
      </c>
      <c r="C48"/>
      <c r="D48"/>
      <c r="E48"/>
      <c r="F48" s="61"/>
      <c r="G48" s="76">
        <f>(-'Lista de Saldos IM'!E122-'Lista de Saldos IM'!E125-'Lista de Saldos IM'!E126-'Lista de Saldos IM'!E129)/1000</f>
        <v>18928.377</v>
      </c>
      <c r="H48"/>
      <c r="I48" s="26">
        <v>16576.395479999999</v>
      </c>
      <c r="J48"/>
    </row>
    <row r="49" spans="2:12" x14ac:dyDescent="0.25">
      <c r="B49" s="25"/>
      <c r="C49"/>
      <c r="D49"/>
      <c r="E49"/>
      <c r="F49" s="61"/>
      <c r="G49" s="79"/>
      <c r="H49"/>
      <c r="I49" s="25"/>
      <c r="J49"/>
    </row>
    <row r="50" spans="2:12" x14ac:dyDescent="0.25">
      <c r="C50" s="18" t="s">
        <v>86</v>
      </c>
      <c r="D50" s="25"/>
      <c r="E50" s="25"/>
      <c r="F50" s="25"/>
      <c r="G50" s="103">
        <f>SUM(G47:G48)</f>
        <v>20571.452880000001</v>
      </c>
      <c r="H50"/>
      <c r="I50" s="35">
        <f>SUM(I47:I48)</f>
        <v>18219.47136</v>
      </c>
      <c r="J50"/>
    </row>
    <row r="51" spans="2:12" x14ac:dyDescent="0.25">
      <c r="C51" s="30"/>
      <c r="D51" s="25"/>
      <c r="E51" s="25"/>
      <c r="F51" s="25"/>
      <c r="G51" s="103"/>
      <c r="H51"/>
      <c r="I51" s="35"/>
      <c r="J51"/>
    </row>
    <row r="52" spans="2:12" x14ac:dyDescent="0.25">
      <c r="C52" s="18" t="s">
        <v>78</v>
      </c>
      <c r="G52" s="92">
        <f>+G43+G50</f>
        <v>48772.590479999999</v>
      </c>
      <c r="H52" s="25"/>
      <c r="I52" s="60">
        <f>I43+I50</f>
        <v>44780.21931</v>
      </c>
      <c r="J52" s="25"/>
    </row>
    <row r="53" spans="2:12" x14ac:dyDescent="0.25">
      <c r="B53" s="25"/>
      <c r="D53" s="30"/>
      <c r="E53" s="25"/>
      <c r="F53" s="25"/>
      <c r="G53" s="23"/>
      <c r="H53" s="35"/>
      <c r="I53" s="23"/>
      <c r="J53" s="35"/>
    </row>
    <row r="54" spans="2:12" x14ac:dyDescent="0.25">
      <c r="B54" s="35" t="s">
        <v>26</v>
      </c>
      <c r="C54"/>
      <c r="D54"/>
      <c r="E54"/>
      <c r="F54"/>
      <c r="G54"/>
      <c r="H54"/>
      <c r="I54"/>
      <c r="J54"/>
    </row>
    <row r="55" spans="2:12" x14ac:dyDescent="0.25">
      <c r="B55"/>
      <c r="C55" s="25"/>
      <c r="D55" s="25"/>
      <c r="E55" s="25"/>
      <c r="F55" s="25"/>
      <c r="G55" s="79"/>
      <c r="H55" s="25"/>
      <c r="I55" s="25"/>
      <c r="J55" s="25"/>
    </row>
    <row r="56" spans="2:12" x14ac:dyDescent="0.25">
      <c r="B56" s="25" t="s">
        <v>27</v>
      </c>
      <c r="C56" s="25"/>
      <c r="D56" s="25"/>
      <c r="E56" s="25"/>
      <c r="F56" s="25"/>
      <c r="G56" s="79">
        <f>-'Lista de Saldos IM'!E127/1000</f>
        <v>7232.3</v>
      </c>
      <c r="H56" s="25"/>
      <c r="I56" s="25">
        <v>7232.3</v>
      </c>
      <c r="J56" s="25"/>
    </row>
    <row r="57" spans="2:12" x14ac:dyDescent="0.25">
      <c r="B57" s="1" t="s">
        <v>28</v>
      </c>
      <c r="G57" s="79">
        <f>(-'Lista de Saldos IM'!E133-'Lista de Saldos IM'!E134-'Lista de Saldos IM'!E136-'Lista de Saldos IM'!E138-'Lista de Saldos IM'!E139-'Lista de Saldos IM'!E140)/1000</f>
        <v>10152.698129999999</v>
      </c>
      <c r="I57" s="25">
        <v>8532.6415099999977</v>
      </c>
      <c r="L57" s="23"/>
    </row>
    <row r="58" spans="2:12" x14ac:dyDescent="0.25">
      <c r="B58" s="27" t="s">
        <v>29</v>
      </c>
      <c r="C58" s="25"/>
      <c r="D58" s="25"/>
      <c r="E58" s="25"/>
      <c r="F58" s="25"/>
      <c r="G58" s="112">
        <f>RESULTADO!H52</f>
        <v>481.85118999999975</v>
      </c>
      <c r="H58" s="25"/>
      <c r="I58" s="41">
        <v>1620.056620000001</v>
      </c>
      <c r="J58" s="25"/>
    </row>
    <row r="59" spans="2:12" x14ac:dyDescent="0.25">
      <c r="B59" s="25"/>
      <c r="C59" s="6" t="s">
        <v>87</v>
      </c>
      <c r="D59" s="31"/>
      <c r="E59" s="25"/>
      <c r="F59" s="25"/>
      <c r="G59" s="104">
        <f>SUM(G56:G58)</f>
        <v>17866.849320000001</v>
      </c>
      <c r="H59" s="35"/>
      <c r="I59" s="36">
        <f>SUM(I56:I58)</f>
        <v>17384.998129999996</v>
      </c>
      <c r="J59" s="35"/>
    </row>
    <row r="60" spans="2:12" x14ac:dyDescent="0.25">
      <c r="B60"/>
      <c r="C60"/>
      <c r="D60"/>
      <c r="E60"/>
      <c r="F60"/>
      <c r="G60"/>
      <c r="H60"/>
      <c r="I60"/>
      <c r="J60"/>
    </row>
    <row r="61" spans="2:12" ht="13.8" thickBot="1" x14ac:dyDescent="0.3">
      <c r="B61"/>
      <c r="C61" s="6" t="s">
        <v>88</v>
      </c>
      <c r="D61" s="30"/>
      <c r="E61" s="25"/>
      <c r="F61" s="25"/>
      <c r="G61" s="113">
        <f>+G52+G59</f>
        <v>66639.439799999993</v>
      </c>
      <c r="H61" s="35"/>
      <c r="I61" s="22">
        <f>I59+I52</f>
        <v>62165.217439999993</v>
      </c>
      <c r="J61" s="35"/>
    </row>
    <row r="62" spans="2:12" ht="13.8" thickTop="1" x14ac:dyDescent="0.25">
      <c r="B62"/>
      <c r="C62"/>
      <c r="D62"/>
      <c r="E62"/>
      <c r="F62"/>
      <c r="G62" s="114"/>
      <c r="H62"/>
      <c r="I62"/>
      <c r="J62" s="72"/>
    </row>
    <row r="63" spans="2:12" x14ac:dyDescent="0.25">
      <c r="B63"/>
      <c r="C63"/>
      <c r="D63"/>
      <c r="E63"/>
      <c r="F63"/>
      <c r="G63" s="115"/>
      <c r="H63"/>
      <c r="I63" s="86"/>
    </row>
    <row r="64" spans="2:12" x14ac:dyDescent="0.25">
      <c r="B64"/>
      <c r="C64"/>
      <c r="D64"/>
      <c r="E64"/>
      <c r="F64"/>
      <c r="G64" s="156"/>
      <c r="H64" s="25"/>
      <c r="I64" s="25"/>
    </row>
    <row r="65" spans="2:9" x14ac:dyDescent="0.25">
      <c r="B65" s="25"/>
      <c r="C65" s="25"/>
      <c r="D65" s="25"/>
      <c r="E65" s="25"/>
      <c r="F65" s="25"/>
      <c r="G65" s="116"/>
      <c r="H65" s="25"/>
      <c r="I65" s="25"/>
    </row>
    <row r="66" spans="2:9" x14ac:dyDescent="0.25">
      <c r="B66" s="25"/>
      <c r="C66"/>
      <c r="D66"/>
      <c r="E66"/>
      <c r="F66"/>
      <c r="G66" s="117"/>
      <c r="H66"/>
      <c r="I66" s="25"/>
    </row>
    <row r="67" spans="2:9" x14ac:dyDescent="0.25">
      <c r="B67" s="26"/>
      <c r="C67" s="26"/>
      <c r="D67" s="25"/>
      <c r="E67" s="31"/>
      <c r="F67" s="42"/>
      <c r="G67" s="118"/>
      <c r="H67" s="31"/>
      <c r="I67" s="25"/>
    </row>
    <row r="68" spans="2:9" x14ac:dyDescent="0.25">
      <c r="B68" s="162" t="s">
        <v>72</v>
      </c>
      <c r="C68" s="162"/>
      <c r="D68" s="25"/>
      <c r="F68" s="163" t="s">
        <v>75</v>
      </c>
      <c r="G68" s="164"/>
      <c r="H68" s="25"/>
      <c r="I68" s="32"/>
    </row>
    <row r="69" spans="2:9" x14ac:dyDescent="0.25">
      <c r="B69" s="162"/>
      <c r="C69" s="162"/>
      <c r="D69" s="25"/>
      <c r="E69"/>
      <c r="F69" s="166"/>
      <c r="G69" s="166"/>
      <c r="H69" s="32"/>
      <c r="I69" s="32"/>
    </row>
    <row r="70" spans="2:9" x14ac:dyDescent="0.25">
      <c r="B70" s="32"/>
      <c r="C70" s="25"/>
      <c r="D70" s="32"/>
      <c r="E70" s="31"/>
      <c r="F70" s="31"/>
      <c r="G70" s="101"/>
      <c r="H70" s="31"/>
      <c r="I70" s="31"/>
    </row>
    <row r="71" spans="2:9" x14ac:dyDescent="0.25">
      <c r="D71" s="31"/>
      <c r="H71" s="25"/>
      <c r="I71" s="25"/>
    </row>
    <row r="72" spans="2:9" x14ac:dyDescent="0.25">
      <c r="B72" s="167"/>
      <c r="C72" s="167"/>
      <c r="D72" s="167"/>
      <c r="E72" s="167"/>
      <c r="F72" s="167"/>
      <c r="G72" s="167"/>
      <c r="H72" s="167"/>
      <c r="I72" s="25"/>
    </row>
    <row r="73" spans="2:9" x14ac:dyDescent="0.25">
      <c r="B73" s="167"/>
      <c r="C73" s="167"/>
      <c r="D73" s="167"/>
      <c r="E73" s="167"/>
      <c r="F73" s="167"/>
      <c r="G73" s="167"/>
      <c r="H73" s="167"/>
    </row>
    <row r="74" spans="2:9" x14ac:dyDescent="0.25">
      <c r="B74" s="165"/>
      <c r="C74" s="165"/>
      <c r="D74" s="165"/>
      <c r="E74" s="165"/>
      <c r="F74" s="165"/>
      <c r="G74" s="165"/>
      <c r="H74" s="165"/>
    </row>
  </sheetData>
  <mergeCells count="10">
    <mergeCell ref="B74:H74"/>
    <mergeCell ref="B69:C69"/>
    <mergeCell ref="F69:G69"/>
    <mergeCell ref="B72:H72"/>
    <mergeCell ref="B73:H73"/>
    <mergeCell ref="B6:I6"/>
    <mergeCell ref="B7:I7"/>
    <mergeCell ref="B8:I8"/>
    <mergeCell ref="B68:C68"/>
    <mergeCell ref="F68:G68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91" orientation="portrait" r:id="rId1"/>
  <headerFooter alignWithMargins="0"/>
  <customProperties>
    <customPr name="FPMExcelClientCellBasedFunctionStatus" r:id="rId2"/>
    <customPr name="FPMExcelClientRefreshTime" r:id="rId3"/>
  </customProperties>
  <drawing r:id="rId4"/>
  <legacyDrawing r:id="rId5"/>
  <controls>
    <mc:AlternateContent xmlns:mc="http://schemas.openxmlformats.org/markup-compatibility/2006">
      <mc:Choice Requires="x14">
        <control shapeId="2052" r:id="rId6" name="FPMExcelClientSheetOptionstb1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777240</xdr:colOff>
                <xdr:row>0</xdr:row>
                <xdr:rowOff>0</xdr:rowOff>
              </to>
            </anchor>
          </controlPr>
        </control>
      </mc:Choice>
      <mc:Fallback>
        <control shapeId="2052" r:id="rId6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165"/>
  <sheetViews>
    <sheetView showGridLines="0" tabSelected="1" topLeftCell="A104" zoomScale="80" zoomScaleNormal="80" workbookViewId="0">
      <selection activeCell="D118" sqref="D118"/>
    </sheetView>
  </sheetViews>
  <sheetFormatPr baseColWidth="10" defaultColWidth="9.21875" defaultRowHeight="13.2" x14ac:dyDescent="0.25"/>
  <cols>
    <col min="1" max="1" width="2.21875" style="1" customWidth="1"/>
    <col min="2" max="2" width="15" style="1" customWidth="1"/>
    <col min="3" max="3" width="32.21875" style="1" customWidth="1"/>
    <col min="4" max="4" width="4.21875" style="1" customWidth="1"/>
    <col min="5" max="5" width="16.21875" style="1" customWidth="1"/>
    <col min="6" max="6" width="3.21875" style="1" customWidth="1"/>
    <col min="7" max="7" width="4.21875" style="1" customWidth="1"/>
    <col min="8" max="8" width="16.21875" style="1" customWidth="1"/>
    <col min="9" max="9" width="9.21875" style="1"/>
    <col min="10" max="10" width="9.77734375" style="1" bestFit="1" customWidth="1"/>
    <col min="11" max="11" width="10.77734375" style="4" bestFit="1" customWidth="1"/>
    <col min="12" max="13" width="9.21875" style="1"/>
    <col min="14" max="14" width="18" style="1" bestFit="1" customWidth="1"/>
    <col min="15" max="16384" width="9.21875" style="1"/>
  </cols>
  <sheetData>
    <row r="1" spans="2:9" x14ac:dyDescent="0.25">
      <c r="E1" s="34"/>
      <c r="H1" s="34"/>
    </row>
    <row r="2" spans="2:9" x14ac:dyDescent="0.25">
      <c r="E2" s="34"/>
      <c r="H2" s="34"/>
    </row>
    <row r="3" spans="2:9" x14ac:dyDescent="0.25">
      <c r="B3" s="3" t="s">
        <v>70</v>
      </c>
      <c r="E3" s="5" t="s">
        <v>345</v>
      </c>
      <c r="G3" s="34"/>
      <c r="H3" s="5" t="s">
        <v>30</v>
      </c>
    </row>
    <row r="4" spans="2:9" x14ac:dyDescent="0.25">
      <c r="E4" s="34">
        <v>2025</v>
      </c>
      <c r="H4" s="34">
        <v>2024</v>
      </c>
    </row>
    <row r="5" spans="2:9" x14ac:dyDescent="0.25">
      <c r="E5" s="34"/>
      <c r="H5" s="34"/>
    </row>
    <row r="6" spans="2:9" x14ac:dyDescent="0.25">
      <c r="E6" s="34"/>
      <c r="H6" s="34"/>
    </row>
    <row r="7" spans="2:9" x14ac:dyDescent="0.25">
      <c r="B7" s="168" t="s">
        <v>31</v>
      </c>
      <c r="C7" s="168"/>
      <c r="D7" s="168"/>
      <c r="E7" s="168"/>
      <c r="F7" s="168"/>
      <c r="G7" s="168"/>
      <c r="H7" s="168"/>
    </row>
    <row r="8" spans="2:9" x14ac:dyDescent="0.25">
      <c r="B8"/>
      <c r="C8"/>
      <c r="D8"/>
      <c r="E8" s="43"/>
      <c r="F8" s="44"/>
      <c r="G8" s="44"/>
      <c r="H8" s="43"/>
    </row>
    <row r="9" spans="2:9" x14ac:dyDescent="0.25">
      <c r="B9" s="1" t="s">
        <v>32</v>
      </c>
      <c r="E9" s="79">
        <f>'Lista de Saldos IM'!E7/1000</f>
        <v>0.16</v>
      </c>
      <c r="F9" s="25"/>
      <c r="G9" s="25"/>
      <c r="H9" s="25">
        <v>0.16</v>
      </c>
    </row>
    <row r="10" spans="2:9" x14ac:dyDescent="0.25">
      <c r="E10" s="79"/>
      <c r="F10" s="25"/>
      <c r="G10" s="25"/>
      <c r="H10" s="141"/>
    </row>
    <row r="11" spans="2:9" ht="12" customHeight="1" x14ac:dyDescent="0.25">
      <c r="B11" s="1" t="s">
        <v>33</v>
      </c>
      <c r="E11" s="96">
        <f>('Lista de Saldos IM'!E10+'Lista de Saldos IM'!E18+'Lista de Saldos IM'!E23+'Lista de Saldos IM'!E26+'Lista de Saldos IM'!E34+'Lista de Saldos IM'!E41+'Lista de Saldos IM'!E42+'Lista de Saldos IM'!E43+'Lista de Saldos IM'!E45+'Lista de Saldos IM'!E46+'Lista de Saldos IM'!E47)/1000</f>
        <v>6224.4554900000003</v>
      </c>
      <c r="F11" s="25"/>
      <c r="G11" s="25"/>
      <c r="H11" s="125">
        <v>6074.14329</v>
      </c>
      <c r="I11" s="25"/>
    </row>
    <row r="12" spans="2:9" x14ac:dyDescent="0.25">
      <c r="E12" s="78"/>
      <c r="F12" s="25"/>
      <c r="G12" s="25"/>
      <c r="H12" s="141"/>
    </row>
    <row r="13" spans="2:9" x14ac:dyDescent="0.25">
      <c r="B13" s="1" t="s">
        <v>34</v>
      </c>
      <c r="E13" s="140">
        <f>'Lista de Saldos IM'!E48/1000</f>
        <v>-25.840150000000001</v>
      </c>
      <c r="F13" s="25"/>
      <c r="G13" s="25"/>
      <c r="H13" s="142">
        <v>135.48607000000001</v>
      </c>
    </row>
    <row r="14" spans="2:9" x14ac:dyDescent="0.25">
      <c r="E14" s="76"/>
      <c r="F14" s="25"/>
      <c r="G14" s="25"/>
      <c r="H14" s="26"/>
      <c r="I14" s="23"/>
    </row>
    <row r="15" spans="2:9" hidden="1" x14ac:dyDescent="0.25">
      <c r="B15" s="1" t="s">
        <v>68</v>
      </c>
      <c r="E15" s="76">
        <v>0</v>
      </c>
      <c r="F15" s="25"/>
      <c r="G15" s="25"/>
      <c r="H15" s="26">
        <v>0</v>
      </c>
    </row>
    <row r="16" spans="2:9" x14ac:dyDescent="0.25">
      <c r="B16"/>
      <c r="E16" s="79"/>
      <c r="F16" s="25"/>
      <c r="G16" s="25"/>
      <c r="H16" s="25"/>
    </row>
    <row r="17" spans="2:14" ht="13.8" thickBot="1" x14ac:dyDescent="0.3">
      <c r="E17" s="45">
        <f>SUM(E9:E16)</f>
        <v>6198.7753400000001</v>
      </c>
      <c r="F17" s="46"/>
      <c r="G17" s="46"/>
      <c r="H17" s="45">
        <f>SUM(H9:H14)</f>
        <v>6209.7893599999998</v>
      </c>
      <c r="J17" s="23"/>
    </row>
    <row r="18" spans="2:14" ht="13.8" thickTop="1" x14ac:dyDescent="0.25">
      <c r="E18"/>
      <c r="F18"/>
      <c r="G18"/>
      <c r="H18"/>
    </row>
    <row r="19" spans="2:14" x14ac:dyDescent="0.25">
      <c r="E19" s="47"/>
      <c r="F19"/>
      <c r="G19"/>
      <c r="H19" s="47"/>
    </row>
    <row r="20" spans="2:14" x14ac:dyDescent="0.25">
      <c r="B20" s="168" t="s">
        <v>35</v>
      </c>
      <c r="C20" s="168"/>
      <c r="D20" s="168"/>
      <c r="E20" s="168"/>
      <c r="F20" s="168"/>
      <c r="G20" s="168"/>
      <c r="H20" s="168"/>
    </row>
    <row r="22" spans="2:14" x14ac:dyDescent="0.25">
      <c r="B22" s="1" t="s">
        <v>36</v>
      </c>
      <c r="E22" s="25">
        <f>('Lista de Saldos IM'!E51+'Lista de Saldos IM'!E50)/1000</f>
        <v>23296.455730000001</v>
      </c>
      <c r="F22" s="25"/>
      <c r="G22" s="25"/>
      <c r="H22" s="25">
        <v>21197.490109999999</v>
      </c>
    </row>
    <row r="23" spans="2:14" x14ac:dyDescent="0.25">
      <c r="B23" s="48"/>
      <c r="E23" s="25"/>
      <c r="F23" s="25"/>
      <c r="G23" s="25"/>
      <c r="H23" s="25"/>
    </row>
    <row r="24" spans="2:14" x14ac:dyDescent="0.25">
      <c r="B24" s="1" t="s">
        <v>92</v>
      </c>
      <c r="E24" s="79">
        <f>('Lista de Saldos IM'!E53+'Lista de Saldos IM'!E52)/1000</f>
        <v>11887.26607</v>
      </c>
      <c r="F24" s="25"/>
      <c r="G24" s="25"/>
      <c r="H24" s="25">
        <v>9598.3094799999999</v>
      </c>
    </row>
    <row r="25" spans="2:14" x14ac:dyDescent="0.25">
      <c r="E25" s="25"/>
      <c r="F25" s="25"/>
      <c r="G25" s="25"/>
      <c r="H25" s="25"/>
    </row>
    <row r="26" spans="2:14" x14ac:dyDescent="0.25">
      <c r="B26" s="49" t="s">
        <v>37</v>
      </c>
      <c r="D26" s="25"/>
      <c r="E26" s="79">
        <f>('Lista de Saldos IM'!E60+'Lista de Saldos IM'!E61)/1000</f>
        <v>-28.171999999999972</v>
      </c>
      <c r="F26" s="25"/>
      <c r="G26" s="25"/>
      <c r="H26" s="25">
        <v>-60</v>
      </c>
    </row>
    <row r="27" spans="2:14" x14ac:dyDescent="0.25">
      <c r="D27" s="25"/>
      <c r="E27" s="25"/>
      <c r="F27" s="25"/>
      <c r="G27" s="25"/>
      <c r="H27" s="25"/>
    </row>
    <row r="28" spans="2:14" ht="14.25" customHeight="1" x14ac:dyDescent="0.25">
      <c r="B28" s="1" t="s">
        <v>298</v>
      </c>
      <c r="D28" s="25"/>
      <c r="E28" s="83">
        <f>('Lista de Saldos IM'!G55)/1000</f>
        <v>59.518820000000005</v>
      </c>
      <c r="F28" s="25"/>
      <c r="G28" s="25"/>
      <c r="H28" s="25">
        <v>14.727469999999997</v>
      </c>
    </row>
    <row r="29" spans="2:14" x14ac:dyDescent="0.25">
      <c r="E29" s="25"/>
      <c r="F29" s="25"/>
      <c r="G29" s="25"/>
      <c r="H29" s="25"/>
    </row>
    <row r="30" spans="2:14" ht="13.8" thickBot="1" x14ac:dyDescent="0.3">
      <c r="E30" s="45">
        <f>SUM(E22:E29)</f>
        <v>35215.068619999998</v>
      </c>
      <c r="F30" s="46"/>
      <c r="G30" s="46"/>
      <c r="H30" s="45">
        <f>SUM(H22:H29)</f>
        <v>30750.52706</v>
      </c>
      <c r="J30" s="23"/>
      <c r="N30" s="80"/>
    </row>
    <row r="31" spans="2:14" ht="13.8" thickTop="1" x14ac:dyDescent="0.25">
      <c r="E31" s="46"/>
      <c r="F31" s="46"/>
      <c r="G31" s="46"/>
      <c r="H31" s="46"/>
    </row>
    <row r="32" spans="2:14" hidden="1" x14ac:dyDescent="0.25">
      <c r="B32" s="168" t="s">
        <v>15</v>
      </c>
      <c r="C32" s="168"/>
      <c r="D32" s="168"/>
      <c r="E32" s="168"/>
      <c r="F32" s="168"/>
      <c r="G32" s="168"/>
      <c r="H32" s="168"/>
    </row>
    <row r="33" spans="2:8" hidden="1" x14ac:dyDescent="0.25"/>
    <row r="34" spans="2:8" hidden="1" x14ac:dyDescent="0.25">
      <c r="B34" s="1" t="s">
        <v>38</v>
      </c>
      <c r="E34" s="25"/>
      <c r="F34" s="25"/>
      <c r="G34" s="25"/>
      <c r="H34" s="25"/>
    </row>
    <row r="35" spans="2:8" hidden="1" x14ac:dyDescent="0.25">
      <c r="E35" s="25"/>
      <c r="F35" s="25"/>
      <c r="G35" s="25"/>
      <c r="H35" s="25"/>
    </row>
    <row r="36" spans="2:8" hidden="1" x14ac:dyDescent="0.25">
      <c r="B36" s="1" t="s">
        <v>39</v>
      </c>
      <c r="E36" s="25"/>
      <c r="F36" s="25"/>
      <c r="G36" s="25"/>
      <c r="H36" s="25"/>
    </row>
    <row r="37" spans="2:8" hidden="1" x14ac:dyDescent="0.25">
      <c r="E37" s="25"/>
      <c r="F37" s="25"/>
      <c r="G37" s="25"/>
      <c r="H37" s="25"/>
    </row>
    <row r="38" spans="2:8" hidden="1" x14ac:dyDescent="0.25">
      <c r="B38" s="1" t="s">
        <v>40</v>
      </c>
      <c r="E38" s="25"/>
      <c r="F38" s="25"/>
      <c r="G38" s="25"/>
      <c r="H38" s="25"/>
    </row>
    <row r="39" spans="2:8" hidden="1" x14ac:dyDescent="0.25">
      <c r="E39" s="25"/>
      <c r="F39" s="25"/>
      <c r="G39" s="25"/>
      <c r="H39" s="25"/>
    </row>
    <row r="40" spans="2:8" hidden="1" x14ac:dyDescent="0.25">
      <c r="B40" s="1" t="s">
        <v>41</v>
      </c>
      <c r="E40" s="25"/>
      <c r="F40" s="25"/>
      <c r="G40" s="25"/>
      <c r="H40" s="25"/>
    </row>
    <row r="41" spans="2:8" hidden="1" x14ac:dyDescent="0.25">
      <c r="E41" s="25"/>
      <c r="F41" s="25"/>
      <c r="G41" s="25"/>
      <c r="H41" s="25"/>
    </row>
    <row r="42" spans="2:8" hidden="1" x14ac:dyDescent="0.25">
      <c r="B42" s="1" t="s">
        <v>42</v>
      </c>
      <c r="E42" s="25"/>
      <c r="F42" s="25"/>
      <c r="G42" s="25"/>
      <c r="H42" s="25"/>
    </row>
    <row r="43" spans="2:8" hidden="1" x14ac:dyDescent="0.25">
      <c r="E43" s="25"/>
      <c r="F43" s="25"/>
      <c r="G43" s="25"/>
      <c r="H43" s="25"/>
    </row>
    <row r="44" spans="2:8" hidden="1" x14ac:dyDescent="0.25">
      <c r="B44" s="1" t="s">
        <v>43</v>
      </c>
      <c r="E44" s="25"/>
      <c r="F44" s="25"/>
      <c r="G44" s="25"/>
      <c r="H44" s="25"/>
    </row>
    <row r="45" spans="2:8" hidden="1" x14ac:dyDescent="0.25">
      <c r="E45" s="25"/>
      <c r="F45" s="25"/>
      <c r="G45" s="25"/>
      <c r="H45" s="25"/>
    </row>
    <row r="46" spans="2:8" hidden="1" x14ac:dyDescent="0.25">
      <c r="B46" s="1" t="s">
        <v>44</v>
      </c>
      <c r="E46" s="25"/>
      <c r="F46" s="25"/>
      <c r="G46" s="25"/>
      <c r="H46" s="25"/>
    </row>
    <row r="47" spans="2:8" hidden="1" x14ac:dyDescent="0.25">
      <c r="E47" s="25"/>
      <c r="F47" s="25"/>
      <c r="G47" s="25"/>
      <c r="H47" s="25"/>
    </row>
    <row r="48" spans="2:8" hidden="1" x14ac:dyDescent="0.25">
      <c r="B48" s="1" t="s">
        <v>45</v>
      </c>
      <c r="E48" s="26"/>
      <c r="F48" s="25"/>
      <c r="G48" s="25"/>
      <c r="H48" s="26"/>
    </row>
    <row r="49" spans="2:8" hidden="1" x14ac:dyDescent="0.25">
      <c r="E49" s="25"/>
      <c r="F49" s="25"/>
      <c r="G49" s="25"/>
      <c r="H49" s="25"/>
    </row>
    <row r="50" spans="2:8" ht="13.8" hidden="1" thickBot="1" x14ac:dyDescent="0.3">
      <c r="E50" s="37">
        <f>SUM(E34:E48)</f>
        <v>0</v>
      </c>
      <c r="F50" s="35"/>
      <c r="G50" s="35"/>
      <c r="H50" s="37">
        <f>SUM(H34:H48)</f>
        <v>0</v>
      </c>
    </row>
    <row r="51" spans="2:8" hidden="1" x14ac:dyDescent="0.25"/>
    <row r="52" spans="2:8" hidden="1" x14ac:dyDescent="0.25"/>
    <row r="53" spans="2:8" hidden="1" x14ac:dyDescent="0.25"/>
    <row r="54" spans="2:8" hidden="1" x14ac:dyDescent="0.25">
      <c r="E54" s="35"/>
      <c r="F54" s="35"/>
      <c r="G54" s="35"/>
      <c r="H54" s="35"/>
    </row>
    <row r="55" spans="2:8" hidden="1" x14ac:dyDescent="0.25">
      <c r="E55" s="35"/>
      <c r="F55" s="35"/>
      <c r="G55" s="35"/>
      <c r="H55" s="35"/>
    </row>
    <row r="56" spans="2:8" x14ac:dyDescent="0.25">
      <c r="E56" s="35"/>
      <c r="F56" s="35"/>
      <c r="G56" s="35"/>
      <c r="H56" s="35"/>
    </row>
    <row r="57" spans="2:8" x14ac:dyDescent="0.25">
      <c r="B57" s="168" t="s">
        <v>46</v>
      </c>
      <c r="C57" s="168"/>
      <c r="D57" s="168"/>
      <c r="E57" s="168"/>
      <c r="F57" s="168"/>
      <c r="G57" s="168"/>
      <c r="H57" s="168"/>
    </row>
    <row r="58" spans="2:8" x14ac:dyDescent="0.25">
      <c r="B58" s="51"/>
      <c r="C58" s="44"/>
      <c r="D58" s="44"/>
      <c r="E58" s="44"/>
      <c r="F58" s="44"/>
      <c r="G58" s="44"/>
      <c r="H58" s="44"/>
    </row>
    <row r="59" spans="2:8" ht="15.75" hidden="1" customHeight="1" x14ac:dyDescent="0.25">
      <c r="B59" s="2" t="s">
        <v>65</v>
      </c>
      <c r="E59" s="52"/>
      <c r="F59" s="25"/>
      <c r="G59" s="25"/>
      <c r="H59" s="52"/>
    </row>
    <row r="60" spans="2:8" hidden="1" x14ac:dyDescent="0.25">
      <c r="E60" s="25"/>
      <c r="F60" s="25"/>
      <c r="G60" s="25"/>
      <c r="H60" s="25"/>
    </row>
    <row r="61" spans="2:8" hidden="1" x14ac:dyDescent="0.25">
      <c r="B61" s="1" t="s">
        <v>74</v>
      </c>
      <c r="E61" s="53"/>
      <c r="F61" s="25"/>
      <c r="G61" s="25"/>
      <c r="H61" s="53"/>
    </row>
    <row r="62" spans="2:8" hidden="1" x14ac:dyDescent="0.25">
      <c r="E62" s="25"/>
      <c r="F62" s="25"/>
      <c r="G62" s="25"/>
      <c r="H62" s="25"/>
    </row>
    <row r="63" spans="2:8" hidden="1" x14ac:dyDescent="0.25">
      <c r="B63" s="1" t="s">
        <v>69</v>
      </c>
      <c r="E63" s="25"/>
      <c r="F63" s="25"/>
      <c r="G63" s="25"/>
      <c r="H63" s="25"/>
    </row>
    <row r="64" spans="2:8" x14ac:dyDescent="0.25">
      <c r="E64" s="25"/>
      <c r="F64" s="25"/>
      <c r="G64" s="25"/>
      <c r="H64" s="25"/>
    </row>
    <row r="65" spans="2:8" x14ac:dyDescent="0.25">
      <c r="B65" s="1" t="s">
        <v>47</v>
      </c>
      <c r="E65" s="25">
        <f>('Lista de Saldos IM'!E66+'Lista de Saldos IM'!E64+'Lista de Saldos IM'!E65)/1000</f>
        <v>232.32309000000004</v>
      </c>
      <c r="F65" s="25"/>
      <c r="G65" s="25"/>
      <c r="H65" s="25">
        <v>101.38605</v>
      </c>
    </row>
    <row r="66" spans="2:8" hidden="1" x14ac:dyDescent="0.25">
      <c r="E66" s="25"/>
      <c r="F66" s="25"/>
      <c r="G66" s="25"/>
      <c r="H66" s="25"/>
    </row>
    <row r="67" spans="2:8" hidden="1" x14ac:dyDescent="0.25">
      <c r="B67" s="1" t="s">
        <v>63</v>
      </c>
      <c r="E67" s="25"/>
      <c r="F67" s="25"/>
      <c r="G67" s="25"/>
      <c r="H67" s="25"/>
    </row>
    <row r="68" spans="2:8" x14ac:dyDescent="0.25">
      <c r="E68" s="26"/>
      <c r="F68" s="25"/>
      <c r="G68" s="25"/>
      <c r="H68" s="26"/>
    </row>
    <row r="69" spans="2:8" x14ac:dyDescent="0.25">
      <c r="E69" s="25"/>
      <c r="F69" s="25"/>
      <c r="G69" s="25"/>
      <c r="H69" s="25"/>
    </row>
    <row r="70" spans="2:8" ht="13.8" thickBot="1" x14ac:dyDescent="0.3">
      <c r="E70" s="37">
        <f>SUM(E59:E69)</f>
        <v>232.32309000000004</v>
      </c>
      <c r="F70" s="35"/>
      <c r="G70" s="35"/>
      <c r="H70" s="37">
        <f>SUM(H59:H69)</f>
        <v>101.38605</v>
      </c>
    </row>
    <row r="71" spans="2:8" ht="13.8" thickTop="1" x14ac:dyDescent="0.25">
      <c r="E71" s="35"/>
      <c r="F71" s="35"/>
      <c r="G71" s="35"/>
      <c r="H71" s="35"/>
    </row>
    <row r="72" spans="2:8" x14ac:dyDescent="0.25">
      <c r="E72" s="35"/>
      <c r="F72" s="35"/>
      <c r="G72" s="35"/>
      <c r="H72" s="35"/>
    </row>
    <row r="73" spans="2:8" x14ac:dyDescent="0.25">
      <c r="E73" s="35"/>
      <c r="F73" s="35"/>
      <c r="G73" s="35"/>
      <c r="H73" s="35"/>
    </row>
    <row r="74" spans="2:8" x14ac:dyDescent="0.25">
      <c r="E74" s="35"/>
      <c r="F74" s="35"/>
      <c r="G74" s="35"/>
      <c r="H74" s="35"/>
    </row>
    <row r="75" spans="2:8" x14ac:dyDescent="0.25">
      <c r="E75" s="35"/>
      <c r="F75" s="35"/>
      <c r="G75" s="35"/>
      <c r="H75" s="35"/>
    </row>
    <row r="76" spans="2:8" x14ac:dyDescent="0.25">
      <c r="E76" s="35"/>
      <c r="F76" s="35"/>
      <c r="G76" s="35"/>
      <c r="H76" s="35"/>
    </row>
    <row r="77" spans="2:8" x14ac:dyDescent="0.25">
      <c r="E77" s="35"/>
      <c r="F77" s="35"/>
      <c r="G77" s="35"/>
      <c r="H77" s="35"/>
    </row>
    <row r="78" spans="2:8" x14ac:dyDescent="0.25">
      <c r="E78" s="35"/>
      <c r="F78" s="35"/>
      <c r="G78" s="35"/>
      <c r="H78" s="35"/>
    </row>
    <row r="79" spans="2:8" x14ac:dyDescent="0.25">
      <c r="E79" s="35"/>
      <c r="F79" s="35"/>
      <c r="G79" s="35"/>
      <c r="H79" s="35"/>
    </row>
    <row r="80" spans="2:8" x14ac:dyDescent="0.25">
      <c r="E80" s="35"/>
      <c r="F80" s="35"/>
      <c r="G80" s="35"/>
      <c r="H80" s="35"/>
    </row>
    <row r="81" spans="2:8" x14ac:dyDescent="0.25">
      <c r="E81" s="35"/>
      <c r="F81" s="35"/>
      <c r="G81" s="35"/>
      <c r="H81" s="35"/>
    </row>
    <row r="82" spans="2:8" x14ac:dyDescent="0.25">
      <c r="E82" s="35"/>
      <c r="F82" s="35"/>
      <c r="G82" s="35"/>
      <c r="H82" s="35"/>
    </row>
    <row r="83" spans="2:8" x14ac:dyDescent="0.25">
      <c r="E83" s="35"/>
      <c r="F83" s="35"/>
      <c r="G83" s="35"/>
      <c r="H83" s="35"/>
    </row>
    <row r="84" spans="2:8" x14ac:dyDescent="0.25">
      <c r="E84" s="35"/>
      <c r="F84" s="35"/>
      <c r="G84" s="35"/>
      <c r="H84" s="35"/>
    </row>
    <row r="85" spans="2:8" x14ac:dyDescent="0.25">
      <c r="B85" s="168" t="s">
        <v>48</v>
      </c>
      <c r="C85" s="168"/>
      <c r="D85" s="168"/>
      <c r="E85" s="168"/>
      <c r="F85" s="168"/>
      <c r="G85" s="168"/>
      <c r="H85" s="168"/>
    </row>
    <row r="86" spans="2:8" x14ac:dyDescent="0.25">
      <c r="D86" s="23"/>
      <c r="E86" s="34"/>
      <c r="F86" s="34"/>
      <c r="G86" s="34"/>
      <c r="H86" s="34"/>
    </row>
    <row r="87" spans="2:8" x14ac:dyDescent="0.25">
      <c r="B87" s="1" t="s">
        <v>49</v>
      </c>
      <c r="D87" s="23"/>
      <c r="E87" s="23">
        <f>'Lista de Saldos IM'!E71/1000</f>
        <v>4374.3345099999997</v>
      </c>
      <c r="H87" s="23">
        <v>4374.3345099999997</v>
      </c>
    </row>
    <row r="88" spans="2:8" x14ac:dyDescent="0.25">
      <c r="D88" s="23"/>
      <c r="E88" s="23"/>
      <c r="H88" s="23"/>
    </row>
    <row r="89" spans="2:8" x14ac:dyDescent="0.25">
      <c r="B89" s="1" t="s">
        <v>50</v>
      </c>
      <c r="D89" s="23"/>
      <c r="E89" s="23">
        <f>'Lista de Saldos IM'!E75/1000</f>
        <v>10176.320609999999</v>
      </c>
      <c r="H89" s="23">
        <v>10176.320609999999</v>
      </c>
    </row>
    <row r="90" spans="2:8" x14ac:dyDescent="0.25">
      <c r="D90" s="23"/>
      <c r="E90" s="23"/>
      <c r="H90" s="23"/>
    </row>
    <row r="91" spans="2:8" x14ac:dyDescent="0.25">
      <c r="B91" s="1" t="s">
        <v>51</v>
      </c>
      <c r="D91" s="23"/>
      <c r="E91" s="23">
        <f>('Lista de Saldos IM'!E76+'Lista de Saldos IM'!E77+'Lista de Saldos IM'!E78+'Lista de Saldos IM'!E80)/1000</f>
        <v>9293.9995499999986</v>
      </c>
      <c r="H91" s="23">
        <v>9293.9995499999986</v>
      </c>
    </row>
    <row r="92" spans="2:8" x14ac:dyDescent="0.25">
      <c r="D92" s="23"/>
      <c r="E92" s="23"/>
      <c r="H92" s="23"/>
    </row>
    <row r="93" spans="2:8" x14ac:dyDescent="0.25">
      <c r="B93" s="1" t="s">
        <v>52</v>
      </c>
      <c r="D93" s="23"/>
      <c r="E93" s="23">
        <f>('Lista de Saldos IM'!E83+'Lista de Saldos IM'!E82)/1000</f>
        <v>300.38150000000002</v>
      </c>
      <c r="H93" s="23">
        <v>298.02201000000002</v>
      </c>
    </row>
    <row r="94" spans="2:8" x14ac:dyDescent="0.25">
      <c r="D94" s="23"/>
      <c r="E94" s="23"/>
      <c r="H94" s="23"/>
    </row>
    <row r="95" spans="2:8" x14ac:dyDescent="0.25">
      <c r="B95" s="1" t="s">
        <v>53</v>
      </c>
      <c r="D95" s="23"/>
      <c r="E95" s="23">
        <f>'Lista de Saldos IM'!E81/1000</f>
        <v>297.24877000000004</v>
      </c>
      <c r="H95" s="23">
        <v>261.74157000000002</v>
      </c>
    </row>
    <row r="96" spans="2:8" x14ac:dyDescent="0.25">
      <c r="D96" s="23"/>
      <c r="E96" s="23"/>
      <c r="H96" s="23"/>
    </row>
    <row r="97" spans="2:8" x14ac:dyDescent="0.25">
      <c r="B97" s="1" t="s">
        <v>90</v>
      </c>
      <c r="D97" s="23"/>
      <c r="E97" s="23">
        <f>('Lista de Saldos IM'!E97+'Lista de Saldos IM'!E98)/1000</f>
        <v>130.37354999999999</v>
      </c>
      <c r="H97" s="23">
        <v>19.962799999999998</v>
      </c>
    </row>
    <row r="98" spans="2:8" x14ac:dyDescent="0.25">
      <c r="D98" s="23"/>
      <c r="E98" s="23"/>
      <c r="H98" s="23"/>
    </row>
    <row r="99" spans="2:8" x14ac:dyDescent="0.25">
      <c r="B99" t="s">
        <v>299</v>
      </c>
      <c r="D99" s="23"/>
      <c r="E99" s="23">
        <f>'Lista de Saldos IM'!E95/1000</f>
        <v>127.99388</v>
      </c>
      <c r="H99" s="23">
        <v>127.99388</v>
      </c>
    </row>
    <row r="100" spans="2:8" x14ac:dyDescent="0.25">
      <c r="D100" s="23"/>
      <c r="E100" s="23"/>
      <c r="H100" s="23"/>
    </row>
    <row r="101" spans="2:8" x14ac:dyDescent="0.25">
      <c r="B101" s="1" t="s">
        <v>54</v>
      </c>
      <c r="D101" s="23"/>
      <c r="E101" s="54">
        <f>('Lista de Saldos IM'!E93+'Lista de Saldos IM'!E79+'Lista de Saldos IM'!E96)/1000</f>
        <v>-5017.1320099999994</v>
      </c>
      <c r="H101" s="54">
        <v>-4770.1979500000007</v>
      </c>
    </row>
    <row r="102" spans="2:8" x14ac:dyDescent="0.25">
      <c r="D102" s="23"/>
      <c r="E102" s="23"/>
      <c r="H102" s="23"/>
    </row>
    <row r="103" spans="2:8" ht="13.8" thickBot="1" x14ac:dyDescent="0.3">
      <c r="D103" s="23"/>
      <c r="E103" s="55">
        <f>SUM(E87:E101)</f>
        <v>19683.520359999995</v>
      </c>
      <c r="H103" s="55">
        <f>SUM(H87:H101)</f>
        <v>19782.176979999997</v>
      </c>
    </row>
    <row r="104" spans="2:8" ht="13.8" thickTop="1" x14ac:dyDescent="0.25">
      <c r="D104" s="23"/>
      <c r="E104" s="19"/>
      <c r="H104" s="19"/>
    </row>
    <row r="105" spans="2:8" x14ac:dyDescent="0.25">
      <c r="B105" s="64" t="s">
        <v>64</v>
      </c>
      <c r="C105" s="64"/>
      <c r="D105" s="64"/>
      <c r="E105" s="64"/>
      <c r="F105" s="64"/>
      <c r="G105" s="64"/>
      <c r="H105" s="64"/>
    </row>
    <row r="106" spans="2:8" x14ac:dyDescent="0.25">
      <c r="C106" s="2"/>
    </row>
    <row r="107" spans="2:8" hidden="1" x14ac:dyDescent="0.25">
      <c r="B107" s="1" t="s">
        <v>321</v>
      </c>
      <c r="C107" s="2"/>
      <c r="D107" s="2"/>
      <c r="E107" s="25">
        <f>'Lista de Saldos IM'!E68/1000</f>
        <v>0</v>
      </c>
      <c r="F107" s="8"/>
      <c r="G107" s="8"/>
      <c r="H107" s="25">
        <v>0</v>
      </c>
    </row>
    <row r="108" spans="2:8" ht="6" customHeight="1" x14ac:dyDescent="0.25">
      <c r="C108" s="2"/>
      <c r="D108" s="2"/>
      <c r="E108" s="25"/>
      <c r="F108" s="8"/>
      <c r="G108" s="8"/>
      <c r="H108" s="25"/>
    </row>
    <row r="109" spans="2:8" x14ac:dyDescent="0.25">
      <c r="B109" s="1" t="s">
        <v>322</v>
      </c>
      <c r="C109" s="2"/>
      <c r="D109" s="2"/>
      <c r="E109" s="25">
        <f>'Lista de Saldos IM'!E67/1000</f>
        <v>5309.7523899999997</v>
      </c>
      <c r="F109" s="8"/>
      <c r="G109" s="8"/>
      <c r="H109" s="25">
        <v>5321.33799</v>
      </c>
    </row>
    <row r="110" spans="2:8" ht="13.8" thickBot="1" x14ac:dyDescent="0.3">
      <c r="B110" s="2"/>
      <c r="C110" s="2"/>
      <c r="D110" s="2"/>
      <c r="E110" s="69">
        <f>+E107+E109</f>
        <v>5309.7523899999997</v>
      </c>
      <c r="F110" s="8"/>
      <c r="G110" s="8"/>
      <c r="H110" s="69">
        <f>+H107+H109</f>
        <v>5321.33799</v>
      </c>
    </row>
    <row r="111" spans="2:8" ht="13.8" thickTop="1" x14ac:dyDescent="0.25">
      <c r="B111" s="168" t="s">
        <v>55</v>
      </c>
      <c r="C111" s="168"/>
      <c r="D111" s="168"/>
      <c r="E111" s="168"/>
      <c r="F111" s="168"/>
      <c r="G111" s="168"/>
      <c r="H111" s="168"/>
    </row>
    <row r="113" spans="2:11" x14ac:dyDescent="0.25">
      <c r="B113" s="1" t="s">
        <v>56</v>
      </c>
      <c r="E113" s="25">
        <f>BALANCE!G34</f>
        <v>26049</v>
      </c>
      <c r="H113" s="25">
        <f>BALANCE!I34</f>
        <v>23409</v>
      </c>
    </row>
    <row r="114" spans="2:11" x14ac:dyDescent="0.25">
      <c r="E114" s="25"/>
      <c r="H114" s="25"/>
    </row>
    <row r="115" spans="2:11" x14ac:dyDescent="0.25">
      <c r="B115" s="1" t="s">
        <v>57</v>
      </c>
      <c r="E115" s="25">
        <f>BALANCE!G35</f>
        <v>698.28893999999991</v>
      </c>
      <c r="H115" s="25">
        <v>828.05237999999997</v>
      </c>
    </row>
    <row r="116" spans="2:11" x14ac:dyDescent="0.25">
      <c r="E116" s="41"/>
      <c r="H116" s="41"/>
    </row>
    <row r="117" spans="2:11" hidden="1" x14ac:dyDescent="0.25">
      <c r="B117" s="2" t="s">
        <v>22</v>
      </c>
      <c r="E117" s="41">
        <v>0</v>
      </c>
      <c r="H117" s="41">
        <v>0</v>
      </c>
    </row>
    <row r="118" spans="2:11" x14ac:dyDescent="0.25">
      <c r="E118" s="50"/>
      <c r="H118" s="50"/>
    </row>
    <row r="119" spans="2:11" ht="13.8" thickBot="1" x14ac:dyDescent="0.3">
      <c r="E119" s="56">
        <f>SUM(E113:E117)</f>
        <v>26747.288939999999</v>
      </c>
      <c r="F119" s="25"/>
      <c r="G119" s="25"/>
      <c r="H119" s="56">
        <f>SUM(H113:H117)</f>
        <v>24237.052380000001</v>
      </c>
    </row>
    <row r="120" spans="2:11" ht="13.8" thickTop="1" x14ac:dyDescent="0.25">
      <c r="E120" s="50"/>
      <c r="F120" s="25"/>
      <c r="G120" s="25"/>
      <c r="H120" s="50"/>
    </row>
    <row r="121" spans="2:11" x14ac:dyDescent="0.25">
      <c r="B121" s="168" t="s">
        <v>58</v>
      </c>
      <c r="C121" s="168"/>
      <c r="D121" s="168"/>
      <c r="E121" s="168"/>
      <c r="F121" s="168"/>
      <c r="G121" s="168"/>
      <c r="H121" s="168"/>
    </row>
    <row r="122" spans="2:11" x14ac:dyDescent="0.25">
      <c r="B122" s="1" t="s">
        <v>59</v>
      </c>
      <c r="E122" s="25">
        <f>BALANCE!G39</f>
        <v>32.436259999999997</v>
      </c>
      <c r="F122" s="25"/>
      <c r="G122" s="25"/>
      <c r="H122" s="25">
        <v>30.849830000000001</v>
      </c>
      <c r="J122" s="25"/>
      <c r="K122" s="25"/>
    </row>
    <row r="123" spans="2:11" x14ac:dyDescent="0.25">
      <c r="E123" s="25"/>
      <c r="F123" s="25"/>
      <c r="G123" s="25"/>
      <c r="H123" s="25"/>
      <c r="J123" s="25"/>
      <c r="K123" s="25"/>
    </row>
    <row r="124" spans="2:11" x14ac:dyDescent="0.25">
      <c r="B124" s="25" t="s">
        <v>24</v>
      </c>
      <c r="E124" s="25">
        <f>BALANCE!G41</f>
        <v>586.41240000000005</v>
      </c>
      <c r="F124" s="25"/>
      <c r="G124" s="25"/>
      <c r="H124" s="74">
        <v>807.84574000000009</v>
      </c>
      <c r="J124" s="25"/>
      <c r="K124" s="25"/>
    </row>
    <row r="125" spans="2:11" x14ac:dyDescent="0.25">
      <c r="E125" s="25"/>
      <c r="F125" s="25"/>
      <c r="G125" s="25"/>
      <c r="H125" s="25"/>
      <c r="K125" s="25"/>
    </row>
    <row r="126" spans="2:11" x14ac:dyDescent="0.25">
      <c r="B126" s="1" t="s">
        <v>60</v>
      </c>
      <c r="E126" s="26">
        <f>-'Lista de Saldos IM'!E106/1000</f>
        <v>835</v>
      </c>
      <c r="F126" s="25"/>
      <c r="G126" s="25"/>
      <c r="H126" s="26">
        <v>1485</v>
      </c>
      <c r="K126" s="25"/>
    </row>
    <row r="127" spans="2:11" x14ac:dyDescent="0.25">
      <c r="E127" s="25"/>
      <c r="F127" s="25"/>
      <c r="G127" s="25"/>
      <c r="H127" s="25"/>
      <c r="K127" s="25"/>
    </row>
    <row r="128" spans="2:11" ht="13.8" thickBot="1" x14ac:dyDescent="0.3">
      <c r="E128" s="37">
        <f>SUM(E122:E126)</f>
        <v>1453.8486600000001</v>
      </c>
      <c r="F128" s="35"/>
      <c r="G128" s="35"/>
      <c r="H128" s="37">
        <f>SUM(H122:H126)</f>
        <v>2323.6955699999999</v>
      </c>
      <c r="K128" s="35"/>
    </row>
    <row r="129" spans="2:8" ht="13.95" customHeight="1" thickTop="1" x14ac:dyDescent="0.25">
      <c r="B129" s="168" t="s">
        <v>61</v>
      </c>
      <c r="C129" s="168"/>
      <c r="D129" s="168"/>
      <c r="E129" s="168"/>
      <c r="F129" s="168"/>
      <c r="G129" s="168"/>
      <c r="H129" s="168"/>
    </row>
    <row r="130" spans="2:8" ht="13.95" customHeight="1" x14ac:dyDescent="0.25">
      <c r="B130" s="62"/>
      <c r="C130" s="62"/>
      <c r="D130" s="62"/>
      <c r="E130" s="62"/>
      <c r="F130" s="62"/>
      <c r="G130" s="62"/>
      <c r="H130" s="62"/>
    </row>
    <row r="131" spans="2:8" x14ac:dyDescent="0.25">
      <c r="B131" s="1" t="s">
        <v>62</v>
      </c>
      <c r="E131" s="26">
        <f>BALANCE!G48</f>
        <v>18928.377</v>
      </c>
      <c r="H131" s="26">
        <v>16576.395479999999</v>
      </c>
    </row>
    <row r="132" spans="2:8" ht="13.8" thickBot="1" x14ac:dyDescent="0.3">
      <c r="B132" s="3"/>
      <c r="E132" s="55">
        <f>SUM(E131:E131)</f>
        <v>18928.377</v>
      </c>
      <c r="H132" s="55">
        <f>SUM(H131:H131)</f>
        <v>16576.395479999999</v>
      </c>
    </row>
    <row r="133" spans="2:8" ht="13.8" thickTop="1" x14ac:dyDescent="0.25">
      <c r="B133" s="3"/>
      <c r="E133" s="19"/>
      <c r="H133" s="19"/>
    </row>
    <row r="134" spans="2:8" x14ac:dyDescent="0.25">
      <c r="B134" s="3"/>
      <c r="E134" s="19"/>
      <c r="H134" s="19"/>
    </row>
    <row r="135" spans="2:8" hidden="1" x14ac:dyDescent="0.25">
      <c r="B135" s="3"/>
      <c r="E135" s="19"/>
      <c r="H135" s="19"/>
    </row>
    <row r="136" spans="2:8" hidden="1" x14ac:dyDescent="0.25">
      <c r="B136" s="64" t="s">
        <v>61</v>
      </c>
      <c r="C136" s="64"/>
      <c r="D136" s="64"/>
      <c r="E136" s="57">
        <v>0</v>
      </c>
      <c r="F136" s="64"/>
      <c r="G136" s="64"/>
      <c r="H136" s="57">
        <v>0</v>
      </c>
    </row>
    <row r="137" spans="2:8" hidden="1" x14ac:dyDescent="0.25">
      <c r="E137" s="23"/>
      <c r="H137" s="23"/>
    </row>
    <row r="138" spans="2:8" ht="13.8" hidden="1" thickBot="1" x14ac:dyDescent="0.3">
      <c r="E138" s="55">
        <f>E136</f>
        <v>0</v>
      </c>
      <c r="H138" s="55">
        <f>H136</f>
        <v>0</v>
      </c>
    </row>
    <row r="139" spans="2:8" hidden="1" x14ac:dyDescent="0.25"/>
    <row r="140" spans="2:8" hidden="1" x14ac:dyDescent="0.25"/>
    <row r="157" spans="1:8" x14ac:dyDescent="0.25">
      <c r="A157" s="63"/>
      <c r="E157" s="23"/>
      <c r="H157" s="23"/>
    </row>
    <row r="158" spans="1:8" x14ac:dyDescent="0.25">
      <c r="A158" s="63"/>
      <c r="E158" s="23"/>
      <c r="H158" s="23"/>
    </row>
    <row r="159" spans="1:8" x14ac:dyDescent="0.25">
      <c r="A159" s="63"/>
    </row>
    <row r="160" spans="1:8" x14ac:dyDescent="0.25">
      <c r="A160" s="63"/>
    </row>
    <row r="161" spans="1:1" x14ac:dyDescent="0.25">
      <c r="A161" s="63"/>
    </row>
    <row r="162" spans="1:1" x14ac:dyDescent="0.25">
      <c r="A162" s="63"/>
    </row>
    <row r="163" spans="1:1" x14ac:dyDescent="0.25">
      <c r="A163" s="63"/>
    </row>
    <row r="164" spans="1:1" x14ac:dyDescent="0.25">
      <c r="A164" s="63"/>
    </row>
    <row r="165" spans="1:1" x14ac:dyDescent="0.25">
      <c r="A165" s="63"/>
    </row>
  </sheetData>
  <sortState xmlns:xlrd2="http://schemas.microsoft.com/office/spreadsheetml/2017/richdata2" ref="A184:J239">
    <sortCondition descending="1" ref="E184:E239"/>
  </sortState>
  <mergeCells count="8">
    <mergeCell ref="B111:H111"/>
    <mergeCell ref="B121:H121"/>
    <mergeCell ref="B129:H129"/>
    <mergeCell ref="B85:H85"/>
    <mergeCell ref="B7:H7"/>
    <mergeCell ref="B20:H20"/>
    <mergeCell ref="B32:H32"/>
    <mergeCell ref="B57:H57"/>
  </mergeCells>
  <phoneticPr fontId="0" type="noConversion"/>
  <conditionalFormatting sqref="E13">
    <cfRule type="expression" dxfId="1" priority="3">
      <formula>$E$2="1"</formula>
    </cfRule>
  </conditionalFormatting>
  <conditionalFormatting sqref="H13">
    <cfRule type="expression" dxfId="0" priority="1">
      <formula>$E$2="1"</formula>
    </cfRule>
  </conditionalFormatting>
  <pageMargins left="0.59" right="0.28999999999999998" top="0.99" bottom="1" header="0.5" footer="0.5"/>
  <pageSetup orientation="portrait" r:id="rId1"/>
  <headerFooter alignWithMargins="0"/>
  <customProperties>
    <customPr name="FPMExcelClientCellBasedFunctionStatus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9C248-FC45-4BB5-8534-4E23C1B88AE6}">
  <dimension ref="A1:O410"/>
  <sheetViews>
    <sheetView showGridLines="0" topLeftCell="A155" zoomScale="80" zoomScaleNormal="80" workbookViewId="0">
      <selection activeCell="E180" sqref="E180"/>
    </sheetView>
  </sheetViews>
  <sheetFormatPr baseColWidth="10" defaultColWidth="11.44140625" defaultRowHeight="14.4" x14ac:dyDescent="0.3"/>
  <cols>
    <col min="1" max="1" width="5.77734375" customWidth="1"/>
    <col min="2" max="2" width="4.44140625" bestFit="1" customWidth="1"/>
    <col min="3" max="3" width="14.5546875" style="84" customWidth="1"/>
    <col min="4" max="4" width="47" bestFit="1" customWidth="1"/>
    <col min="5" max="5" width="16" style="138" customWidth="1"/>
    <col min="6" max="7" width="16" style="4" customWidth="1"/>
    <col min="8" max="8" width="16.77734375" customWidth="1"/>
    <col min="9" max="9" width="12.77734375" customWidth="1"/>
    <col min="10" max="10" width="47" bestFit="1" customWidth="1"/>
    <col min="11" max="11" width="17.77734375" style="4" bestFit="1" customWidth="1"/>
    <col min="12" max="13" width="16.5546875" style="4" customWidth="1"/>
    <col min="16" max="16384" width="11.44140625" style="75"/>
  </cols>
  <sheetData>
    <row r="1" spans="1:13" customFormat="1" ht="13.2" x14ac:dyDescent="0.25">
      <c r="C1" s="84"/>
      <c r="E1" s="4"/>
      <c r="F1" s="4"/>
      <c r="G1" s="4"/>
      <c r="K1" s="4"/>
      <c r="L1" s="4"/>
      <c r="M1" s="4"/>
    </row>
    <row r="2" spans="1:13" customFormat="1" ht="13.2" x14ac:dyDescent="0.25">
      <c r="C2" s="84"/>
      <c r="E2" s="4"/>
      <c r="F2" s="4"/>
      <c r="G2" s="4"/>
      <c r="K2" s="4"/>
      <c r="L2" s="4"/>
      <c r="M2" s="4"/>
    </row>
    <row r="3" spans="1:13" customFormat="1" ht="13.2" x14ac:dyDescent="0.25">
      <c r="C3" s="84"/>
      <c r="E3" s="4"/>
      <c r="F3" s="4"/>
      <c r="G3" s="4"/>
      <c r="K3" s="4"/>
      <c r="L3" s="4"/>
      <c r="M3" s="4"/>
    </row>
    <row r="4" spans="1:13" customFormat="1" ht="13.2" x14ac:dyDescent="0.25">
      <c r="C4" s="84"/>
      <c r="E4" s="4"/>
      <c r="F4" s="4"/>
      <c r="G4" s="4"/>
      <c r="K4" s="4"/>
      <c r="L4" s="4"/>
      <c r="M4" s="4"/>
    </row>
    <row r="5" spans="1:13" customFormat="1" ht="13.2" x14ac:dyDescent="0.25">
      <c r="C5" s="84"/>
      <c r="E5" s="4"/>
      <c r="F5" s="4"/>
      <c r="G5" s="4"/>
      <c r="K5" s="4"/>
      <c r="L5" s="4"/>
      <c r="M5" s="4"/>
    </row>
    <row r="6" spans="1:13" s="81" customFormat="1" x14ac:dyDescent="0.3">
      <c r="A6" s="81" t="s">
        <v>93</v>
      </c>
      <c r="B6" s="81" t="s">
        <v>94</v>
      </c>
      <c r="C6" s="128" t="s">
        <v>95</v>
      </c>
      <c r="D6" s="128" t="s">
        <v>96</v>
      </c>
      <c r="E6" s="143" t="s">
        <v>97</v>
      </c>
      <c r="F6" s="143" t="s">
        <v>98</v>
      </c>
      <c r="G6" s="143" t="s">
        <v>99</v>
      </c>
      <c r="I6" s="81" t="s">
        <v>100</v>
      </c>
      <c r="J6" s="81" t="s">
        <v>101</v>
      </c>
      <c r="K6" s="143" t="s">
        <v>102</v>
      </c>
      <c r="L6" s="143" t="s">
        <v>103</v>
      </c>
      <c r="M6" s="143" t="s">
        <v>104</v>
      </c>
    </row>
    <row r="7" spans="1:13" customFormat="1" ht="13.2" x14ac:dyDescent="0.25">
      <c r="A7" t="s">
        <v>105</v>
      </c>
      <c r="B7">
        <v>139</v>
      </c>
      <c r="C7" s="84">
        <v>1111200000</v>
      </c>
      <c r="D7" t="s">
        <v>32</v>
      </c>
      <c r="E7" s="144">
        <v>160</v>
      </c>
      <c r="F7" s="144">
        <v>160</v>
      </c>
      <c r="G7" s="144"/>
      <c r="I7" s="84">
        <v>1111200000</v>
      </c>
      <c r="J7" t="s">
        <v>32</v>
      </c>
      <c r="K7" s="144">
        <v>160</v>
      </c>
      <c r="L7" s="144">
        <v>160</v>
      </c>
      <c r="M7" s="144"/>
    </row>
    <row r="8" spans="1:13" customFormat="1" ht="13.2" x14ac:dyDescent="0.25">
      <c r="A8" t="s">
        <v>105</v>
      </c>
      <c r="B8">
        <v>139</v>
      </c>
      <c r="E8" s="144"/>
      <c r="F8" s="144"/>
      <c r="G8" s="144"/>
      <c r="K8" s="144"/>
      <c r="L8" s="144"/>
      <c r="M8" s="144"/>
    </row>
    <row r="9" spans="1:13" customFormat="1" ht="13.2" x14ac:dyDescent="0.25">
      <c r="A9" t="s">
        <v>105</v>
      </c>
      <c r="B9">
        <v>139</v>
      </c>
      <c r="E9" s="144"/>
      <c r="F9" s="144"/>
      <c r="G9" s="145"/>
      <c r="K9" s="144"/>
      <c r="L9" s="144"/>
      <c r="M9" s="145"/>
    </row>
    <row r="10" spans="1:13" customFormat="1" ht="13.2" x14ac:dyDescent="0.25">
      <c r="A10" t="s">
        <v>105</v>
      </c>
      <c r="B10">
        <v>139</v>
      </c>
      <c r="C10">
        <v>1112100191</v>
      </c>
      <c r="D10" t="s">
        <v>106</v>
      </c>
      <c r="E10" s="130">
        <v>243058.16</v>
      </c>
      <c r="F10" s="130">
        <v>300321.48</v>
      </c>
      <c r="G10" s="144"/>
      <c r="I10">
        <v>1112100191</v>
      </c>
      <c r="J10" t="s">
        <v>106</v>
      </c>
      <c r="K10" s="130">
        <v>243058.16</v>
      </c>
      <c r="L10" s="130">
        <v>300321.48</v>
      </c>
      <c r="M10" s="144"/>
    </row>
    <row r="11" spans="1:13" customFormat="1" ht="13.2" x14ac:dyDescent="0.25">
      <c r="A11" t="s">
        <v>105</v>
      </c>
      <c r="B11">
        <v>139</v>
      </c>
      <c r="C11" s="84">
        <v>1112100192</v>
      </c>
      <c r="D11" t="s">
        <v>107</v>
      </c>
      <c r="E11" s="146"/>
      <c r="F11" s="146"/>
      <c r="G11" s="144"/>
      <c r="I11" s="84">
        <v>1112100192</v>
      </c>
      <c r="J11" t="s">
        <v>107</v>
      </c>
      <c r="K11" s="146"/>
      <c r="L11" s="146"/>
      <c r="M11" s="144"/>
    </row>
    <row r="12" spans="1:13" customFormat="1" ht="13.2" x14ac:dyDescent="0.25">
      <c r="A12" t="s">
        <v>105</v>
      </c>
      <c r="B12">
        <v>139</v>
      </c>
      <c r="C12">
        <v>1112100193</v>
      </c>
      <c r="D12" t="s">
        <v>108</v>
      </c>
      <c r="E12" s="130"/>
      <c r="F12" s="130"/>
      <c r="G12" s="144"/>
      <c r="I12">
        <v>1112100193</v>
      </c>
      <c r="J12" t="s">
        <v>108</v>
      </c>
      <c r="K12" s="130"/>
      <c r="L12" s="130"/>
      <c r="M12" s="144"/>
    </row>
    <row r="13" spans="1:13" customFormat="1" ht="13.2" x14ac:dyDescent="0.25">
      <c r="A13" t="s">
        <v>105</v>
      </c>
      <c r="B13">
        <v>139</v>
      </c>
      <c r="C13">
        <v>1112100196</v>
      </c>
      <c r="D13" t="s">
        <v>109</v>
      </c>
      <c r="E13" s="146"/>
      <c r="F13" s="146"/>
      <c r="G13" s="144"/>
      <c r="I13">
        <v>1112100196</v>
      </c>
      <c r="J13" t="s">
        <v>109</v>
      </c>
      <c r="K13" s="146"/>
      <c r="L13" s="146"/>
      <c r="M13" s="144"/>
    </row>
    <row r="14" spans="1:13" customFormat="1" ht="13.2" x14ac:dyDescent="0.25">
      <c r="A14" t="s">
        <v>105</v>
      </c>
      <c r="B14">
        <v>139</v>
      </c>
      <c r="C14">
        <v>1112100197</v>
      </c>
      <c r="D14" t="s">
        <v>110</v>
      </c>
      <c r="E14" s="130"/>
      <c r="F14" s="130"/>
      <c r="G14" s="144"/>
      <c r="I14">
        <v>1112100197</v>
      </c>
      <c r="J14" t="s">
        <v>110</v>
      </c>
      <c r="K14" s="130"/>
      <c r="L14" s="130"/>
      <c r="M14" s="144"/>
    </row>
    <row r="15" spans="1:13" customFormat="1" ht="13.2" x14ac:dyDescent="0.25">
      <c r="A15" t="s">
        <v>105</v>
      </c>
      <c r="B15">
        <v>139</v>
      </c>
      <c r="C15">
        <v>1112100201</v>
      </c>
      <c r="D15" t="s">
        <v>111</v>
      </c>
      <c r="E15" s="144"/>
      <c r="F15" s="144"/>
      <c r="G15" s="144"/>
      <c r="I15">
        <v>1112100201</v>
      </c>
      <c r="J15" t="s">
        <v>111</v>
      </c>
      <c r="K15" s="144"/>
      <c r="L15" s="144"/>
      <c r="M15" s="144"/>
    </row>
    <row r="16" spans="1:13" customFormat="1" ht="13.2" x14ac:dyDescent="0.25">
      <c r="A16" t="s">
        <v>105</v>
      </c>
      <c r="B16">
        <v>139</v>
      </c>
      <c r="C16">
        <v>1112100203</v>
      </c>
      <c r="D16" t="s">
        <v>112</v>
      </c>
      <c r="E16" s="144"/>
      <c r="F16" s="144"/>
      <c r="G16" s="144"/>
      <c r="I16">
        <v>1112100203</v>
      </c>
      <c r="J16" t="s">
        <v>112</v>
      </c>
      <c r="K16" s="144"/>
      <c r="L16" s="144"/>
      <c r="M16" s="144"/>
    </row>
    <row r="17" spans="1:13" customFormat="1" ht="13.2" x14ac:dyDescent="0.25">
      <c r="A17" t="s">
        <v>105</v>
      </c>
      <c r="B17">
        <v>139</v>
      </c>
      <c r="C17">
        <v>1112100207</v>
      </c>
      <c r="D17" t="s">
        <v>113</v>
      </c>
      <c r="E17" s="144"/>
      <c r="F17" s="144"/>
      <c r="G17" s="144"/>
      <c r="I17">
        <v>1112100207</v>
      </c>
      <c r="J17" t="s">
        <v>113</v>
      </c>
      <c r="K17" s="144"/>
      <c r="L17" s="144"/>
      <c r="M17" s="144"/>
    </row>
    <row r="18" spans="1:13" customFormat="1" ht="13.2" x14ac:dyDescent="0.25">
      <c r="A18" t="s">
        <v>105</v>
      </c>
      <c r="B18">
        <v>139</v>
      </c>
      <c r="C18">
        <v>1112100221</v>
      </c>
      <c r="D18" t="s">
        <v>114</v>
      </c>
      <c r="E18" s="130">
        <v>28213.279999999999</v>
      </c>
      <c r="F18" s="130">
        <v>428233.5</v>
      </c>
      <c r="G18" s="144"/>
      <c r="I18">
        <v>1112100221</v>
      </c>
      <c r="J18" t="s">
        <v>114</v>
      </c>
      <c r="K18" s="130">
        <v>28213.279999999999</v>
      </c>
      <c r="L18" s="130">
        <v>428233.5</v>
      </c>
      <c r="M18" s="144"/>
    </row>
    <row r="19" spans="1:13" customFormat="1" ht="13.2" x14ac:dyDescent="0.25">
      <c r="A19" t="s">
        <v>105</v>
      </c>
      <c r="B19">
        <v>139</v>
      </c>
      <c r="C19">
        <v>1112100222</v>
      </c>
      <c r="D19" t="s">
        <v>115</v>
      </c>
      <c r="E19" s="144"/>
      <c r="F19" s="144"/>
      <c r="G19" s="144"/>
      <c r="I19">
        <v>1112100222</v>
      </c>
      <c r="J19" t="s">
        <v>115</v>
      </c>
      <c r="K19" s="144"/>
      <c r="L19" s="144"/>
      <c r="M19" s="144"/>
    </row>
    <row r="20" spans="1:13" customFormat="1" ht="13.2" x14ac:dyDescent="0.25">
      <c r="A20" t="s">
        <v>105</v>
      </c>
      <c r="B20">
        <v>139</v>
      </c>
      <c r="C20">
        <v>1112100223</v>
      </c>
      <c r="D20" t="s">
        <v>116</v>
      </c>
      <c r="E20" s="130"/>
      <c r="F20" s="130"/>
      <c r="G20" s="144"/>
      <c r="I20">
        <v>1112100223</v>
      </c>
      <c r="J20" t="s">
        <v>116</v>
      </c>
      <c r="K20" s="130"/>
      <c r="L20" s="130"/>
      <c r="M20" s="144"/>
    </row>
    <row r="21" spans="1:13" customFormat="1" ht="13.2" x14ac:dyDescent="0.25">
      <c r="A21" t="s">
        <v>105</v>
      </c>
      <c r="B21">
        <v>139</v>
      </c>
      <c r="C21">
        <v>1112100226</v>
      </c>
      <c r="D21" t="s">
        <v>117</v>
      </c>
      <c r="E21" s="130"/>
      <c r="F21" s="130"/>
      <c r="G21" s="144"/>
      <c r="I21">
        <v>1112100226</v>
      </c>
      <c r="J21" t="s">
        <v>117</v>
      </c>
      <c r="K21" s="130"/>
      <c r="L21" s="130"/>
      <c r="M21" s="144"/>
    </row>
    <row r="22" spans="1:13" customFormat="1" ht="13.2" x14ac:dyDescent="0.25">
      <c r="A22" t="s">
        <v>105</v>
      </c>
      <c r="B22">
        <v>139</v>
      </c>
      <c r="C22">
        <v>1112100227</v>
      </c>
      <c r="D22" t="s">
        <v>118</v>
      </c>
      <c r="E22" s="130"/>
      <c r="F22" s="130"/>
      <c r="G22" s="144"/>
      <c r="I22">
        <v>1112100227</v>
      </c>
      <c r="J22" t="s">
        <v>118</v>
      </c>
      <c r="K22" s="130"/>
      <c r="L22" s="130"/>
      <c r="M22" s="144"/>
    </row>
    <row r="23" spans="1:13" customFormat="1" ht="13.2" x14ac:dyDescent="0.25">
      <c r="A23" t="s">
        <v>105</v>
      </c>
      <c r="C23">
        <v>1112100331</v>
      </c>
      <c r="D23" t="s">
        <v>119</v>
      </c>
      <c r="E23" s="144">
        <v>92.09</v>
      </c>
      <c r="F23" s="144">
        <v>92.09</v>
      </c>
      <c r="G23" s="144"/>
      <c r="I23">
        <v>1112100331</v>
      </c>
      <c r="J23" t="s">
        <v>119</v>
      </c>
      <c r="K23" s="144">
        <v>92.09</v>
      </c>
      <c r="L23" s="144">
        <v>92.09</v>
      </c>
      <c r="M23" s="144"/>
    </row>
    <row r="24" spans="1:13" customFormat="1" ht="13.2" x14ac:dyDescent="0.25">
      <c r="A24" t="s">
        <v>105</v>
      </c>
      <c r="B24">
        <v>139</v>
      </c>
      <c r="C24" s="84">
        <v>1112100333</v>
      </c>
      <c r="D24" t="s">
        <v>120</v>
      </c>
      <c r="E24" s="144"/>
      <c r="F24" s="144"/>
      <c r="G24" s="144"/>
      <c r="I24" s="84">
        <v>1112100333</v>
      </c>
      <c r="J24" t="s">
        <v>120</v>
      </c>
      <c r="K24" s="144"/>
      <c r="L24" s="144"/>
      <c r="M24" s="144"/>
    </row>
    <row r="25" spans="1:13" customFormat="1" ht="13.2" x14ac:dyDescent="0.25">
      <c r="A25" t="s">
        <v>105</v>
      </c>
      <c r="B25">
        <v>139</v>
      </c>
      <c r="C25" s="84">
        <v>1112100337</v>
      </c>
      <c r="D25" t="s">
        <v>121</v>
      </c>
      <c r="E25" s="144"/>
      <c r="F25" s="144"/>
      <c r="G25" s="144"/>
      <c r="I25" s="84">
        <v>1112100337</v>
      </c>
      <c r="J25" t="s">
        <v>121</v>
      </c>
      <c r="K25" s="144"/>
      <c r="L25" s="144"/>
      <c r="M25" s="144"/>
    </row>
    <row r="26" spans="1:13" customFormat="1" ht="13.2" x14ac:dyDescent="0.25">
      <c r="A26" t="s">
        <v>105</v>
      </c>
      <c r="C26">
        <v>1112100341</v>
      </c>
      <c r="D26" t="s">
        <v>119</v>
      </c>
      <c r="E26" s="130">
        <v>81662.490000000005</v>
      </c>
      <c r="F26" s="130">
        <v>21798.19</v>
      </c>
      <c r="G26" s="144"/>
      <c r="I26">
        <v>1112100341</v>
      </c>
      <c r="J26" t="s">
        <v>119</v>
      </c>
      <c r="K26" s="130">
        <v>81662.490000000005</v>
      </c>
      <c r="L26" s="130">
        <v>21798.19</v>
      </c>
      <c r="M26" s="144"/>
    </row>
    <row r="27" spans="1:13" customFormat="1" ht="13.2" x14ac:dyDescent="0.25">
      <c r="A27" t="s">
        <v>105</v>
      </c>
      <c r="B27">
        <v>139</v>
      </c>
      <c r="C27">
        <v>1112100343</v>
      </c>
      <c r="D27" t="s">
        <v>122</v>
      </c>
      <c r="E27" s="130"/>
      <c r="F27" s="130"/>
      <c r="G27" s="144"/>
      <c r="I27">
        <v>1112100343</v>
      </c>
      <c r="J27" t="s">
        <v>122</v>
      </c>
      <c r="K27" s="130"/>
      <c r="L27" s="130"/>
      <c r="M27" s="144"/>
    </row>
    <row r="28" spans="1:13" customFormat="1" ht="13.2" x14ac:dyDescent="0.25">
      <c r="C28" s="84"/>
      <c r="E28" s="146"/>
      <c r="F28" s="146"/>
      <c r="G28" s="144"/>
      <c r="I28" s="84"/>
      <c r="K28" s="146"/>
      <c r="L28" s="146"/>
      <c r="M28" s="144"/>
    </row>
    <row r="29" spans="1:13" customFormat="1" ht="13.2" x14ac:dyDescent="0.25">
      <c r="A29" t="s">
        <v>105</v>
      </c>
      <c r="B29">
        <v>139</v>
      </c>
      <c r="C29">
        <v>1112100346</v>
      </c>
      <c r="D29" t="s">
        <v>123</v>
      </c>
      <c r="E29" s="146"/>
      <c r="F29" s="146"/>
      <c r="G29" s="144"/>
      <c r="I29">
        <v>1112100346</v>
      </c>
      <c r="J29" t="s">
        <v>123</v>
      </c>
      <c r="K29" s="146"/>
      <c r="L29" s="146"/>
      <c r="M29" s="144"/>
    </row>
    <row r="30" spans="1:13" customFormat="1" ht="13.2" x14ac:dyDescent="0.25">
      <c r="C30" s="84">
        <v>1112100346</v>
      </c>
      <c r="D30" t="s">
        <v>123</v>
      </c>
      <c r="E30" s="130"/>
      <c r="F30" s="130"/>
      <c r="G30" s="144"/>
      <c r="I30" s="84">
        <v>1112100346</v>
      </c>
      <c r="J30" t="s">
        <v>123</v>
      </c>
      <c r="K30" s="130"/>
      <c r="L30" s="130"/>
      <c r="M30" s="144"/>
    </row>
    <row r="31" spans="1:13" customFormat="1" ht="13.2" x14ac:dyDescent="0.25">
      <c r="A31" t="s">
        <v>105</v>
      </c>
      <c r="B31">
        <v>139</v>
      </c>
      <c r="E31" s="146"/>
      <c r="F31" s="146"/>
      <c r="G31" s="144"/>
      <c r="K31" s="146"/>
      <c r="L31" s="146"/>
      <c r="M31" s="144"/>
    </row>
    <row r="32" spans="1:13" customFormat="1" ht="13.2" x14ac:dyDescent="0.25">
      <c r="C32" s="84">
        <v>1112100347</v>
      </c>
      <c r="D32" t="s">
        <v>124</v>
      </c>
      <c r="E32" s="130"/>
      <c r="F32" s="130"/>
      <c r="G32" s="144"/>
      <c r="I32" s="84">
        <v>1112100347</v>
      </c>
      <c r="J32" t="s">
        <v>124</v>
      </c>
      <c r="K32" s="130"/>
      <c r="L32" s="130"/>
      <c r="M32" s="144"/>
    </row>
    <row r="33" spans="1:15" customFormat="1" ht="13.2" x14ac:dyDescent="0.25">
      <c r="A33" t="s">
        <v>105</v>
      </c>
      <c r="B33">
        <v>139</v>
      </c>
      <c r="C33">
        <v>1112100348</v>
      </c>
      <c r="D33" t="s">
        <v>125</v>
      </c>
      <c r="E33" s="144"/>
      <c r="F33" s="144"/>
      <c r="G33" s="144"/>
      <c r="I33">
        <v>1112100348</v>
      </c>
      <c r="J33" t="s">
        <v>125</v>
      </c>
      <c r="K33" s="144"/>
      <c r="L33" s="144"/>
      <c r="M33" s="144"/>
    </row>
    <row r="34" spans="1:15" customFormat="1" ht="13.2" x14ac:dyDescent="0.25">
      <c r="A34" t="s">
        <v>105</v>
      </c>
      <c r="B34">
        <v>139</v>
      </c>
      <c r="C34">
        <v>1112104181</v>
      </c>
      <c r="D34" t="s">
        <v>126</v>
      </c>
      <c r="E34" s="144">
        <v>1997.75</v>
      </c>
      <c r="F34" s="144">
        <v>1997.75</v>
      </c>
      <c r="G34" s="144"/>
      <c r="I34">
        <v>1112104181</v>
      </c>
      <c r="J34" t="s">
        <v>126</v>
      </c>
      <c r="K34" s="144">
        <v>1997.75</v>
      </c>
      <c r="L34" s="144">
        <v>1997.75</v>
      </c>
      <c r="M34" s="144"/>
    </row>
    <row r="35" spans="1:15" customFormat="1" ht="13.2" x14ac:dyDescent="0.25">
      <c r="A35" t="s">
        <v>105</v>
      </c>
      <c r="B35">
        <v>139</v>
      </c>
      <c r="C35" s="84">
        <v>1112104183</v>
      </c>
      <c r="D35" t="s">
        <v>127</v>
      </c>
      <c r="E35" s="144"/>
      <c r="F35" s="144"/>
      <c r="G35" s="144"/>
      <c r="I35" s="84">
        <v>1112104183</v>
      </c>
      <c r="J35" t="s">
        <v>127</v>
      </c>
      <c r="K35" s="144"/>
      <c r="L35" s="144"/>
      <c r="M35" s="144"/>
    </row>
    <row r="36" spans="1:15" customFormat="1" ht="13.2" x14ac:dyDescent="0.25">
      <c r="A36" t="s">
        <v>105</v>
      </c>
      <c r="B36">
        <v>139</v>
      </c>
      <c r="C36" s="84">
        <v>1112104187</v>
      </c>
      <c r="D36" t="s">
        <v>128</v>
      </c>
      <c r="E36" s="144"/>
      <c r="F36" s="144"/>
      <c r="G36" s="144"/>
      <c r="I36" s="84">
        <v>1112104187</v>
      </c>
      <c r="J36" t="s">
        <v>128</v>
      </c>
      <c r="K36" s="144"/>
      <c r="L36" s="144"/>
      <c r="M36" s="144"/>
    </row>
    <row r="37" spans="1:15" customFormat="1" ht="13.2" x14ac:dyDescent="0.25">
      <c r="A37" t="s">
        <v>105</v>
      </c>
      <c r="B37">
        <v>139</v>
      </c>
      <c r="C37" s="84">
        <v>1112104191</v>
      </c>
      <c r="D37" t="s">
        <v>129</v>
      </c>
      <c r="E37" s="130">
        <v>0</v>
      </c>
      <c r="F37" s="130">
        <v>0</v>
      </c>
      <c r="G37" s="144"/>
      <c r="I37" s="84">
        <v>1112104191</v>
      </c>
      <c r="J37" t="s">
        <v>129</v>
      </c>
      <c r="K37" s="130">
        <v>0</v>
      </c>
      <c r="L37" s="130">
        <v>0</v>
      </c>
      <c r="M37" s="144"/>
    </row>
    <row r="38" spans="1:15" customFormat="1" ht="13.2" x14ac:dyDescent="0.25">
      <c r="A38" t="s">
        <v>105</v>
      </c>
      <c r="B38">
        <v>139</v>
      </c>
      <c r="C38" s="84">
        <v>1112104193</v>
      </c>
      <c r="D38" t="s">
        <v>130</v>
      </c>
      <c r="E38" s="130"/>
      <c r="F38" s="130"/>
      <c r="G38" s="144"/>
      <c r="I38" s="84">
        <v>1112104193</v>
      </c>
      <c r="J38" t="s">
        <v>130</v>
      </c>
      <c r="K38" s="130"/>
      <c r="L38" s="130"/>
      <c r="M38" s="144"/>
    </row>
    <row r="39" spans="1:15" customFormat="1" ht="13.2" x14ac:dyDescent="0.25">
      <c r="A39" t="s">
        <v>105</v>
      </c>
      <c r="B39">
        <v>139</v>
      </c>
      <c r="C39" s="84">
        <v>1112104197</v>
      </c>
      <c r="D39" t="s">
        <v>131</v>
      </c>
      <c r="E39" s="130"/>
      <c r="F39" s="130"/>
      <c r="G39" s="144"/>
      <c r="I39" s="84">
        <v>1112104197</v>
      </c>
      <c r="J39" t="s">
        <v>131</v>
      </c>
      <c r="K39" s="130"/>
      <c r="L39" s="130"/>
      <c r="M39" s="144"/>
    </row>
    <row r="40" spans="1:15" customFormat="1" ht="13.2" x14ac:dyDescent="0.25">
      <c r="A40" t="s">
        <v>105</v>
      </c>
      <c r="B40">
        <v>140</v>
      </c>
      <c r="C40">
        <v>1112100423</v>
      </c>
      <c r="D40" t="s">
        <v>132</v>
      </c>
      <c r="E40" s="130"/>
      <c r="F40" s="130"/>
      <c r="G40" s="144"/>
      <c r="I40">
        <v>1112100423</v>
      </c>
      <c r="J40" t="s">
        <v>132</v>
      </c>
      <c r="K40" s="130"/>
      <c r="L40" s="130"/>
      <c r="M40" s="144"/>
    </row>
    <row r="41" spans="1:15" customFormat="1" ht="13.2" x14ac:dyDescent="0.25">
      <c r="A41" t="s">
        <v>105</v>
      </c>
      <c r="B41">
        <v>141</v>
      </c>
      <c r="C41">
        <v>1112100421</v>
      </c>
      <c r="D41" t="s">
        <v>133</v>
      </c>
      <c r="E41" s="130">
        <v>1063879.32</v>
      </c>
      <c r="F41" s="130">
        <v>1171461.94</v>
      </c>
      <c r="G41" s="144"/>
      <c r="I41">
        <v>1112100421</v>
      </c>
      <c r="J41" t="s">
        <v>133</v>
      </c>
      <c r="K41" s="130">
        <v>1063879.32</v>
      </c>
      <c r="L41" s="130">
        <v>1171461.94</v>
      </c>
      <c r="M41" s="144"/>
      <c r="N41" s="147"/>
      <c r="O41" s="147"/>
    </row>
    <row r="42" spans="1:15" customFormat="1" ht="13.2" x14ac:dyDescent="0.25">
      <c r="C42">
        <v>1112100451</v>
      </c>
      <c r="D42" t="s">
        <v>313</v>
      </c>
      <c r="E42" s="130">
        <v>962.52</v>
      </c>
      <c r="F42" s="130">
        <v>962.52</v>
      </c>
      <c r="G42" s="144"/>
      <c r="I42">
        <v>1112100451</v>
      </c>
      <c r="J42" t="s">
        <v>313</v>
      </c>
      <c r="K42" s="130">
        <v>962.52</v>
      </c>
      <c r="L42" s="130">
        <v>962.52</v>
      </c>
      <c r="M42" s="144"/>
      <c r="N42" s="147"/>
      <c r="O42" s="147"/>
    </row>
    <row r="43" spans="1:15" customFormat="1" ht="13.2" x14ac:dyDescent="0.25">
      <c r="A43" t="s">
        <v>105</v>
      </c>
      <c r="B43">
        <v>141</v>
      </c>
      <c r="C43">
        <v>1112100461</v>
      </c>
      <c r="D43" t="s">
        <v>314</v>
      </c>
      <c r="E43" s="130">
        <v>1846116.51</v>
      </c>
      <c r="F43" s="130">
        <v>2015364.47</v>
      </c>
      <c r="G43" s="146"/>
      <c r="I43">
        <v>1112100461</v>
      </c>
      <c r="J43" t="s">
        <v>314</v>
      </c>
      <c r="K43" s="130">
        <v>1846116.51</v>
      </c>
      <c r="L43" s="130">
        <v>2015364.47</v>
      </c>
      <c r="M43" s="144"/>
    </row>
    <row r="44" spans="1:15" customFormat="1" ht="13.2" x14ac:dyDescent="0.25">
      <c r="C44">
        <v>1112100427</v>
      </c>
      <c r="D44" t="s">
        <v>133</v>
      </c>
      <c r="E44" s="130"/>
      <c r="F44" s="130"/>
      <c r="G44" s="146"/>
      <c r="I44">
        <v>1112100427</v>
      </c>
      <c r="J44" t="s">
        <v>133</v>
      </c>
      <c r="K44" s="130"/>
      <c r="L44" s="130"/>
      <c r="M44" s="144"/>
    </row>
    <row r="45" spans="1:15" customFormat="1" ht="13.2" x14ac:dyDescent="0.25">
      <c r="C45">
        <v>1112105411</v>
      </c>
      <c r="D45" t="s">
        <v>334</v>
      </c>
      <c r="E45" s="130">
        <v>70254.45</v>
      </c>
      <c r="F45" s="130">
        <v>47806.17</v>
      </c>
      <c r="G45" s="146"/>
      <c r="I45">
        <v>1112105411</v>
      </c>
      <c r="J45" t="s">
        <v>334</v>
      </c>
      <c r="K45" s="130">
        <v>70254.45</v>
      </c>
      <c r="L45" s="130">
        <v>47806.17</v>
      </c>
      <c r="M45" s="144"/>
    </row>
    <row r="46" spans="1:15" customFormat="1" ht="13.2" hidden="1" x14ac:dyDescent="0.25">
      <c r="E46" s="130"/>
      <c r="F46" s="130"/>
      <c r="G46" s="146"/>
      <c r="K46" s="130"/>
      <c r="L46" s="130"/>
      <c r="M46" s="144"/>
    </row>
    <row r="47" spans="1:15" customFormat="1" ht="13.2" x14ac:dyDescent="0.25">
      <c r="C47">
        <v>1112310000</v>
      </c>
      <c r="D47" t="s">
        <v>292</v>
      </c>
      <c r="E47" s="130">
        <v>2888218.92</v>
      </c>
      <c r="F47" s="130">
        <v>1778347.74</v>
      </c>
      <c r="G47" s="146"/>
      <c r="I47">
        <v>1112310000</v>
      </c>
      <c r="J47" t="s">
        <v>292</v>
      </c>
      <c r="K47" s="130">
        <v>2888218.92</v>
      </c>
      <c r="L47" s="130">
        <v>1778347.74</v>
      </c>
      <c r="M47" s="144"/>
    </row>
    <row r="48" spans="1:15" customFormat="1" ht="13.2" x14ac:dyDescent="0.25">
      <c r="A48" t="s">
        <v>105</v>
      </c>
      <c r="B48">
        <v>139</v>
      </c>
      <c r="C48" s="84">
        <v>1113000000</v>
      </c>
      <c r="D48" t="s">
        <v>34</v>
      </c>
      <c r="E48" s="130">
        <v>-25840.15</v>
      </c>
      <c r="F48" s="130">
        <v>-65234.58</v>
      </c>
      <c r="G48" s="144"/>
      <c r="I48" s="84">
        <v>1113000000</v>
      </c>
      <c r="J48" t="s">
        <v>34</v>
      </c>
      <c r="K48" s="130">
        <v>-25840.15</v>
      </c>
      <c r="L48" s="130">
        <v>-65234.58</v>
      </c>
      <c r="M48" s="144"/>
    </row>
    <row r="49" spans="1:13" customFormat="1" x14ac:dyDescent="0.3">
      <c r="E49" s="148">
        <f>SUM(E7:E48)</f>
        <v>6198775.3399999999</v>
      </c>
      <c r="F49" s="148">
        <f>SUM(F7:F48)</f>
        <v>5701311.2699999996</v>
      </c>
      <c r="G49" s="148">
        <f>SUM(G7:G48)</f>
        <v>0</v>
      </c>
      <c r="K49" s="148">
        <f>SUM(K7:K48)</f>
        <v>6198775.3399999999</v>
      </c>
      <c r="L49" s="148">
        <f>SUM(L7:L48)</f>
        <v>5701311.2699999996</v>
      </c>
      <c r="M49" s="148">
        <f>SUM(M7:M48)</f>
        <v>0</v>
      </c>
    </row>
    <row r="50" spans="1:13" customFormat="1" ht="13.2" x14ac:dyDescent="0.25">
      <c r="A50" t="s">
        <v>134</v>
      </c>
      <c r="B50">
        <v>139</v>
      </c>
      <c r="C50" s="84">
        <v>1131100000</v>
      </c>
      <c r="D50" t="s">
        <v>36</v>
      </c>
      <c r="G50" s="144"/>
      <c r="I50" s="84">
        <v>1131100000</v>
      </c>
      <c r="J50" t="s">
        <v>36</v>
      </c>
      <c r="M50" s="144"/>
    </row>
    <row r="51" spans="1:13" customFormat="1" ht="13.2" x14ac:dyDescent="0.25">
      <c r="C51" s="84">
        <v>1131500000</v>
      </c>
      <c r="D51" t="s">
        <v>286</v>
      </c>
      <c r="E51" s="130">
        <v>23296455.73</v>
      </c>
      <c r="F51" s="130">
        <v>24421748.969999999</v>
      </c>
      <c r="G51" s="144"/>
      <c r="I51" s="84">
        <v>1131500000</v>
      </c>
      <c r="J51" t="s">
        <v>286</v>
      </c>
      <c r="K51" s="130">
        <v>23296455.73</v>
      </c>
      <c r="L51" s="130">
        <v>24421748.969999999</v>
      </c>
      <c r="M51" s="144"/>
    </row>
    <row r="52" spans="1:13" customFormat="1" ht="13.2" x14ac:dyDescent="0.25">
      <c r="A52" t="s">
        <v>135</v>
      </c>
      <c r="B52">
        <v>139</v>
      </c>
      <c r="C52" s="84">
        <v>1131300000</v>
      </c>
      <c r="D52" t="s">
        <v>136</v>
      </c>
      <c r="E52" s="130">
        <v>11348967.84</v>
      </c>
      <c r="F52" s="130">
        <v>9165437.7200000007</v>
      </c>
      <c r="G52" s="144"/>
      <c r="H52" s="144"/>
      <c r="I52" s="84">
        <v>1131300000</v>
      </c>
      <c r="J52" t="s">
        <v>136</v>
      </c>
      <c r="K52" s="130">
        <v>11348967.84</v>
      </c>
      <c r="L52" s="130">
        <v>9165437.7200000007</v>
      </c>
      <c r="M52" s="144"/>
    </row>
    <row r="53" spans="1:13" customFormat="1" ht="13.2" x14ac:dyDescent="0.25">
      <c r="C53" s="84">
        <v>1131600000</v>
      </c>
      <c r="D53" t="s">
        <v>287</v>
      </c>
      <c r="E53" s="130">
        <v>538298.23</v>
      </c>
      <c r="F53" s="130">
        <v>339901.46</v>
      </c>
      <c r="G53" s="144"/>
      <c r="H53" s="144"/>
      <c r="I53" s="84">
        <v>1131600000</v>
      </c>
      <c r="J53" t="s">
        <v>287</v>
      </c>
      <c r="K53" s="130">
        <v>538298.23</v>
      </c>
      <c r="L53" s="130">
        <v>339901.46</v>
      </c>
      <c r="M53" s="144"/>
    </row>
    <row r="54" spans="1:13" customFormat="1" ht="13.2" x14ac:dyDescent="0.25">
      <c r="A54" t="s">
        <v>137</v>
      </c>
      <c r="B54">
        <v>139</v>
      </c>
      <c r="C54" s="84">
        <v>1132500000</v>
      </c>
      <c r="D54" t="s">
        <v>138</v>
      </c>
      <c r="E54" s="144"/>
      <c r="F54" s="144"/>
      <c r="G54" s="144">
        <f>E60+E61+E51+E53+E50</f>
        <v>23806581.960000001</v>
      </c>
      <c r="H54" s="131"/>
      <c r="I54" s="84">
        <v>1132500000</v>
      </c>
      <c r="J54" t="s">
        <v>138</v>
      </c>
      <c r="K54" s="144"/>
      <c r="L54" s="144"/>
      <c r="M54" s="144"/>
    </row>
    <row r="55" spans="1:13" customFormat="1" ht="13.2" x14ac:dyDescent="0.25">
      <c r="C55" s="84">
        <v>1132200000</v>
      </c>
      <c r="D55" t="s">
        <v>288</v>
      </c>
      <c r="E55" s="144">
        <v>2309</v>
      </c>
      <c r="F55" s="144">
        <v>2309</v>
      </c>
      <c r="G55" s="144">
        <f>SUM(E54:E59)</f>
        <v>59518.820000000007</v>
      </c>
      <c r="H55" s="131"/>
      <c r="I55" s="84">
        <v>1132200000</v>
      </c>
      <c r="J55" t="s">
        <v>288</v>
      </c>
      <c r="K55" s="144">
        <v>2309</v>
      </c>
      <c r="L55" s="144">
        <v>2309</v>
      </c>
      <c r="M55" s="144"/>
    </row>
    <row r="56" spans="1:13" customFormat="1" ht="13.2" x14ac:dyDescent="0.25">
      <c r="A56" t="s">
        <v>137</v>
      </c>
      <c r="B56">
        <v>139</v>
      </c>
      <c r="C56" s="84">
        <v>1133200000</v>
      </c>
      <c r="D56" t="s">
        <v>139</v>
      </c>
      <c r="E56" s="130">
        <v>8506.16</v>
      </c>
      <c r="F56" s="130">
        <v>8506.16</v>
      </c>
      <c r="G56" s="144"/>
      <c r="I56" s="84">
        <v>1133200000</v>
      </c>
      <c r="J56" t="s">
        <v>139</v>
      </c>
      <c r="K56" s="130">
        <v>8506.16</v>
      </c>
      <c r="L56" s="130">
        <v>8506.16</v>
      </c>
      <c r="M56" s="144"/>
    </row>
    <row r="57" spans="1:13" customFormat="1" ht="13.2" x14ac:dyDescent="0.25">
      <c r="A57" t="s">
        <v>137</v>
      </c>
      <c r="B57">
        <v>139</v>
      </c>
      <c r="C57" s="84">
        <v>1133210000</v>
      </c>
      <c r="D57" t="s">
        <v>140</v>
      </c>
      <c r="E57" s="130">
        <v>37897.14</v>
      </c>
      <c r="F57" s="130">
        <v>27466.11</v>
      </c>
      <c r="G57" s="144"/>
      <c r="I57" s="84">
        <v>1133210000</v>
      </c>
      <c r="J57" t="s">
        <v>140</v>
      </c>
      <c r="K57" s="130">
        <v>37897.14</v>
      </c>
      <c r="L57" s="130">
        <v>27466.11</v>
      </c>
      <c r="M57" s="144"/>
    </row>
    <row r="58" spans="1:13" customFormat="1" ht="13.2" x14ac:dyDescent="0.25">
      <c r="A58" t="s">
        <v>137</v>
      </c>
      <c r="B58">
        <v>139</v>
      </c>
      <c r="C58" s="84">
        <v>1140000000</v>
      </c>
      <c r="D58" t="s">
        <v>141</v>
      </c>
      <c r="E58" s="144"/>
      <c r="F58" s="144"/>
      <c r="G58" s="144"/>
      <c r="I58" s="84">
        <v>1140000000</v>
      </c>
      <c r="J58" t="s">
        <v>141</v>
      </c>
      <c r="K58" s="144"/>
      <c r="L58" s="144"/>
      <c r="M58" s="144"/>
    </row>
    <row r="59" spans="1:13" customFormat="1" ht="13.2" x14ac:dyDescent="0.25">
      <c r="A59" t="s">
        <v>137</v>
      </c>
      <c r="B59">
        <v>139</v>
      </c>
      <c r="C59" s="84">
        <v>1141000000</v>
      </c>
      <c r="D59" t="s">
        <v>142</v>
      </c>
      <c r="E59" s="130">
        <v>10806.52</v>
      </c>
      <c r="F59" s="130">
        <v>9261.83</v>
      </c>
      <c r="G59" s="144"/>
      <c r="I59" s="84">
        <v>1141000000</v>
      </c>
      <c r="J59" t="s">
        <v>142</v>
      </c>
      <c r="K59" s="130">
        <v>10806.52</v>
      </c>
      <c r="L59" s="130">
        <v>9261.83</v>
      </c>
      <c r="M59" s="144"/>
    </row>
    <row r="60" spans="1:13" customFormat="1" ht="13.2" x14ac:dyDescent="0.25">
      <c r="C60" s="85">
        <v>1134100000</v>
      </c>
      <c r="D60" t="s">
        <v>311</v>
      </c>
      <c r="E60" s="130">
        <v>-287906.03999999998</v>
      </c>
      <c r="F60" s="130">
        <v>-287906.03999999998</v>
      </c>
      <c r="G60" s="144">
        <f>SUM(E60:E61)</f>
        <v>-28171.999999999971</v>
      </c>
      <c r="I60" s="85">
        <v>1134100000</v>
      </c>
      <c r="J60" t="s">
        <v>311</v>
      </c>
      <c r="K60" s="130">
        <v>-287906.03999999998</v>
      </c>
      <c r="L60" s="130">
        <v>-287906.03999999998</v>
      </c>
      <c r="M60" s="144"/>
    </row>
    <row r="61" spans="1:13" customFormat="1" ht="13.2" x14ac:dyDescent="0.25">
      <c r="C61" s="85"/>
      <c r="E61" s="144">
        <v>259734.04</v>
      </c>
      <c r="F61" s="144">
        <v>259734.04</v>
      </c>
      <c r="G61" s="144"/>
      <c r="I61" s="85">
        <v>1134200000</v>
      </c>
      <c r="J61" t="s">
        <v>325</v>
      </c>
      <c r="K61" s="144">
        <v>259734.04</v>
      </c>
      <c r="L61" s="144">
        <v>259734.04</v>
      </c>
      <c r="M61" s="144"/>
    </row>
    <row r="62" spans="1:13" customFormat="1" x14ac:dyDescent="0.3">
      <c r="E62" s="149">
        <f>SUM(E54:E61)</f>
        <v>31346.820000000036</v>
      </c>
      <c r="F62" s="149">
        <f>SUM(F54:F61)</f>
        <v>19371.100000000035</v>
      </c>
      <c r="G62" s="149">
        <f>SUM(G54:G59)</f>
        <v>23866100.780000001</v>
      </c>
      <c r="K62" s="149">
        <f>SUM(K54:K61)</f>
        <v>31346.820000000036</v>
      </c>
      <c r="L62" s="149">
        <f>SUM(L54:L61)</f>
        <v>19371.100000000035</v>
      </c>
      <c r="M62" s="149">
        <f>SUM(M54:M59)</f>
        <v>0</v>
      </c>
    </row>
    <row r="63" spans="1:13" customFormat="1" ht="13.2" x14ac:dyDescent="0.25">
      <c r="A63" t="s">
        <v>143</v>
      </c>
      <c r="B63">
        <v>139</v>
      </c>
      <c r="C63">
        <v>1125000000</v>
      </c>
      <c r="D63" t="s">
        <v>144</v>
      </c>
      <c r="E63" s="144"/>
      <c r="F63" s="144"/>
      <c r="G63" s="144"/>
      <c r="I63">
        <v>1125000000</v>
      </c>
      <c r="J63" t="s">
        <v>144</v>
      </c>
      <c r="K63" s="144"/>
      <c r="L63" s="144"/>
      <c r="M63" s="144"/>
    </row>
    <row r="64" spans="1:13" customFormat="1" ht="13.2" x14ac:dyDescent="0.25">
      <c r="A64" t="s">
        <v>145</v>
      </c>
      <c r="B64">
        <v>139</v>
      </c>
      <c r="C64">
        <v>1151000000</v>
      </c>
      <c r="D64" t="s">
        <v>146</v>
      </c>
      <c r="E64" s="130">
        <v>5000</v>
      </c>
      <c r="F64" s="130">
        <v>6250</v>
      </c>
      <c r="G64" s="144"/>
      <c r="I64">
        <v>1151000000</v>
      </c>
      <c r="J64" t="s">
        <v>146</v>
      </c>
      <c r="K64" s="130">
        <v>5000</v>
      </c>
      <c r="L64" s="130">
        <v>6250</v>
      </c>
      <c r="M64" s="144"/>
    </row>
    <row r="65" spans="1:13" customFormat="1" ht="13.2" x14ac:dyDescent="0.25">
      <c r="C65">
        <v>1152000000</v>
      </c>
      <c r="D65" t="s">
        <v>324</v>
      </c>
      <c r="E65" s="130">
        <v>107924.1</v>
      </c>
      <c r="F65" s="130">
        <v>110006.1</v>
      </c>
      <c r="G65" s="144"/>
      <c r="I65">
        <v>1152000000</v>
      </c>
      <c r="J65" t="s">
        <v>324</v>
      </c>
      <c r="K65" s="130">
        <v>107924.1</v>
      </c>
      <c r="L65" s="130">
        <v>110006.1</v>
      </c>
      <c r="M65" s="144"/>
    </row>
    <row r="66" spans="1:13" customFormat="1" ht="13.2" x14ac:dyDescent="0.25">
      <c r="A66" t="s">
        <v>145</v>
      </c>
      <c r="B66">
        <v>139</v>
      </c>
      <c r="C66">
        <v>1164000000</v>
      </c>
      <c r="D66" t="s">
        <v>16</v>
      </c>
      <c r="E66" s="130">
        <v>119398.99</v>
      </c>
      <c r="F66" s="130">
        <v>105452.81</v>
      </c>
      <c r="G66" s="144">
        <f>E64+E66+E65</f>
        <v>232323.09000000003</v>
      </c>
      <c r="I66">
        <v>1164000000</v>
      </c>
      <c r="J66" t="s">
        <v>16</v>
      </c>
      <c r="K66" s="130">
        <v>119398.99</v>
      </c>
      <c r="L66" s="130">
        <v>105452.81</v>
      </c>
      <c r="M66" s="144"/>
    </row>
    <row r="67" spans="1:13" customFormat="1" ht="13.2" x14ac:dyDescent="0.25">
      <c r="C67">
        <v>1201000000</v>
      </c>
      <c r="D67" t="s">
        <v>317</v>
      </c>
      <c r="E67" s="130">
        <v>5309752.3899999997</v>
      </c>
      <c r="F67" s="130">
        <v>5214636.6900000004</v>
      </c>
      <c r="G67" s="144"/>
      <c r="I67">
        <v>1201000000</v>
      </c>
      <c r="J67" t="s">
        <v>317</v>
      </c>
      <c r="K67" s="130">
        <v>5309752.3899999997</v>
      </c>
      <c r="L67" s="130">
        <v>5214636.6900000004</v>
      </c>
      <c r="M67" s="144"/>
    </row>
    <row r="68" spans="1:13" customFormat="1" ht="13.2" x14ac:dyDescent="0.25">
      <c r="A68" t="s">
        <v>147</v>
      </c>
      <c r="B68">
        <v>139</v>
      </c>
      <c r="C68">
        <v>1202000000</v>
      </c>
      <c r="D68" t="s">
        <v>148</v>
      </c>
      <c r="E68" s="130"/>
      <c r="F68" s="130"/>
      <c r="G68" s="144"/>
      <c r="I68">
        <v>1202000000</v>
      </c>
      <c r="J68" t="s">
        <v>148</v>
      </c>
      <c r="K68" s="130"/>
      <c r="L68" s="130"/>
      <c r="M68" s="144"/>
    </row>
    <row r="69" spans="1:13" customFormat="1" ht="13.2" x14ac:dyDescent="0.25">
      <c r="A69" t="s">
        <v>149</v>
      </c>
      <c r="B69">
        <v>139</v>
      </c>
      <c r="C69">
        <v>1301100000</v>
      </c>
      <c r="D69" t="s">
        <v>150</v>
      </c>
      <c r="E69" s="144">
        <v>3320394.53</v>
      </c>
      <c r="F69" s="144">
        <v>3320394.53</v>
      </c>
      <c r="G69" s="144"/>
      <c r="I69">
        <v>1301100000</v>
      </c>
      <c r="J69" t="s">
        <v>150</v>
      </c>
      <c r="K69" s="144">
        <v>3320394.53</v>
      </c>
      <c r="L69" s="144">
        <v>3320394.53</v>
      </c>
      <c r="M69" s="144"/>
    </row>
    <row r="70" spans="1:13" customFormat="1" ht="13.2" x14ac:dyDescent="0.25">
      <c r="A70" t="s">
        <v>149</v>
      </c>
      <c r="B70">
        <v>139</v>
      </c>
      <c r="C70">
        <v>1301200000</v>
      </c>
      <c r="D70" t="s">
        <v>151</v>
      </c>
      <c r="E70" s="144">
        <v>1053939.98</v>
      </c>
      <c r="F70" s="144">
        <v>1053939.98</v>
      </c>
      <c r="G70" s="144"/>
      <c r="I70">
        <v>1301200000</v>
      </c>
      <c r="J70" t="s">
        <v>151</v>
      </c>
      <c r="K70" s="144">
        <v>1053939.98</v>
      </c>
      <c r="L70" s="144">
        <v>1053939.98</v>
      </c>
      <c r="M70" s="144"/>
    </row>
    <row r="71" spans="1:13" customFormat="1" x14ac:dyDescent="0.3">
      <c r="E71" s="150">
        <f>SUM(E69:E70)</f>
        <v>4374334.51</v>
      </c>
      <c r="F71" s="150">
        <f>SUM(F69:F70)</f>
        <v>4374334.51</v>
      </c>
      <c r="G71" s="150">
        <f>SUM(G69:G70)</f>
        <v>0</v>
      </c>
      <c r="K71" s="150">
        <f>SUM(K69:K70)</f>
        <v>4374334.51</v>
      </c>
      <c r="L71" s="150">
        <f>SUM(L69:L70)</f>
        <v>4374334.51</v>
      </c>
      <c r="M71" s="150">
        <f>SUM(M69:M70)</f>
        <v>0</v>
      </c>
    </row>
    <row r="72" spans="1:13" customFormat="1" ht="13.2" x14ac:dyDescent="0.25">
      <c r="A72" t="s">
        <v>152</v>
      </c>
      <c r="B72">
        <v>139</v>
      </c>
      <c r="C72">
        <v>1302100000</v>
      </c>
      <c r="D72" t="s">
        <v>153</v>
      </c>
      <c r="E72" s="144">
        <v>6433809.5300000003</v>
      </c>
      <c r="F72" s="144">
        <v>6433809.5300000003</v>
      </c>
      <c r="G72" s="144"/>
      <c r="I72">
        <v>1302100000</v>
      </c>
      <c r="J72" t="s">
        <v>153</v>
      </c>
      <c r="K72" s="144">
        <v>6433809.5300000003</v>
      </c>
      <c r="L72" s="144">
        <v>6433809.5300000003</v>
      </c>
      <c r="M72" s="144"/>
    </row>
    <row r="73" spans="1:13" customFormat="1" ht="13.2" x14ac:dyDescent="0.25">
      <c r="A73" t="s">
        <v>152</v>
      </c>
      <c r="B73">
        <v>139</v>
      </c>
      <c r="C73">
        <v>1302200000</v>
      </c>
      <c r="D73" t="s">
        <v>154</v>
      </c>
      <c r="E73" s="144">
        <v>3417084.08</v>
      </c>
      <c r="F73" s="144">
        <v>3417084.08</v>
      </c>
      <c r="G73" s="144"/>
      <c r="I73">
        <v>1302200000</v>
      </c>
      <c r="J73" t="s">
        <v>154</v>
      </c>
      <c r="K73" s="144">
        <v>3417084.08</v>
      </c>
      <c r="L73" s="144">
        <v>3417084.08</v>
      </c>
      <c r="M73" s="144"/>
    </row>
    <row r="74" spans="1:13" customFormat="1" ht="13.2" x14ac:dyDescent="0.25">
      <c r="A74" t="s">
        <v>152</v>
      </c>
      <c r="B74">
        <v>139</v>
      </c>
      <c r="C74" s="84">
        <v>1303100000</v>
      </c>
      <c r="D74" t="s">
        <v>155</v>
      </c>
      <c r="E74" s="144">
        <v>325427</v>
      </c>
      <c r="F74" s="144">
        <v>325427</v>
      </c>
      <c r="G74" s="144"/>
      <c r="I74" s="84">
        <v>1303100000</v>
      </c>
      <c r="J74" t="s">
        <v>155</v>
      </c>
      <c r="K74" s="144">
        <v>325427</v>
      </c>
      <c r="L74" s="144">
        <v>325427</v>
      </c>
      <c r="M74" s="144"/>
    </row>
    <row r="75" spans="1:13" customFormat="1" x14ac:dyDescent="0.3">
      <c r="E75" s="148">
        <f>SUM(E72:E74)</f>
        <v>10176320.609999999</v>
      </c>
      <c r="F75" s="148">
        <f>SUM(F72:F74)</f>
        <v>10176320.609999999</v>
      </c>
      <c r="G75" s="148">
        <f>SUM(G72:G74)</f>
        <v>0</v>
      </c>
      <c r="K75" s="148">
        <f>SUM(K72:K74)</f>
        <v>10176320.609999999</v>
      </c>
      <c r="L75" s="148">
        <f>SUM(L72:L74)</f>
        <v>10176320.609999999</v>
      </c>
      <c r="M75" s="148">
        <f>SUM(M72:M74)</f>
        <v>0</v>
      </c>
    </row>
    <row r="76" spans="1:13" customFormat="1" ht="13.2" x14ac:dyDescent="0.25">
      <c r="A76" t="s">
        <v>156</v>
      </c>
      <c r="B76">
        <v>139</v>
      </c>
      <c r="C76">
        <v>1304100000</v>
      </c>
      <c r="D76" t="s">
        <v>157</v>
      </c>
      <c r="E76" s="130">
        <v>7701369.1200000001</v>
      </c>
      <c r="F76" s="130">
        <v>7701369.1200000001</v>
      </c>
      <c r="G76" s="144"/>
      <c r="I76">
        <v>1304100000</v>
      </c>
      <c r="J76" t="s">
        <v>157</v>
      </c>
      <c r="K76" s="130">
        <v>7701369.1200000001</v>
      </c>
      <c r="L76" s="130">
        <v>7701369.1200000001</v>
      </c>
      <c r="M76" s="144"/>
    </row>
    <row r="77" spans="1:13" customFormat="1" ht="13.2" x14ac:dyDescent="0.25">
      <c r="C77">
        <v>1304200000</v>
      </c>
      <c r="D77" t="s">
        <v>158</v>
      </c>
      <c r="E77" s="144">
        <v>1436092.24</v>
      </c>
      <c r="F77" s="144">
        <v>1436092.24</v>
      </c>
      <c r="G77" s="144"/>
      <c r="I77">
        <v>1304200000</v>
      </c>
      <c r="J77" t="s">
        <v>158</v>
      </c>
      <c r="K77" s="144">
        <v>1436092.24</v>
      </c>
      <c r="L77" s="144">
        <v>1436092.24</v>
      </c>
      <c r="M77" s="144"/>
    </row>
    <row r="78" spans="1:13" customFormat="1" ht="13.2" x14ac:dyDescent="0.25">
      <c r="A78" t="s">
        <v>156</v>
      </c>
      <c r="C78">
        <v>1304500000</v>
      </c>
      <c r="D78" t="s">
        <v>159</v>
      </c>
      <c r="E78" s="151"/>
      <c r="F78" s="151"/>
      <c r="G78" s="144"/>
      <c r="I78">
        <v>1304500000</v>
      </c>
      <c r="J78" t="s">
        <v>159</v>
      </c>
      <c r="K78" s="151"/>
      <c r="L78" s="151"/>
      <c r="M78" s="144"/>
    </row>
    <row r="79" spans="1:13" customFormat="1" ht="13.2" x14ac:dyDescent="0.25">
      <c r="C79">
        <v>1304510000</v>
      </c>
      <c r="D79" t="s">
        <v>160</v>
      </c>
      <c r="E79" s="151"/>
      <c r="F79" s="151"/>
      <c r="G79" s="144"/>
      <c r="I79">
        <v>1304510000</v>
      </c>
      <c r="J79" t="s">
        <v>160</v>
      </c>
      <c r="K79" s="151"/>
      <c r="L79" s="151"/>
      <c r="M79" s="144"/>
    </row>
    <row r="80" spans="1:13" customFormat="1" ht="13.2" x14ac:dyDescent="0.25">
      <c r="C80">
        <v>1307100000</v>
      </c>
      <c r="D80" t="s">
        <v>282</v>
      </c>
      <c r="E80" s="130">
        <v>156538.19</v>
      </c>
      <c r="F80" s="130">
        <v>156538.19</v>
      </c>
      <c r="G80" s="144"/>
      <c r="I80">
        <v>1307100000</v>
      </c>
      <c r="J80" t="s">
        <v>282</v>
      </c>
      <c r="K80" s="130">
        <v>156538.19</v>
      </c>
      <c r="L80" s="130">
        <v>156538.19</v>
      </c>
      <c r="M80" s="144"/>
    </row>
    <row r="81" spans="1:13" customFormat="1" ht="13.2" x14ac:dyDescent="0.25">
      <c r="A81" t="s">
        <v>161</v>
      </c>
      <c r="B81">
        <v>139</v>
      </c>
      <c r="C81">
        <v>1308100000</v>
      </c>
      <c r="D81" t="s">
        <v>162</v>
      </c>
      <c r="E81" s="130">
        <v>297248.77</v>
      </c>
      <c r="F81" s="130">
        <v>297248.77</v>
      </c>
      <c r="G81" s="144"/>
      <c r="I81">
        <v>1308100000</v>
      </c>
      <c r="J81" t="s">
        <v>162</v>
      </c>
      <c r="K81" s="130">
        <v>297248.77</v>
      </c>
      <c r="L81" s="130">
        <v>297248.77</v>
      </c>
      <c r="M81" s="144"/>
    </row>
    <row r="82" spans="1:13" customFormat="1" ht="13.2" x14ac:dyDescent="0.25">
      <c r="A82" s="132" t="s">
        <v>163</v>
      </c>
      <c r="C82">
        <v>1309100000</v>
      </c>
      <c r="D82" t="s">
        <v>163</v>
      </c>
      <c r="E82" s="130">
        <v>285795.59999999998</v>
      </c>
      <c r="F82" s="130">
        <v>285193.55</v>
      </c>
      <c r="G82" s="144"/>
      <c r="I82">
        <v>1309100000</v>
      </c>
      <c r="J82" t="s">
        <v>163</v>
      </c>
      <c r="K82" s="130">
        <v>285795.59999999998</v>
      </c>
      <c r="L82" s="130">
        <v>285193.55</v>
      </c>
      <c r="M82" s="144"/>
    </row>
    <row r="83" spans="1:13" customFormat="1" ht="13.2" x14ac:dyDescent="0.25">
      <c r="A83" s="132"/>
      <c r="C83">
        <v>1309200000</v>
      </c>
      <c r="D83" t="s">
        <v>164</v>
      </c>
      <c r="E83" s="144">
        <v>14585.9</v>
      </c>
      <c r="F83" s="144">
        <v>14585.9</v>
      </c>
      <c r="G83" s="144"/>
      <c r="I83">
        <v>1309200000</v>
      </c>
      <c r="J83" t="s">
        <v>164</v>
      </c>
      <c r="K83" s="144">
        <v>14585.9</v>
      </c>
      <c r="L83" s="144">
        <v>14585.9</v>
      </c>
      <c r="M83" s="144"/>
    </row>
    <row r="84" spans="1:13" customFormat="1" ht="13.2" x14ac:dyDescent="0.25">
      <c r="A84" t="s">
        <v>165</v>
      </c>
      <c r="C84">
        <v>1309340000</v>
      </c>
      <c r="D84" t="s">
        <v>166</v>
      </c>
      <c r="E84" s="144">
        <v>-10319.9</v>
      </c>
      <c r="F84" s="144">
        <v>-9975.9</v>
      </c>
      <c r="G84" s="144"/>
      <c r="I84">
        <v>1309340000</v>
      </c>
      <c r="J84" t="s">
        <v>166</v>
      </c>
      <c r="K84" s="144">
        <v>-10319.9</v>
      </c>
      <c r="L84" s="144">
        <v>-9975.9</v>
      </c>
      <c r="M84" s="144"/>
    </row>
    <row r="85" spans="1:13" customFormat="1" ht="13.2" x14ac:dyDescent="0.25">
      <c r="A85" t="s">
        <v>165</v>
      </c>
      <c r="B85">
        <v>139</v>
      </c>
      <c r="C85">
        <v>1302310000</v>
      </c>
      <c r="D85" t="s">
        <v>167</v>
      </c>
      <c r="E85" s="144"/>
      <c r="F85" s="144"/>
      <c r="G85" s="144"/>
      <c r="I85">
        <v>1302310000</v>
      </c>
      <c r="J85" t="s">
        <v>167</v>
      </c>
      <c r="K85" s="144"/>
      <c r="L85" s="144"/>
      <c r="M85" s="144"/>
    </row>
    <row r="86" spans="1:13" customFormat="1" ht="13.2" x14ac:dyDescent="0.25">
      <c r="C86">
        <v>1307310000</v>
      </c>
      <c r="D86" t="s">
        <v>283</v>
      </c>
      <c r="E86" s="144">
        <v>-80174.19</v>
      </c>
      <c r="F86" s="144">
        <v>-77769.19</v>
      </c>
      <c r="G86" s="144"/>
      <c r="I86">
        <v>1307310000</v>
      </c>
      <c r="J86" t="s">
        <v>283</v>
      </c>
      <c r="K86" s="144">
        <v>-80174.19</v>
      </c>
      <c r="L86" s="144">
        <v>-77769.19</v>
      </c>
      <c r="M86" s="144"/>
    </row>
    <row r="87" spans="1:13" customFormat="1" ht="13.2" x14ac:dyDescent="0.25">
      <c r="A87" t="s">
        <v>165</v>
      </c>
      <c r="B87">
        <v>139</v>
      </c>
      <c r="C87">
        <v>1302320000</v>
      </c>
      <c r="D87" t="s">
        <v>168</v>
      </c>
      <c r="E87" s="144"/>
      <c r="F87" s="144"/>
      <c r="G87" s="144"/>
      <c r="I87">
        <v>1302320000</v>
      </c>
      <c r="J87" t="s">
        <v>168</v>
      </c>
      <c r="K87" s="144"/>
      <c r="L87" s="144"/>
      <c r="M87" s="144"/>
    </row>
    <row r="88" spans="1:13" customFormat="1" ht="13.2" x14ac:dyDescent="0.25">
      <c r="A88" t="s">
        <v>152</v>
      </c>
      <c r="B88">
        <v>139</v>
      </c>
      <c r="C88" s="84">
        <v>1303310000</v>
      </c>
      <c r="D88" t="s">
        <v>169</v>
      </c>
      <c r="E88" s="144"/>
      <c r="F88" s="144"/>
      <c r="G88" s="144"/>
      <c r="I88" s="84">
        <v>1303310000</v>
      </c>
      <c r="J88" t="s">
        <v>169</v>
      </c>
      <c r="K88" s="144"/>
      <c r="L88" s="144"/>
      <c r="M88" s="144"/>
    </row>
    <row r="89" spans="1:13" customFormat="1" ht="13.2" x14ac:dyDescent="0.25">
      <c r="A89" t="s">
        <v>165</v>
      </c>
      <c r="B89">
        <v>139</v>
      </c>
      <c r="C89">
        <v>1304310000</v>
      </c>
      <c r="D89" t="s">
        <v>170</v>
      </c>
      <c r="E89" s="144">
        <v>-5064938.12</v>
      </c>
      <c r="F89" s="144">
        <v>-5019107.12</v>
      </c>
      <c r="G89" s="144"/>
      <c r="I89">
        <v>1304310000</v>
      </c>
      <c r="J89" t="s">
        <v>170</v>
      </c>
      <c r="K89" s="144">
        <v>-5064938.12</v>
      </c>
      <c r="L89" s="144">
        <v>-5019107.12</v>
      </c>
      <c r="M89" s="144"/>
    </row>
    <row r="90" spans="1:13" customFormat="1" ht="13.2" x14ac:dyDescent="0.25">
      <c r="C90">
        <v>1304320000</v>
      </c>
      <c r="D90" t="s">
        <v>171</v>
      </c>
      <c r="E90" s="130">
        <v>596099</v>
      </c>
      <c r="F90" s="130">
        <v>584180</v>
      </c>
      <c r="G90" s="144"/>
      <c r="I90">
        <v>1304320000</v>
      </c>
      <c r="J90" t="s">
        <v>171</v>
      </c>
      <c r="K90" s="130">
        <v>596099</v>
      </c>
      <c r="L90" s="130">
        <v>584180</v>
      </c>
      <c r="M90" s="144"/>
    </row>
    <row r="91" spans="1:13" customFormat="1" ht="13.2" x14ac:dyDescent="0.25">
      <c r="A91" t="s">
        <v>165</v>
      </c>
      <c r="C91">
        <v>1309310000</v>
      </c>
      <c r="D91" t="s">
        <v>172</v>
      </c>
      <c r="E91" s="146">
        <v>-222815.98</v>
      </c>
      <c r="F91" s="146">
        <v>-217678.98</v>
      </c>
      <c r="G91" s="144"/>
      <c r="I91">
        <v>1309310000</v>
      </c>
      <c r="J91" t="s">
        <v>172</v>
      </c>
      <c r="K91" s="146">
        <v>-222815.98</v>
      </c>
      <c r="L91" s="146">
        <v>-217678.98</v>
      </c>
      <c r="M91" s="144"/>
    </row>
    <row r="92" spans="1:13" customFormat="1" ht="13.2" x14ac:dyDescent="0.25">
      <c r="A92" t="s">
        <v>165</v>
      </c>
      <c r="B92">
        <v>139</v>
      </c>
      <c r="C92">
        <v>1308310000</v>
      </c>
      <c r="D92" t="s">
        <v>173</v>
      </c>
      <c r="E92" s="144">
        <v>-132587.76999999999</v>
      </c>
      <c r="F92" s="144">
        <v>-128863.77</v>
      </c>
      <c r="G92" s="144"/>
      <c r="I92">
        <v>1308310000</v>
      </c>
      <c r="J92" t="s">
        <v>173</v>
      </c>
      <c r="K92" s="144">
        <v>-132587.76999999999</v>
      </c>
      <c r="L92" s="144">
        <v>-128863.77</v>
      </c>
      <c r="M92" s="144"/>
    </row>
    <row r="93" spans="1:13" customFormat="1" x14ac:dyDescent="0.3">
      <c r="E93" s="152">
        <f>SUM(E84:E92)</f>
        <v>-4914736.96</v>
      </c>
      <c r="F93" s="152">
        <f>SUM(F84:F92)</f>
        <v>-4869214.96</v>
      </c>
      <c r="G93" s="152">
        <f>SUM(G85:G92)</f>
        <v>0</v>
      </c>
      <c r="K93" s="152">
        <f>SUM(K84:K92)</f>
        <v>-4914736.96</v>
      </c>
      <c r="L93" s="152">
        <f>SUM(L84:L92)</f>
        <v>-4869214.96</v>
      </c>
      <c r="M93" s="152">
        <f>SUM(M85:M92)</f>
        <v>0</v>
      </c>
    </row>
    <row r="94" spans="1:13" customFormat="1" ht="13.2" x14ac:dyDescent="0.25">
      <c r="C94">
        <v>1531000000</v>
      </c>
      <c r="D94" t="s">
        <v>76</v>
      </c>
      <c r="E94" s="144">
        <v>13392.17</v>
      </c>
      <c r="F94" s="144">
        <v>13392.17</v>
      </c>
      <c r="G94" s="144"/>
      <c r="I94">
        <v>1531000000</v>
      </c>
      <c r="J94" t="s">
        <v>76</v>
      </c>
      <c r="K94" s="144">
        <v>13392.17</v>
      </c>
      <c r="L94" s="144">
        <v>13392.17</v>
      </c>
      <c r="M94" s="144"/>
    </row>
    <row r="95" spans="1:13" customFormat="1" ht="13.2" x14ac:dyDescent="0.25">
      <c r="C95">
        <v>1315000000</v>
      </c>
      <c r="D95" t="s">
        <v>299</v>
      </c>
      <c r="E95" s="144">
        <v>127993.88</v>
      </c>
      <c r="F95" s="144">
        <v>127993.88</v>
      </c>
      <c r="G95" s="144"/>
      <c r="I95">
        <v>1315000000</v>
      </c>
      <c r="J95" t="s">
        <v>299</v>
      </c>
      <c r="K95" s="144">
        <v>127993.88</v>
      </c>
      <c r="L95" s="144">
        <v>127993.88</v>
      </c>
      <c r="M95" s="144"/>
    </row>
    <row r="96" spans="1:13" customFormat="1" ht="13.2" x14ac:dyDescent="0.25">
      <c r="C96">
        <v>1315010000</v>
      </c>
      <c r="D96" t="s">
        <v>300</v>
      </c>
      <c r="E96" s="144">
        <v>-102395.05</v>
      </c>
      <c r="F96" s="144">
        <v>-100261.82</v>
      </c>
      <c r="G96" s="144">
        <f>E96-F96</f>
        <v>-2133.2299999999959</v>
      </c>
      <c r="I96">
        <v>1315010000</v>
      </c>
      <c r="J96" t="s">
        <v>300</v>
      </c>
      <c r="K96" s="144">
        <v>-102395.05</v>
      </c>
      <c r="L96" s="144">
        <v>-100261.82</v>
      </c>
      <c r="M96" s="144"/>
    </row>
    <row r="97" spans="1:13" customFormat="1" ht="13.2" x14ac:dyDescent="0.25">
      <c r="A97" t="s">
        <v>174</v>
      </c>
      <c r="B97">
        <v>139</v>
      </c>
      <c r="C97" s="84">
        <v>1319999999</v>
      </c>
      <c r="D97" t="s">
        <v>90</v>
      </c>
      <c r="E97" s="130">
        <v>84920.75</v>
      </c>
      <c r="F97" s="130">
        <v>78085.850000000006</v>
      </c>
      <c r="G97" s="144">
        <f>E97-F97</f>
        <v>6834.8999999999942</v>
      </c>
      <c r="I97" s="84">
        <v>1319999999</v>
      </c>
      <c r="J97" t="s">
        <v>90</v>
      </c>
      <c r="K97" s="130">
        <v>84920.75</v>
      </c>
      <c r="L97" s="130">
        <v>78085.850000000006</v>
      </c>
      <c r="M97" s="144"/>
    </row>
    <row r="98" spans="1:13" customFormat="1" ht="13.2" x14ac:dyDescent="0.25">
      <c r="C98">
        <v>1311000000</v>
      </c>
      <c r="D98" t="s">
        <v>306</v>
      </c>
      <c r="E98" s="130">
        <v>45452.800000000003</v>
      </c>
      <c r="F98" s="130">
        <v>45452.800000000003</v>
      </c>
      <c r="G98" s="144">
        <f>E98-F98</f>
        <v>0</v>
      </c>
      <c r="I98">
        <v>1311000000</v>
      </c>
      <c r="J98" t="s">
        <v>306</v>
      </c>
      <c r="K98" s="130">
        <v>45452.800000000003</v>
      </c>
      <c r="L98" s="130">
        <v>45452.800000000003</v>
      </c>
      <c r="M98" s="144"/>
    </row>
    <row r="99" spans="1:13" customFormat="1" ht="13.2" x14ac:dyDescent="0.25">
      <c r="A99" t="s">
        <v>175</v>
      </c>
      <c r="B99">
        <v>139</v>
      </c>
      <c r="C99">
        <v>1501000000</v>
      </c>
      <c r="D99" t="s">
        <v>176</v>
      </c>
      <c r="E99" s="144">
        <v>0</v>
      </c>
      <c r="F99" s="144">
        <v>0</v>
      </c>
      <c r="G99" s="144"/>
      <c r="I99">
        <v>1501000000</v>
      </c>
      <c r="J99" t="s">
        <v>176</v>
      </c>
      <c r="K99" s="144">
        <v>0</v>
      </c>
      <c r="L99" s="144">
        <v>0</v>
      </c>
      <c r="M99" s="144"/>
    </row>
    <row r="100" spans="1:13" customFormat="1" ht="13.2" x14ac:dyDescent="0.25">
      <c r="A100" t="s">
        <v>177</v>
      </c>
      <c r="B100">
        <v>139</v>
      </c>
      <c r="C100">
        <v>2111000000</v>
      </c>
      <c r="D100" t="s">
        <v>178</v>
      </c>
      <c r="E100" s="144">
        <v>-26049000</v>
      </c>
      <c r="F100" s="144">
        <v>-24436000</v>
      </c>
      <c r="G100" s="144">
        <f>E100-F100</f>
        <v>-1613000</v>
      </c>
      <c r="I100">
        <v>2111000000</v>
      </c>
      <c r="J100" t="s">
        <v>178</v>
      </c>
      <c r="K100" s="144">
        <v>-26049000</v>
      </c>
      <c r="L100" s="144">
        <v>-24436000</v>
      </c>
      <c r="M100" s="144"/>
    </row>
    <row r="101" spans="1:13" customFormat="1" ht="13.2" x14ac:dyDescent="0.25">
      <c r="A101" t="s">
        <v>179</v>
      </c>
      <c r="B101">
        <v>139</v>
      </c>
      <c r="C101">
        <v>2112000000</v>
      </c>
      <c r="D101" t="s">
        <v>180</v>
      </c>
      <c r="E101" s="144">
        <v>-698288.94</v>
      </c>
      <c r="F101" s="144">
        <v>-690493.07</v>
      </c>
      <c r="G101" s="144">
        <f t="shared" ref="G101:G121" si="0">E101-F101</f>
        <v>-7795.8699999999953</v>
      </c>
      <c r="I101">
        <v>2112000000</v>
      </c>
      <c r="J101" t="s">
        <v>180</v>
      </c>
      <c r="K101" s="144">
        <v>-698288.94</v>
      </c>
      <c r="L101" s="144">
        <v>-690493.07</v>
      </c>
      <c r="M101" s="144"/>
    </row>
    <row r="102" spans="1:13" customFormat="1" ht="13.2" x14ac:dyDescent="0.25">
      <c r="A102" t="s">
        <v>179</v>
      </c>
      <c r="B102">
        <v>139</v>
      </c>
      <c r="C102">
        <v>2114000000</v>
      </c>
      <c r="D102" t="s">
        <v>181</v>
      </c>
      <c r="E102" s="144">
        <v>0</v>
      </c>
      <c r="F102" s="144">
        <v>0</v>
      </c>
      <c r="G102" s="144">
        <f t="shared" si="0"/>
        <v>0</v>
      </c>
      <c r="I102">
        <v>2114000000</v>
      </c>
      <c r="J102" t="s">
        <v>181</v>
      </c>
      <c r="K102" s="144">
        <v>0</v>
      </c>
      <c r="L102" s="144">
        <v>0</v>
      </c>
      <c r="M102" s="144"/>
    </row>
    <row r="103" spans="1:13" customFormat="1" ht="13.2" x14ac:dyDescent="0.25">
      <c r="C103">
        <v>2115000000</v>
      </c>
      <c r="D103" t="s">
        <v>301</v>
      </c>
      <c r="E103" s="144">
        <v>-32436.26</v>
      </c>
      <c r="F103" s="144">
        <v>-32115.27</v>
      </c>
      <c r="G103" s="144">
        <f t="shared" si="0"/>
        <v>-320.98999999999796</v>
      </c>
      <c r="I103">
        <v>2115000000</v>
      </c>
      <c r="J103" t="s">
        <v>301</v>
      </c>
      <c r="K103" s="144">
        <v>-32436.26</v>
      </c>
      <c r="L103" s="144">
        <v>-32115.27</v>
      </c>
      <c r="M103" s="144"/>
    </row>
    <row r="104" spans="1:13" customFormat="1" ht="13.2" x14ac:dyDescent="0.25">
      <c r="A104" t="s">
        <v>182</v>
      </c>
      <c r="C104">
        <v>2203000000</v>
      </c>
      <c r="D104" t="s">
        <v>183</v>
      </c>
      <c r="E104" s="144"/>
      <c r="F104" s="144"/>
      <c r="G104" s="144">
        <f t="shared" si="0"/>
        <v>0</v>
      </c>
      <c r="I104">
        <v>2203000000</v>
      </c>
      <c r="J104" t="s">
        <v>183</v>
      </c>
      <c r="K104" s="144"/>
      <c r="L104" s="144"/>
      <c r="M104" s="144"/>
    </row>
    <row r="105" spans="1:13" customFormat="1" ht="13.2" x14ac:dyDescent="0.25">
      <c r="A105" t="s">
        <v>184</v>
      </c>
      <c r="B105">
        <v>139</v>
      </c>
      <c r="C105">
        <v>2121000000</v>
      </c>
      <c r="D105" t="s">
        <v>58</v>
      </c>
      <c r="E105" s="144">
        <v>-6814.12</v>
      </c>
      <c r="F105" s="144">
        <v>-5381.95</v>
      </c>
      <c r="G105" s="144">
        <f t="shared" si="0"/>
        <v>-1432.17</v>
      </c>
      <c r="I105">
        <v>2121000000</v>
      </c>
      <c r="J105" t="s">
        <v>58</v>
      </c>
      <c r="K105" s="144">
        <v>-6814.12</v>
      </c>
      <c r="L105" s="144">
        <v>-5381.95</v>
      </c>
      <c r="M105" s="144"/>
    </row>
    <row r="106" spans="1:13" customFormat="1" ht="13.2" x14ac:dyDescent="0.25">
      <c r="A106" t="s">
        <v>185</v>
      </c>
      <c r="B106">
        <v>139</v>
      </c>
      <c r="C106">
        <v>2122000000</v>
      </c>
      <c r="D106" t="s">
        <v>186</v>
      </c>
      <c r="E106" s="144">
        <v>-835000</v>
      </c>
      <c r="F106" s="144">
        <v>-1485000</v>
      </c>
      <c r="G106" s="144">
        <f t="shared" si="0"/>
        <v>650000</v>
      </c>
      <c r="I106">
        <v>2122000000</v>
      </c>
      <c r="J106" t="s">
        <v>186</v>
      </c>
      <c r="K106" s="144">
        <v>-835000</v>
      </c>
      <c r="L106" s="144">
        <v>-1485000</v>
      </c>
      <c r="M106" s="144"/>
    </row>
    <row r="107" spans="1:13" customFormat="1" ht="13.2" x14ac:dyDescent="0.25">
      <c r="A107" t="s">
        <v>187</v>
      </c>
      <c r="B107">
        <v>139</v>
      </c>
      <c r="C107">
        <v>2133200000</v>
      </c>
      <c r="D107" t="s">
        <v>188</v>
      </c>
      <c r="E107" s="144">
        <v>-6481.43</v>
      </c>
      <c r="F107" s="144">
        <v>-6412.33</v>
      </c>
      <c r="G107" s="144">
        <f t="shared" si="0"/>
        <v>-69.100000000000364</v>
      </c>
      <c r="I107">
        <v>2133200000</v>
      </c>
      <c r="J107" t="s">
        <v>188</v>
      </c>
      <c r="K107" s="144">
        <v>-6481.43</v>
      </c>
      <c r="L107" s="144">
        <v>-6412.33</v>
      </c>
      <c r="M107" s="144"/>
    </row>
    <row r="108" spans="1:13" customFormat="1" ht="13.2" x14ac:dyDescent="0.25">
      <c r="C108" s="84">
        <v>2133700000</v>
      </c>
      <c r="D108" t="s">
        <v>189</v>
      </c>
      <c r="E108" s="144"/>
      <c r="F108" s="144"/>
      <c r="G108" s="144">
        <f t="shared" si="0"/>
        <v>0</v>
      </c>
      <c r="I108" s="84">
        <v>2133700000</v>
      </c>
      <c r="J108" t="s">
        <v>189</v>
      </c>
      <c r="K108" s="144"/>
      <c r="L108" s="144"/>
      <c r="M108" s="144"/>
    </row>
    <row r="109" spans="1:13" customFormat="1" ht="13.2" x14ac:dyDescent="0.25">
      <c r="A109" t="s">
        <v>187</v>
      </c>
      <c r="B109">
        <v>139</v>
      </c>
      <c r="C109">
        <v>2137000000</v>
      </c>
      <c r="D109" t="s">
        <v>190</v>
      </c>
      <c r="E109" s="144">
        <v>-87090.63</v>
      </c>
      <c r="F109" s="144">
        <v>-275204.21000000002</v>
      </c>
      <c r="G109" s="144">
        <f t="shared" si="0"/>
        <v>188113.58000000002</v>
      </c>
      <c r="I109">
        <v>2137000000</v>
      </c>
      <c r="J109" t="s">
        <v>190</v>
      </c>
      <c r="K109" s="144">
        <v>-87090.63</v>
      </c>
      <c r="L109" s="144">
        <v>-275204.21000000002</v>
      </c>
      <c r="M109" s="144"/>
    </row>
    <row r="110" spans="1:13" customFormat="1" ht="13.2" x14ac:dyDescent="0.25">
      <c r="A110" t="s">
        <v>187</v>
      </c>
      <c r="B110">
        <v>139</v>
      </c>
      <c r="C110" s="84">
        <v>2140000000</v>
      </c>
      <c r="D110" t="s">
        <v>191</v>
      </c>
      <c r="E110" s="144">
        <v>-51492.25</v>
      </c>
      <c r="F110" s="144">
        <v>-55943.44</v>
      </c>
      <c r="G110" s="144">
        <f t="shared" si="0"/>
        <v>4451.1900000000023</v>
      </c>
      <c r="I110" s="84">
        <v>2140000000</v>
      </c>
      <c r="J110" t="s">
        <v>191</v>
      </c>
      <c r="K110" s="144">
        <v>-51492.25</v>
      </c>
      <c r="L110" s="144">
        <v>-55943.44</v>
      </c>
      <c r="M110" s="144"/>
    </row>
    <row r="111" spans="1:13" customFormat="1" ht="13.2" x14ac:dyDescent="0.25">
      <c r="C111" s="84">
        <v>2141000000</v>
      </c>
      <c r="D111" t="s">
        <v>315</v>
      </c>
      <c r="E111" s="144"/>
      <c r="F111" s="144"/>
      <c r="G111" s="144">
        <f t="shared" si="0"/>
        <v>0</v>
      </c>
      <c r="I111" s="84">
        <v>2141000000</v>
      </c>
      <c r="J111" t="s">
        <v>315</v>
      </c>
      <c r="K111" s="144"/>
      <c r="L111" s="144"/>
      <c r="M111" s="144"/>
    </row>
    <row r="112" spans="1:13" customFormat="1" ht="13.2" x14ac:dyDescent="0.25">
      <c r="C112">
        <v>2131000000</v>
      </c>
      <c r="D112" t="s">
        <v>192</v>
      </c>
      <c r="E112" s="153"/>
      <c r="F112" s="153"/>
      <c r="G112" s="144">
        <f t="shared" si="0"/>
        <v>0</v>
      </c>
      <c r="I112">
        <v>2131000000</v>
      </c>
      <c r="J112" t="s">
        <v>192</v>
      </c>
      <c r="K112" s="153"/>
      <c r="L112" s="153"/>
      <c r="M112" s="144"/>
    </row>
    <row r="113" spans="1:13" customFormat="1" ht="13.2" x14ac:dyDescent="0.25">
      <c r="C113">
        <v>2134500000</v>
      </c>
      <c r="D113" t="s">
        <v>323</v>
      </c>
      <c r="E113" s="146"/>
      <c r="F113" s="146">
        <v>-15000</v>
      </c>
      <c r="G113" s="144">
        <f t="shared" si="0"/>
        <v>15000</v>
      </c>
      <c r="I113">
        <v>2134500000</v>
      </c>
      <c r="J113" t="s">
        <v>323</v>
      </c>
      <c r="K113" s="146"/>
      <c r="L113" s="146">
        <v>-15000</v>
      </c>
      <c r="M113" s="144"/>
    </row>
    <row r="114" spans="1:13" customFormat="1" ht="13.2" x14ac:dyDescent="0.25">
      <c r="A114" t="s">
        <v>187</v>
      </c>
      <c r="C114">
        <v>2134130000</v>
      </c>
      <c r="D114" t="s">
        <v>193</v>
      </c>
      <c r="E114" s="144">
        <v>-1600</v>
      </c>
      <c r="F114" s="144">
        <v>-1600</v>
      </c>
      <c r="G114" s="144">
        <f t="shared" si="0"/>
        <v>0</v>
      </c>
      <c r="I114">
        <v>2134130000</v>
      </c>
      <c r="J114" t="s">
        <v>193</v>
      </c>
      <c r="K114" s="144">
        <v>-1600</v>
      </c>
      <c r="L114" s="144">
        <v>-1600</v>
      </c>
      <c r="M114" s="144"/>
    </row>
    <row r="115" spans="1:13" customFormat="1" ht="13.2" x14ac:dyDescent="0.25">
      <c r="A115" t="s">
        <v>187</v>
      </c>
      <c r="C115">
        <v>2180200000</v>
      </c>
      <c r="D115" t="s">
        <v>194</v>
      </c>
      <c r="E115" s="144">
        <v>-5358.3</v>
      </c>
      <c r="F115" s="144">
        <v>-5766.14</v>
      </c>
      <c r="G115" s="144">
        <f t="shared" si="0"/>
        <v>407.84000000000015</v>
      </c>
      <c r="I115">
        <v>2180200000</v>
      </c>
      <c r="J115" t="s">
        <v>194</v>
      </c>
      <c r="K115" s="144">
        <v>-5358.3</v>
      </c>
      <c r="L115" s="144">
        <v>-5766.14</v>
      </c>
      <c r="M115" s="144"/>
    </row>
    <row r="116" spans="1:13" customFormat="1" ht="13.2" x14ac:dyDescent="0.25">
      <c r="A116" t="s">
        <v>187</v>
      </c>
      <c r="C116">
        <v>2134020000</v>
      </c>
      <c r="D116" t="s">
        <v>195</v>
      </c>
      <c r="E116" s="144">
        <v>-10787.31</v>
      </c>
      <c r="F116" s="144">
        <v>-8610.43</v>
      </c>
      <c r="G116" s="144">
        <f t="shared" si="0"/>
        <v>-2176.8799999999992</v>
      </c>
      <c r="I116">
        <v>2134020000</v>
      </c>
      <c r="J116" t="s">
        <v>195</v>
      </c>
      <c r="K116" s="144">
        <v>-10787.31</v>
      </c>
      <c r="L116" s="144">
        <v>-8610.43</v>
      </c>
      <c r="M116" s="144"/>
    </row>
    <row r="117" spans="1:13" customFormat="1" ht="13.2" x14ac:dyDescent="0.25">
      <c r="A117" t="s">
        <v>187</v>
      </c>
      <c r="C117">
        <v>2134080000</v>
      </c>
      <c r="D117" t="s">
        <v>196</v>
      </c>
      <c r="E117" s="144">
        <v>-315</v>
      </c>
      <c r="F117" s="144">
        <v>-252</v>
      </c>
      <c r="G117" s="144">
        <f t="shared" si="0"/>
        <v>-63</v>
      </c>
      <c r="I117">
        <v>2134080000</v>
      </c>
      <c r="J117" t="s">
        <v>196</v>
      </c>
      <c r="K117" s="144">
        <v>-315</v>
      </c>
      <c r="L117" s="144">
        <v>-252</v>
      </c>
      <c r="M117" s="144"/>
    </row>
    <row r="118" spans="1:13" customFormat="1" ht="13.2" x14ac:dyDescent="0.25">
      <c r="A118" t="s">
        <v>187</v>
      </c>
      <c r="C118">
        <v>2134160000</v>
      </c>
      <c r="D118" t="s">
        <v>197</v>
      </c>
      <c r="E118" s="144">
        <v>-83.37</v>
      </c>
      <c r="F118" s="144">
        <v>-442.08</v>
      </c>
      <c r="G118" s="144">
        <f t="shared" si="0"/>
        <v>358.71</v>
      </c>
      <c r="I118">
        <v>2134160000</v>
      </c>
      <c r="J118" t="s">
        <v>197</v>
      </c>
      <c r="K118" s="144">
        <v>-83.37</v>
      </c>
      <c r="L118" s="144">
        <v>-442.08</v>
      </c>
      <c r="M118" s="144"/>
    </row>
    <row r="119" spans="1:13" customFormat="1" x14ac:dyDescent="0.3">
      <c r="E119" s="154">
        <f>SUM(E107:E118)</f>
        <v>-163208.28999999998</v>
      </c>
      <c r="F119" s="154">
        <f>SUM(F107:F118)</f>
        <v>-369230.63000000006</v>
      </c>
      <c r="G119" s="154">
        <f>SUM(G107:G118)</f>
        <v>206022.34</v>
      </c>
      <c r="K119" s="154">
        <f>SUM(K107:K118)</f>
        <v>-163208.28999999998</v>
      </c>
      <c r="L119" s="154">
        <f>SUM(L107:L118)</f>
        <v>-369230.63000000006</v>
      </c>
      <c r="M119" s="154">
        <f>SUM(M107:M118)</f>
        <v>0</v>
      </c>
    </row>
    <row r="120" spans="1:13" customFormat="1" ht="13.2" x14ac:dyDescent="0.25">
      <c r="A120" t="s">
        <v>198</v>
      </c>
      <c r="B120">
        <v>139</v>
      </c>
      <c r="C120">
        <v>2134060000</v>
      </c>
      <c r="D120" t="s">
        <v>199</v>
      </c>
      <c r="E120" s="144">
        <v>-10787.31</v>
      </c>
      <c r="F120" s="144">
        <v>-8610.43</v>
      </c>
      <c r="G120" s="144">
        <f t="shared" si="0"/>
        <v>-2176.8799999999992</v>
      </c>
      <c r="I120">
        <v>2134060000</v>
      </c>
      <c r="J120" t="s">
        <v>199</v>
      </c>
      <c r="K120" s="144">
        <v>-10787.31</v>
      </c>
      <c r="L120" s="144">
        <v>-8610.43</v>
      </c>
      <c r="M120" s="144"/>
    </row>
    <row r="121" spans="1:13" customFormat="1" ht="13.2" x14ac:dyDescent="0.25">
      <c r="C121">
        <v>2134060001</v>
      </c>
      <c r="D121" t="s">
        <v>319</v>
      </c>
      <c r="E121" s="144">
        <v>-3673</v>
      </c>
      <c r="F121" s="144">
        <v>-3673</v>
      </c>
      <c r="G121" s="144">
        <f t="shared" si="0"/>
        <v>0</v>
      </c>
      <c r="I121">
        <v>2134060001</v>
      </c>
      <c r="J121" t="s">
        <v>319</v>
      </c>
      <c r="K121" s="144">
        <v>-3673</v>
      </c>
      <c r="L121" s="144">
        <v>-3673</v>
      </c>
      <c r="M121" s="144"/>
    </row>
    <row r="122" spans="1:13" customFormat="1" x14ac:dyDescent="0.3">
      <c r="E122" s="154">
        <f>SUM(E120:E121)</f>
        <v>-14460.31</v>
      </c>
      <c r="F122" s="154">
        <f>SUM(F120:F121)</f>
        <v>-12283.43</v>
      </c>
      <c r="G122" s="154">
        <f>SUM(G120)</f>
        <v>-2176.8799999999992</v>
      </c>
      <c r="K122" s="154">
        <f>SUM(K120:K121)</f>
        <v>-14460.31</v>
      </c>
      <c r="L122" s="154">
        <f>SUM(L120:L121)</f>
        <v>-12283.43</v>
      </c>
      <c r="M122" s="154">
        <f t="shared" ref="M122" si="1">SUM(M120)</f>
        <v>0</v>
      </c>
    </row>
    <row r="123" spans="1:13" customFormat="1" ht="13.2" x14ac:dyDescent="0.25">
      <c r="A123" t="s">
        <v>200</v>
      </c>
      <c r="B123">
        <v>139</v>
      </c>
      <c r="C123">
        <v>2151000000</v>
      </c>
      <c r="D123" t="s">
        <v>201</v>
      </c>
      <c r="E123" s="144">
        <v>-201112.07</v>
      </c>
      <c r="F123" s="144">
        <v>-167171.25</v>
      </c>
      <c r="G123" s="144">
        <f>E123-F123</f>
        <v>-33940.820000000007</v>
      </c>
      <c r="I123">
        <v>2151000000</v>
      </c>
      <c r="J123" t="s">
        <v>201</v>
      </c>
      <c r="K123" s="144">
        <v>-201112.07</v>
      </c>
      <c r="L123" s="144">
        <v>-167171.25</v>
      </c>
      <c r="M123" s="144"/>
    </row>
    <row r="124" spans="1:13" customFormat="1" ht="13.2" x14ac:dyDescent="0.25">
      <c r="A124" t="s">
        <v>202</v>
      </c>
      <c r="B124">
        <v>139</v>
      </c>
      <c r="C124">
        <v>2190000000</v>
      </c>
      <c r="D124" t="s">
        <v>203</v>
      </c>
      <c r="E124" s="144">
        <v>-215277.92</v>
      </c>
      <c r="F124" s="144">
        <v>-236805.71</v>
      </c>
      <c r="G124" s="144"/>
      <c r="I124">
        <v>2190000000</v>
      </c>
      <c r="J124" t="s">
        <v>203</v>
      </c>
      <c r="K124" s="144">
        <v>-215277.92</v>
      </c>
      <c r="L124" s="144">
        <v>-236805.71</v>
      </c>
      <c r="M124" s="144"/>
    </row>
    <row r="125" spans="1:13" customFormat="1" ht="13.2" x14ac:dyDescent="0.25">
      <c r="A125" t="s">
        <v>204</v>
      </c>
      <c r="B125">
        <v>139</v>
      </c>
      <c r="C125">
        <v>2201000000</v>
      </c>
      <c r="D125" t="s">
        <v>205</v>
      </c>
      <c r="E125" s="144">
        <v>-11578916.689999999</v>
      </c>
      <c r="F125" s="144">
        <v>-11692806.73</v>
      </c>
      <c r="G125" s="144"/>
      <c r="I125">
        <v>2201000000</v>
      </c>
      <c r="J125" t="s">
        <v>205</v>
      </c>
      <c r="K125" s="144">
        <v>-11578916.689999999</v>
      </c>
      <c r="L125" s="144">
        <v>-11692806.73</v>
      </c>
      <c r="M125" s="144"/>
    </row>
    <row r="126" spans="1:13" customFormat="1" ht="13.2" x14ac:dyDescent="0.25">
      <c r="C126">
        <v>2202000000</v>
      </c>
      <c r="D126" t="s">
        <v>290</v>
      </c>
      <c r="E126" s="144">
        <v>-7335000</v>
      </c>
      <c r="F126" s="144">
        <v>-6250000</v>
      </c>
      <c r="G126" s="144"/>
      <c r="I126">
        <v>2202000000</v>
      </c>
      <c r="J126" t="s">
        <v>290</v>
      </c>
      <c r="K126" s="144">
        <v>-7335000</v>
      </c>
      <c r="L126" s="144">
        <v>-6250000</v>
      </c>
      <c r="M126" s="144"/>
    </row>
    <row r="127" spans="1:13" customFormat="1" ht="13.2" x14ac:dyDescent="0.25">
      <c r="A127" t="s">
        <v>206</v>
      </c>
      <c r="B127">
        <v>139</v>
      </c>
      <c r="C127">
        <v>2301000000</v>
      </c>
      <c r="D127" t="s">
        <v>27</v>
      </c>
      <c r="E127" s="144">
        <v>-7232300</v>
      </c>
      <c r="F127" s="144">
        <v>-7232300</v>
      </c>
      <c r="G127" s="144"/>
      <c r="I127">
        <v>2301000000</v>
      </c>
      <c r="J127" t="s">
        <v>27</v>
      </c>
      <c r="K127" s="144">
        <v>-7232300</v>
      </c>
      <c r="L127" s="144">
        <v>-7232300</v>
      </c>
      <c r="M127" s="144"/>
    </row>
    <row r="128" spans="1:13" customFormat="1" ht="13.2" x14ac:dyDescent="0.25">
      <c r="C128">
        <v>2205100000</v>
      </c>
      <c r="D128" t="s">
        <v>77</v>
      </c>
      <c r="E128" s="144">
        <v>-1656468.05</v>
      </c>
      <c r="F128" s="144">
        <v>-1656468.05</v>
      </c>
      <c r="G128" s="144"/>
      <c r="I128">
        <v>2205100000</v>
      </c>
      <c r="J128" t="s">
        <v>77</v>
      </c>
      <c r="K128" s="144">
        <v>-1656468.05</v>
      </c>
      <c r="L128" s="144">
        <v>-1656468.05</v>
      </c>
      <c r="M128" s="144"/>
    </row>
    <row r="129" spans="1:13" customFormat="1" ht="13.2" x14ac:dyDescent="0.25">
      <c r="C129">
        <v>2205500000</v>
      </c>
      <c r="D129" t="s">
        <v>302</v>
      </c>
      <c r="E129" s="144"/>
      <c r="F129" s="144">
        <v>-2790.33</v>
      </c>
      <c r="G129" s="144"/>
      <c r="I129">
        <v>2205500000</v>
      </c>
      <c r="J129" t="s">
        <v>302</v>
      </c>
      <c r="K129" s="144"/>
      <c r="L129" s="144">
        <v>-2790.33</v>
      </c>
      <c r="M129" s="144"/>
    </row>
    <row r="130" spans="1:13" customFormat="1" ht="13.2" x14ac:dyDescent="0.25">
      <c r="A130" t="s">
        <v>204</v>
      </c>
      <c r="C130" s="84">
        <v>2302300000</v>
      </c>
      <c r="D130" t="s">
        <v>207</v>
      </c>
      <c r="E130" s="144"/>
      <c r="F130" s="144"/>
      <c r="G130" s="144"/>
      <c r="I130" s="84">
        <v>2302300000</v>
      </c>
      <c r="J130" t="s">
        <v>207</v>
      </c>
      <c r="K130" s="144"/>
      <c r="L130" s="144"/>
      <c r="M130" s="144"/>
    </row>
    <row r="131" spans="1:13" customFormat="1" ht="13.2" x14ac:dyDescent="0.25">
      <c r="A131" t="s">
        <v>208</v>
      </c>
      <c r="B131">
        <v>139</v>
      </c>
      <c r="C131">
        <v>2303100000</v>
      </c>
      <c r="D131" t="s">
        <v>209</v>
      </c>
      <c r="E131" s="144"/>
      <c r="F131" s="144"/>
      <c r="G131" s="144"/>
      <c r="I131">
        <v>2303100000</v>
      </c>
      <c r="J131" t="s">
        <v>209</v>
      </c>
      <c r="K131" s="144"/>
      <c r="L131" s="144"/>
      <c r="M131" s="144"/>
    </row>
    <row r="132" spans="1:13" customFormat="1" ht="13.2" x14ac:dyDescent="0.25">
      <c r="A132" t="s">
        <v>208</v>
      </c>
      <c r="B132">
        <v>139</v>
      </c>
      <c r="C132">
        <v>2303200000</v>
      </c>
      <c r="D132" t="s">
        <v>210</v>
      </c>
      <c r="E132" s="144"/>
      <c r="F132" s="144"/>
      <c r="G132" s="144"/>
      <c r="I132">
        <v>2303200000</v>
      </c>
      <c r="J132" t="s">
        <v>210</v>
      </c>
      <c r="K132" s="144"/>
      <c r="L132" s="144"/>
      <c r="M132" s="144"/>
    </row>
    <row r="133" spans="1:13" customFormat="1" ht="13.2" x14ac:dyDescent="0.25">
      <c r="C133">
        <v>2303250000</v>
      </c>
      <c r="D133" t="s">
        <v>211</v>
      </c>
      <c r="E133" s="144">
        <v>343435.35</v>
      </c>
      <c r="F133" s="144">
        <v>343435.35</v>
      </c>
      <c r="G133" s="144"/>
      <c r="I133">
        <v>2303250000</v>
      </c>
      <c r="J133" t="s">
        <v>211</v>
      </c>
      <c r="K133" s="144">
        <v>343435.35</v>
      </c>
      <c r="L133" s="144">
        <v>343435.35</v>
      </c>
      <c r="M133" s="144"/>
    </row>
    <row r="134" spans="1:13" customFormat="1" ht="13.2" x14ac:dyDescent="0.25">
      <c r="C134">
        <v>2303400000</v>
      </c>
      <c r="D134" t="s">
        <v>212</v>
      </c>
      <c r="E134" s="144">
        <v>-1144783.95</v>
      </c>
      <c r="F134" s="144">
        <v>-1144783.95</v>
      </c>
      <c r="G134" s="144"/>
      <c r="I134">
        <v>2303400000</v>
      </c>
      <c r="J134" t="s">
        <v>212</v>
      </c>
      <c r="K134" s="144">
        <v>-1144783.95</v>
      </c>
      <c r="L134" s="144">
        <v>-1144783.95</v>
      </c>
      <c r="M134" s="144"/>
    </row>
    <row r="135" spans="1:13" customFormat="1" ht="13.2" x14ac:dyDescent="0.25">
      <c r="B135">
        <v>139</v>
      </c>
      <c r="C135">
        <v>2307450000</v>
      </c>
      <c r="D135" t="s">
        <v>213</v>
      </c>
      <c r="E135" s="144"/>
      <c r="F135" s="144"/>
      <c r="G135" s="144"/>
      <c r="I135">
        <v>2307450000</v>
      </c>
      <c r="J135" t="s">
        <v>213</v>
      </c>
      <c r="K135" s="144"/>
      <c r="L135" s="144"/>
      <c r="M135" s="144"/>
    </row>
    <row r="136" spans="1:13" customFormat="1" ht="13.2" x14ac:dyDescent="0.25">
      <c r="A136" t="s">
        <v>214</v>
      </c>
      <c r="B136">
        <v>139</v>
      </c>
      <c r="C136">
        <v>2307460000</v>
      </c>
      <c r="D136" t="s">
        <v>215</v>
      </c>
      <c r="E136" s="144">
        <v>-304256.51</v>
      </c>
      <c r="F136" s="144">
        <v>-304256.51</v>
      </c>
      <c r="G136" s="144"/>
      <c r="I136">
        <v>2307460000</v>
      </c>
      <c r="J136" t="s">
        <v>215</v>
      </c>
      <c r="K136" s="144">
        <v>-304256.51</v>
      </c>
      <c r="L136" s="144">
        <v>-304256.51</v>
      </c>
      <c r="M136" s="144"/>
    </row>
    <row r="137" spans="1:13" customFormat="1" x14ac:dyDescent="0.3">
      <c r="E137" s="152">
        <f>SUM(E131:E136)</f>
        <v>-1105605.1099999999</v>
      </c>
      <c r="F137" s="152">
        <f>SUM(F131:F136)</f>
        <v>-1105605.1099999999</v>
      </c>
      <c r="G137" s="152">
        <f>SUM(G131:G136)</f>
        <v>0</v>
      </c>
      <c r="K137" s="152">
        <f>SUM(K131:K136)</f>
        <v>-1105605.1099999999</v>
      </c>
      <c r="L137" s="152">
        <f>SUM(L131:L136)</f>
        <v>-1105605.1099999999</v>
      </c>
      <c r="M137" s="152">
        <f>SUM(M131:M136)</f>
        <v>0</v>
      </c>
    </row>
    <row r="138" spans="1:13" customFormat="1" ht="13.2" x14ac:dyDescent="0.25">
      <c r="A138" t="s">
        <v>214</v>
      </c>
      <c r="B138">
        <v>139</v>
      </c>
      <c r="C138">
        <v>2307300000</v>
      </c>
      <c r="D138" t="s">
        <v>216</v>
      </c>
      <c r="E138" s="144">
        <v>-11399396.66</v>
      </c>
      <c r="F138" s="144">
        <v>-11399396.66</v>
      </c>
      <c r="G138" s="144"/>
      <c r="I138">
        <v>2307300000</v>
      </c>
      <c r="J138" t="s">
        <v>216</v>
      </c>
      <c r="K138" s="144">
        <v>-11399396.66</v>
      </c>
      <c r="L138" s="144">
        <v>-11399396.66</v>
      </c>
      <c r="M138" s="144"/>
    </row>
    <row r="139" spans="1:13" customFormat="1" ht="13.2" x14ac:dyDescent="0.25">
      <c r="A139" t="s">
        <v>217</v>
      </c>
      <c r="B139">
        <v>139</v>
      </c>
      <c r="C139">
        <v>2304001000</v>
      </c>
      <c r="D139" t="s">
        <v>218</v>
      </c>
      <c r="E139" s="144">
        <v>-580008.44999999995</v>
      </c>
      <c r="F139" s="144">
        <v>-580008.44999999995</v>
      </c>
      <c r="G139" s="144"/>
      <c r="I139">
        <v>2304001000</v>
      </c>
      <c r="J139" t="s">
        <v>218</v>
      </c>
      <c r="K139" s="144">
        <v>-580008.44999999995</v>
      </c>
      <c r="L139" s="144">
        <v>-580008.44999999995</v>
      </c>
      <c r="M139" s="144"/>
    </row>
    <row r="140" spans="1:13" customFormat="1" ht="13.2" x14ac:dyDescent="0.25">
      <c r="A140" t="s">
        <v>214</v>
      </c>
      <c r="C140">
        <v>2307100000</v>
      </c>
      <c r="D140" t="s">
        <v>219</v>
      </c>
      <c r="E140" s="144">
        <v>2932312.09</v>
      </c>
      <c r="F140" s="144">
        <v>2932312.09</v>
      </c>
      <c r="G140" s="144"/>
      <c r="I140">
        <v>2307100000</v>
      </c>
      <c r="J140" t="s">
        <v>219</v>
      </c>
      <c r="K140" s="144">
        <v>2932312.09</v>
      </c>
      <c r="L140" s="144">
        <v>2932312.09</v>
      </c>
      <c r="M140" s="144"/>
    </row>
    <row r="141" spans="1:13" customFormat="1" ht="18" x14ac:dyDescent="0.35">
      <c r="B141" s="133" t="s">
        <v>220</v>
      </c>
      <c r="E141" s="144"/>
      <c r="F141" s="144"/>
      <c r="G141" s="144"/>
      <c r="K141" s="144"/>
      <c r="L141" s="144"/>
      <c r="M141" s="144"/>
    </row>
    <row r="142" spans="1:13" customFormat="1" ht="13.2" x14ac:dyDescent="0.25">
      <c r="E142" s="144"/>
      <c r="F142" s="144"/>
      <c r="G142" s="144"/>
      <c r="J142" s="131"/>
      <c r="K142" s="144"/>
      <c r="L142" s="144"/>
      <c r="M142" s="144"/>
    </row>
    <row r="143" spans="1:13" customFormat="1" ht="13.2" x14ac:dyDescent="0.25">
      <c r="A143" t="s">
        <v>221</v>
      </c>
      <c r="B143">
        <v>139</v>
      </c>
      <c r="C143">
        <v>3101000000</v>
      </c>
      <c r="D143" t="s">
        <v>222</v>
      </c>
      <c r="E143" s="144">
        <v>-547919.54</v>
      </c>
      <c r="F143" s="144">
        <v>-436477.21</v>
      </c>
      <c r="G143" s="144">
        <f>E143-F143</f>
        <v>-111442.33000000002</v>
      </c>
      <c r="I143">
        <v>3101000000</v>
      </c>
      <c r="J143" t="s">
        <v>222</v>
      </c>
      <c r="K143" s="144">
        <v>-547919.54</v>
      </c>
      <c r="L143" s="144">
        <v>-436477.21</v>
      </c>
      <c r="M143" s="144">
        <f>K143-L143</f>
        <v>-111442.33000000002</v>
      </c>
    </row>
    <row r="144" spans="1:13" customFormat="1" ht="13.2" x14ac:dyDescent="0.25">
      <c r="A144" t="s">
        <v>221</v>
      </c>
      <c r="B144">
        <v>139</v>
      </c>
      <c r="C144">
        <v>3101010000</v>
      </c>
      <c r="D144" t="s">
        <v>223</v>
      </c>
      <c r="E144" s="144">
        <v>-1098166.9099999999</v>
      </c>
      <c r="F144" s="144">
        <v>-853589.2</v>
      </c>
      <c r="G144" s="144">
        <f t="shared" ref="G144:G208" si="2">E144-F144</f>
        <v>-244577.70999999996</v>
      </c>
      <c r="I144">
        <v>3101010000</v>
      </c>
      <c r="J144" t="s">
        <v>223</v>
      </c>
      <c r="K144" s="144">
        <v>-1098166.9099999999</v>
      </c>
      <c r="L144" s="144">
        <v>-853589.2</v>
      </c>
      <c r="M144" s="144">
        <f t="shared" ref="M144:M213" si="3">K144-L144</f>
        <v>-244577.70999999996</v>
      </c>
    </row>
    <row r="145" spans="1:13" customFormat="1" ht="13.2" x14ac:dyDescent="0.25">
      <c r="C145">
        <v>3101020000</v>
      </c>
      <c r="D145" t="s">
        <v>316</v>
      </c>
      <c r="E145" s="144">
        <v>-28142.89</v>
      </c>
      <c r="F145" s="144">
        <v>-23854.17</v>
      </c>
      <c r="G145" s="144">
        <f t="shared" si="2"/>
        <v>-4288.7200000000012</v>
      </c>
      <c r="I145">
        <v>3101020000</v>
      </c>
      <c r="J145" t="s">
        <v>316</v>
      </c>
      <c r="K145" s="144">
        <v>-28142.89</v>
      </c>
      <c r="L145" s="144">
        <v>-23854.17</v>
      </c>
      <c r="M145" s="144">
        <f t="shared" si="3"/>
        <v>-4288.7200000000012</v>
      </c>
    </row>
    <row r="146" spans="1:13" customFormat="1" ht="13.2" x14ac:dyDescent="0.25">
      <c r="A146" t="s">
        <v>224</v>
      </c>
      <c r="B146">
        <v>139</v>
      </c>
      <c r="C146">
        <v>3102000000</v>
      </c>
      <c r="D146" t="s">
        <v>225</v>
      </c>
      <c r="E146" s="144">
        <v>-881351.67</v>
      </c>
      <c r="F146" s="144">
        <v>-705068.94</v>
      </c>
      <c r="G146" s="144">
        <f t="shared" si="2"/>
        <v>-176282.7300000001</v>
      </c>
      <c r="I146">
        <v>3102000000</v>
      </c>
      <c r="J146" t="s">
        <v>225</v>
      </c>
      <c r="K146" s="144">
        <v>-881351.67</v>
      </c>
      <c r="L146" s="144">
        <v>-705068.94</v>
      </c>
      <c r="M146" s="144">
        <f t="shared" si="3"/>
        <v>-176282.7300000001</v>
      </c>
    </row>
    <row r="147" spans="1:13" customFormat="1" ht="13.2" x14ac:dyDescent="0.25">
      <c r="A147" t="s">
        <v>227</v>
      </c>
      <c r="C147">
        <v>3102010000</v>
      </c>
      <c r="D147" t="s">
        <v>296</v>
      </c>
      <c r="E147" s="144">
        <v>-108998.27</v>
      </c>
      <c r="F147" s="144">
        <v>-86822.399999999994</v>
      </c>
      <c r="G147" s="144">
        <f t="shared" si="2"/>
        <v>-22175.87000000001</v>
      </c>
      <c r="I147">
        <v>3102010000</v>
      </c>
      <c r="J147" t="s">
        <v>296</v>
      </c>
      <c r="K147" s="144">
        <v>-108998.27</v>
      </c>
      <c r="L147" s="144">
        <v>-86822.399999999994</v>
      </c>
      <c r="M147" s="144">
        <f t="shared" si="3"/>
        <v>-22175.87000000001</v>
      </c>
    </row>
    <row r="148" spans="1:13" customFormat="1" ht="13.2" x14ac:dyDescent="0.25">
      <c r="C148">
        <v>3102030000</v>
      </c>
      <c r="D148" t="s">
        <v>336</v>
      </c>
      <c r="E148" s="144">
        <v>-6569.21</v>
      </c>
      <c r="F148" s="144">
        <v>-6569.21</v>
      </c>
      <c r="G148" s="144">
        <f t="shared" si="2"/>
        <v>0</v>
      </c>
      <c r="I148">
        <v>3102030000</v>
      </c>
      <c r="J148" t="s">
        <v>336</v>
      </c>
      <c r="K148" s="144">
        <v>-6569.21</v>
      </c>
      <c r="L148" s="144">
        <v>-6569.21</v>
      </c>
      <c r="M148" s="144">
        <f t="shared" si="3"/>
        <v>0</v>
      </c>
    </row>
    <row r="149" spans="1:13" customFormat="1" ht="13.2" x14ac:dyDescent="0.25">
      <c r="C149">
        <v>3102040000</v>
      </c>
      <c r="D149" t="s">
        <v>337</v>
      </c>
      <c r="E149" s="144">
        <v>-7826.27</v>
      </c>
      <c r="F149" s="144">
        <v>-5064.32</v>
      </c>
      <c r="G149" s="144">
        <f t="shared" si="2"/>
        <v>-2761.9500000000007</v>
      </c>
      <c r="I149">
        <v>3102040000</v>
      </c>
      <c r="J149" t="s">
        <v>337</v>
      </c>
      <c r="K149" s="144">
        <v>-7826.27</v>
      </c>
      <c r="L149" s="144">
        <v>-5064.32</v>
      </c>
      <c r="M149" s="144">
        <f t="shared" si="3"/>
        <v>-2761.9500000000007</v>
      </c>
    </row>
    <row r="150" spans="1:13" customFormat="1" ht="13.2" x14ac:dyDescent="0.25">
      <c r="B150">
        <v>139</v>
      </c>
      <c r="C150">
        <v>3103000000</v>
      </c>
      <c r="D150" t="s">
        <v>226</v>
      </c>
      <c r="E150" s="144"/>
      <c r="F150" s="144"/>
      <c r="G150" s="144">
        <f t="shared" si="2"/>
        <v>0</v>
      </c>
      <c r="I150">
        <v>3103000000</v>
      </c>
      <c r="J150" t="s">
        <v>226</v>
      </c>
      <c r="K150" s="144"/>
      <c r="L150" s="144"/>
      <c r="M150" s="144">
        <f t="shared" si="3"/>
        <v>0</v>
      </c>
    </row>
    <row r="151" spans="1:13" customFormat="1" ht="13.2" x14ac:dyDescent="0.25">
      <c r="C151">
        <v>3103010000</v>
      </c>
      <c r="D151" t="s">
        <v>320</v>
      </c>
      <c r="E151" s="144">
        <v>-62406.21</v>
      </c>
      <c r="F151" s="144">
        <v>-60772.21</v>
      </c>
      <c r="G151" s="144">
        <f t="shared" si="2"/>
        <v>-1634</v>
      </c>
      <c r="I151">
        <v>3103010000</v>
      </c>
      <c r="J151" t="s">
        <v>320</v>
      </c>
      <c r="K151" s="144">
        <v>-62406.21</v>
      </c>
      <c r="L151" s="144">
        <v>-60772.21</v>
      </c>
      <c r="M151" s="144">
        <f t="shared" si="3"/>
        <v>-1634</v>
      </c>
    </row>
    <row r="152" spans="1:13" customFormat="1" ht="13.2" x14ac:dyDescent="0.25">
      <c r="C152">
        <v>3302000000</v>
      </c>
      <c r="D152" t="s">
        <v>340</v>
      </c>
      <c r="E152" s="130">
        <v>16894.599999999999</v>
      </c>
      <c r="F152" s="130">
        <v>16894.599999999999</v>
      </c>
      <c r="G152" s="144">
        <f>E152-F152</f>
        <v>0</v>
      </c>
      <c r="I152">
        <v>3302000000</v>
      </c>
      <c r="J152" t="s">
        <v>340</v>
      </c>
      <c r="K152" s="130">
        <v>16894.599999999999</v>
      </c>
      <c r="L152" s="130">
        <v>16894.599999999999</v>
      </c>
      <c r="M152" s="144">
        <f t="shared" si="3"/>
        <v>0</v>
      </c>
    </row>
    <row r="153" spans="1:13" customFormat="1" ht="13.2" x14ac:dyDescent="0.25">
      <c r="A153" t="s">
        <v>228</v>
      </c>
      <c r="B153">
        <v>139</v>
      </c>
      <c r="C153">
        <v>4001000000</v>
      </c>
      <c r="D153" t="s">
        <v>69</v>
      </c>
      <c r="E153" s="130">
        <v>550279.38</v>
      </c>
      <c r="F153" s="130">
        <v>415745.39</v>
      </c>
      <c r="G153" s="144">
        <f t="shared" si="2"/>
        <v>134533.99</v>
      </c>
      <c r="I153">
        <v>4001000000</v>
      </c>
      <c r="J153" t="s">
        <v>69</v>
      </c>
      <c r="K153" s="130">
        <v>550279.38</v>
      </c>
      <c r="L153" s="130">
        <v>415745.39</v>
      </c>
      <c r="M153" s="144">
        <f t="shared" si="3"/>
        <v>134533.99</v>
      </c>
    </row>
    <row r="154" spans="1:13" customFormat="1" ht="13.2" x14ac:dyDescent="0.25">
      <c r="A154" t="s">
        <v>229</v>
      </c>
      <c r="B154">
        <v>139</v>
      </c>
      <c r="C154">
        <v>4001010000</v>
      </c>
      <c r="D154" t="s">
        <v>230</v>
      </c>
      <c r="E154" s="130">
        <v>946126.19</v>
      </c>
      <c r="F154" s="130">
        <v>723633.46</v>
      </c>
      <c r="G154" s="144">
        <f t="shared" si="2"/>
        <v>222492.72999999998</v>
      </c>
      <c r="I154">
        <v>4001010000</v>
      </c>
      <c r="J154" t="s">
        <v>230</v>
      </c>
      <c r="K154" s="130">
        <v>946126.19</v>
      </c>
      <c r="L154" s="130">
        <v>723633.46</v>
      </c>
      <c r="M154" s="144">
        <f t="shared" si="3"/>
        <v>222492.72999999998</v>
      </c>
    </row>
    <row r="155" spans="1:13" customFormat="1" ht="13.2" x14ac:dyDescent="0.25">
      <c r="A155" t="s">
        <v>231</v>
      </c>
      <c r="B155">
        <v>139</v>
      </c>
      <c r="C155">
        <v>4002000001</v>
      </c>
      <c r="D155" t="s">
        <v>232</v>
      </c>
      <c r="E155" s="144"/>
      <c r="F155" s="144"/>
      <c r="G155" s="144">
        <f t="shared" si="2"/>
        <v>0</v>
      </c>
      <c r="I155">
        <v>4002000001</v>
      </c>
      <c r="J155" t="s">
        <v>232</v>
      </c>
      <c r="K155" s="144"/>
      <c r="L155" s="144"/>
      <c r="M155" s="144">
        <f t="shared" si="3"/>
        <v>0</v>
      </c>
    </row>
    <row r="156" spans="1:13" customFormat="1" ht="13.2" x14ac:dyDescent="0.25">
      <c r="A156" t="s">
        <v>231</v>
      </c>
      <c r="B156">
        <v>139</v>
      </c>
      <c r="C156">
        <v>4002000003</v>
      </c>
      <c r="D156" t="s">
        <v>233</v>
      </c>
      <c r="E156" s="144"/>
      <c r="F156" s="144"/>
      <c r="G156" s="144">
        <f t="shared" si="2"/>
        <v>0</v>
      </c>
      <c r="I156">
        <v>4002000003</v>
      </c>
      <c r="J156" t="s">
        <v>233</v>
      </c>
      <c r="K156" s="144"/>
      <c r="L156" s="144"/>
      <c r="M156" s="144">
        <f t="shared" si="3"/>
        <v>0</v>
      </c>
    </row>
    <row r="157" spans="1:13" customFormat="1" ht="13.2" x14ac:dyDescent="0.25">
      <c r="A157" t="s">
        <v>231</v>
      </c>
      <c r="B157">
        <v>139</v>
      </c>
      <c r="C157">
        <v>4002000005</v>
      </c>
      <c r="D157" t="s">
        <v>234</v>
      </c>
      <c r="E157" s="130">
        <v>229862</v>
      </c>
      <c r="F157" s="130">
        <v>184031</v>
      </c>
      <c r="G157" s="144">
        <f t="shared" si="2"/>
        <v>45831</v>
      </c>
      <c r="H157" s="131"/>
      <c r="I157">
        <v>4002000005</v>
      </c>
      <c r="J157" t="s">
        <v>234</v>
      </c>
      <c r="K157" s="130">
        <v>229862</v>
      </c>
      <c r="L157" s="130">
        <v>184031</v>
      </c>
      <c r="M157" s="144">
        <f t="shared" si="3"/>
        <v>45831</v>
      </c>
    </row>
    <row r="158" spans="1:13" customFormat="1" ht="13.2" x14ac:dyDescent="0.25">
      <c r="C158">
        <v>4002000007</v>
      </c>
      <c r="D158" t="s">
        <v>284</v>
      </c>
      <c r="E158" s="130">
        <v>12029</v>
      </c>
      <c r="F158" s="130">
        <v>9624</v>
      </c>
      <c r="G158" s="144">
        <f t="shared" si="2"/>
        <v>2405</v>
      </c>
      <c r="H158" s="131"/>
      <c r="I158">
        <v>4002000007</v>
      </c>
      <c r="J158" t="s">
        <v>284</v>
      </c>
      <c r="K158" s="130">
        <v>12029</v>
      </c>
      <c r="L158" s="130">
        <v>9624</v>
      </c>
      <c r="M158" s="144">
        <f t="shared" si="3"/>
        <v>2405</v>
      </c>
    </row>
    <row r="159" spans="1:13" customFormat="1" ht="13.2" x14ac:dyDescent="0.25">
      <c r="A159" t="s">
        <v>231</v>
      </c>
      <c r="B159">
        <v>139</v>
      </c>
      <c r="C159">
        <v>4002000008</v>
      </c>
      <c r="D159" t="s">
        <v>235</v>
      </c>
      <c r="E159" s="130">
        <v>19073.04</v>
      </c>
      <c r="F159" s="130">
        <v>15349.04</v>
      </c>
      <c r="G159" s="144">
        <f t="shared" si="2"/>
        <v>3724</v>
      </c>
      <c r="H159" s="131"/>
      <c r="I159">
        <v>4002000008</v>
      </c>
      <c r="J159" t="s">
        <v>235</v>
      </c>
      <c r="K159" s="130">
        <v>19073.04</v>
      </c>
      <c r="L159" s="130">
        <v>15349.04</v>
      </c>
      <c r="M159" s="144">
        <f t="shared" si="3"/>
        <v>3724</v>
      </c>
    </row>
    <row r="160" spans="1:13" customFormat="1" ht="13.2" x14ac:dyDescent="0.25">
      <c r="A160" t="s">
        <v>231</v>
      </c>
      <c r="B160">
        <v>139</v>
      </c>
      <c r="C160">
        <v>4002000011</v>
      </c>
      <c r="D160" t="s">
        <v>236</v>
      </c>
      <c r="E160" s="144"/>
      <c r="F160" s="144"/>
      <c r="G160" s="144">
        <f t="shared" si="2"/>
        <v>0</v>
      </c>
      <c r="I160">
        <v>4002000011</v>
      </c>
      <c r="J160" t="s">
        <v>236</v>
      </c>
      <c r="K160" s="144"/>
      <c r="L160" s="144"/>
      <c r="M160" s="144">
        <f t="shared" si="3"/>
        <v>0</v>
      </c>
    </row>
    <row r="161" spans="1:15" customFormat="1" ht="13.2" x14ac:dyDescent="0.25">
      <c r="A161" t="s">
        <v>231</v>
      </c>
      <c r="B161">
        <v>139</v>
      </c>
      <c r="C161">
        <v>4002000013</v>
      </c>
      <c r="D161" t="s">
        <v>237</v>
      </c>
      <c r="E161" s="144">
        <v>-59605</v>
      </c>
      <c r="F161" s="144">
        <v>-47686</v>
      </c>
      <c r="G161" s="144">
        <f t="shared" si="2"/>
        <v>-11919</v>
      </c>
      <c r="H161" s="131"/>
      <c r="I161">
        <v>4002000013</v>
      </c>
      <c r="J161" t="s">
        <v>237</v>
      </c>
      <c r="K161" s="144">
        <v>-59605</v>
      </c>
      <c r="L161" s="144">
        <v>-47686</v>
      </c>
      <c r="M161" s="144">
        <f t="shared" si="3"/>
        <v>-11919</v>
      </c>
    </row>
    <row r="162" spans="1:15" customFormat="1" ht="13.2" x14ac:dyDescent="0.25">
      <c r="A162" t="s">
        <v>231</v>
      </c>
      <c r="B162">
        <v>139</v>
      </c>
      <c r="C162">
        <v>4002000000</v>
      </c>
      <c r="D162" t="s">
        <v>238</v>
      </c>
      <c r="E162" s="130"/>
      <c r="F162" s="130"/>
      <c r="G162" s="144">
        <f t="shared" si="2"/>
        <v>0</v>
      </c>
      <c r="H162" s="131"/>
      <c r="I162">
        <v>4002000000</v>
      </c>
      <c r="J162" t="s">
        <v>238</v>
      </c>
      <c r="K162" s="130"/>
      <c r="L162" s="130"/>
      <c r="M162" s="144">
        <f t="shared" si="3"/>
        <v>0</v>
      </c>
    </row>
    <row r="163" spans="1:15" customFormat="1" ht="13.2" x14ac:dyDescent="0.25">
      <c r="A163" t="s">
        <v>231</v>
      </c>
      <c r="B163">
        <v>139</v>
      </c>
      <c r="C163">
        <v>4002000010</v>
      </c>
      <c r="D163" t="s">
        <v>239</v>
      </c>
      <c r="E163" s="130">
        <v>33191.870000000003</v>
      </c>
      <c r="F163" s="130">
        <v>28054.87</v>
      </c>
      <c r="G163" s="144">
        <f t="shared" si="2"/>
        <v>5137.0000000000036</v>
      </c>
      <c r="I163">
        <v>4002000010</v>
      </c>
      <c r="J163" t="s">
        <v>239</v>
      </c>
      <c r="K163" s="130">
        <v>33191.870000000003</v>
      </c>
      <c r="L163" s="130">
        <v>28054.87</v>
      </c>
      <c r="M163" s="144">
        <f t="shared" si="3"/>
        <v>5137.0000000000036</v>
      </c>
    </row>
    <row r="164" spans="1:15" customFormat="1" ht="13.2" x14ac:dyDescent="0.25">
      <c r="A164" t="s">
        <v>231</v>
      </c>
      <c r="B164">
        <v>139</v>
      </c>
      <c r="C164">
        <v>4002000019</v>
      </c>
      <c r="D164" t="s">
        <v>240</v>
      </c>
      <c r="E164" s="130">
        <v>1717</v>
      </c>
      <c r="F164" s="130">
        <v>1373</v>
      </c>
      <c r="G164" s="144">
        <f t="shared" si="2"/>
        <v>344</v>
      </c>
      <c r="H164" s="131"/>
      <c r="I164">
        <v>4002000019</v>
      </c>
      <c r="J164" t="s">
        <v>240</v>
      </c>
      <c r="K164" s="130">
        <v>1717</v>
      </c>
      <c r="L164" s="130">
        <v>1373</v>
      </c>
      <c r="M164" s="144">
        <f t="shared" si="3"/>
        <v>344</v>
      </c>
    </row>
    <row r="165" spans="1:15" customFormat="1" ht="13.2" x14ac:dyDescent="0.25">
      <c r="A165" s="137" t="s">
        <v>241</v>
      </c>
      <c r="B165" s="137">
        <v>139</v>
      </c>
      <c r="C165" s="137">
        <v>4007000000</v>
      </c>
      <c r="D165" s="137" t="s">
        <v>242</v>
      </c>
      <c r="E165" s="130">
        <v>31647.33</v>
      </c>
      <c r="F165" s="130">
        <v>21681.23</v>
      </c>
      <c r="G165" s="144">
        <f t="shared" si="2"/>
        <v>9966.1000000000022</v>
      </c>
      <c r="I165">
        <v>4007000000</v>
      </c>
      <c r="J165" t="s">
        <v>242</v>
      </c>
      <c r="K165" s="130">
        <v>31647.33</v>
      </c>
      <c r="L165" s="130">
        <v>21681.23</v>
      </c>
      <c r="M165" s="144">
        <f t="shared" si="3"/>
        <v>9966.1000000000022</v>
      </c>
      <c r="O165" s="130"/>
    </row>
    <row r="166" spans="1:15" customFormat="1" ht="13.2" x14ac:dyDescent="0.25">
      <c r="C166">
        <v>4007000001</v>
      </c>
      <c r="D166" t="s">
        <v>309</v>
      </c>
      <c r="E166" s="130">
        <v>-515</v>
      </c>
      <c r="F166" s="130">
        <v>-515</v>
      </c>
      <c r="G166" s="144">
        <f t="shared" si="2"/>
        <v>0</v>
      </c>
      <c r="I166">
        <v>4007000001</v>
      </c>
      <c r="J166" t="s">
        <v>309</v>
      </c>
      <c r="K166" s="130">
        <v>-515</v>
      </c>
      <c r="L166" s="130">
        <v>-515</v>
      </c>
      <c r="M166" s="144">
        <f t="shared" si="3"/>
        <v>0</v>
      </c>
      <c r="O166" s="130"/>
    </row>
    <row r="167" spans="1:15" customFormat="1" ht="13.2" x14ac:dyDescent="0.25">
      <c r="A167" t="s">
        <v>241</v>
      </c>
      <c r="B167">
        <v>139</v>
      </c>
      <c r="C167">
        <v>4007000002</v>
      </c>
      <c r="D167" t="s">
        <v>243</v>
      </c>
      <c r="E167" s="130">
        <v>1205.47</v>
      </c>
      <c r="F167" s="130">
        <v>1069.51</v>
      </c>
      <c r="G167" s="144">
        <f t="shared" si="2"/>
        <v>135.96000000000004</v>
      </c>
      <c r="I167">
        <v>4007000002</v>
      </c>
      <c r="J167" t="s">
        <v>243</v>
      </c>
      <c r="K167" s="130">
        <v>1205.47</v>
      </c>
      <c r="L167" s="130">
        <v>1069.51</v>
      </c>
      <c r="M167" s="144">
        <f t="shared" si="3"/>
        <v>135.96000000000004</v>
      </c>
      <c r="O167" s="130"/>
    </row>
    <row r="168" spans="1:15" customFormat="1" ht="13.2" x14ac:dyDescent="0.25">
      <c r="C168">
        <v>4007000005</v>
      </c>
      <c r="D168" t="s">
        <v>318</v>
      </c>
      <c r="E168" s="130"/>
      <c r="F168" s="130"/>
      <c r="G168" s="144">
        <f t="shared" si="2"/>
        <v>0</v>
      </c>
      <c r="I168">
        <v>4007000005</v>
      </c>
      <c r="J168" t="s">
        <v>318</v>
      </c>
      <c r="K168" s="130"/>
      <c r="L168" s="130"/>
      <c r="M168" s="144">
        <f t="shared" si="3"/>
        <v>0</v>
      </c>
    </row>
    <row r="169" spans="1:15" customFormat="1" ht="13.2" x14ac:dyDescent="0.25">
      <c r="A169" t="s">
        <v>241</v>
      </c>
      <c r="B169">
        <v>139</v>
      </c>
      <c r="C169">
        <v>4007000006</v>
      </c>
      <c r="D169" t="s">
        <v>244</v>
      </c>
      <c r="E169" s="130">
        <v>2500</v>
      </c>
      <c r="F169" s="130">
        <v>1250</v>
      </c>
      <c r="G169" s="144">
        <f t="shared" si="2"/>
        <v>1250</v>
      </c>
      <c r="I169">
        <v>4007000006</v>
      </c>
      <c r="J169" t="s">
        <v>244</v>
      </c>
      <c r="K169" s="130">
        <v>2500</v>
      </c>
      <c r="L169" s="130">
        <v>1250</v>
      </c>
      <c r="M169" s="144">
        <f t="shared" si="3"/>
        <v>1250</v>
      </c>
    </row>
    <row r="170" spans="1:15" customFormat="1" ht="13.2" x14ac:dyDescent="0.25">
      <c r="A170" s="137" t="s">
        <v>241</v>
      </c>
      <c r="B170" s="137">
        <v>139</v>
      </c>
      <c r="C170" s="139">
        <v>4007010002</v>
      </c>
      <c r="D170" s="137" t="s">
        <v>245</v>
      </c>
      <c r="E170" s="130">
        <v>324.05</v>
      </c>
      <c r="F170" s="130">
        <v>236.58</v>
      </c>
      <c r="G170" s="144">
        <f t="shared" si="2"/>
        <v>87.47</v>
      </c>
      <c r="I170" s="84">
        <v>4007010002</v>
      </c>
      <c r="J170" t="s">
        <v>245</v>
      </c>
      <c r="K170" s="130">
        <v>324.05</v>
      </c>
      <c r="L170" s="130">
        <v>236.58</v>
      </c>
      <c r="M170" s="144">
        <f t="shared" si="3"/>
        <v>87.47</v>
      </c>
      <c r="O170" s="130"/>
    </row>
    <row r="171" spans="1:15" customFormat="1" ht="13.2" x14ac:dyDescent="0.25">
      <c r="A171" t="s">
        <v>241</v>
      </c>
      <c r="B171">
        <v>139</v>
      </c>
      <c r="C171" s="84">
        <v>4007010006</v>
      </c>
      <c r="D171" t="s">
        <v>246</v>
      </c>
      <c r="E171" s="130">
        <v>1775</v>
      </c>
      <c r="F171" s="130">
        <v>1775</v>
      </c>
      <c r="G171" s="144">
        <f t="shared" si="2"/>
        <v>0</v>
      </c>
      <c r="I171" s="84">
        <v>4007010006</v>
      </c>
      <c r="J171" t="s">
        <v>246</v>
      </c>
      <c r="K171" s="130">
        <v>1775</v>
      </c>
      <c r="L171" s="130">
        <v>1775</v>
      </c>
      <c r="M171" s="144">
        <f t="shared" si="3"/>
        <v>0</v>
      </c>
      <c r="O171" s="130"/>
    </row>
    <row r="172" spans="1:15" s="134" customFormat="1" ht="13.2" x14ac:dyDescent="0.25">
      <c r="A172" s="134" t="s">
        <v>247</v>
      </c>
      <c r="B172" s="134">
        <v>139</v>
      </c>
      <c r="C172" s="135">
        <v>4007010001</v>
      </c>
      <c r="D172" s="134" t="s">
        <v>285</v>
      </c>
      <c r="E172" s="136">
        <v>1641.79</v>
      </c>
      <c r="F172" s="136">
        <v>1041.6600000000001</v>
      </c>
      <c r="G172" s="144">
        <f t="shared" si="2"/>
        <v>600.12999999999988</v>
      </c>
      <c r="I172" s="135">
        <v>4007010001</v>
      </c>
      <c r="J172" s="134" t="s">
        <v>285</v>
      </c>
      <c r="K172" s="136">
        <v>1641.79</v>
      </c>
      <c r="L172" s="136">
        <v>1041.6600000000001</v>
      </c>
      <c r="M172" s="155">
        <f t="shared" si="3"/>
        <v>600.12999999999988</v>
      </c>
    </row>
    <row r="173" spans="1:15" customFormat="1" ht="13.2" x14ac:dyDescent="0.25">
      <c r="A173" t="s">
        <v>247</v>
      </c>
      <c r="B173">
        <v>139</v>
      </c>
      <c r="C173" s="84">
        <v>7000000050</v>
      </c>
      <c r="D173" t="s">
        <v>248</v>
      </c>
      <c r="E173" s="130">
        <v>786.9</v>
      </c>
      <c r="F173" s="130">
        <v>560.47</v>
      </c>
      <c r="G173" s="144">
        <f t="shared" si="2"/>
        <v>226.42999999999995</v>
      </c>
      <c r="I173" s="84">
        <v>7000000050</v>
      </c>
      <c r="J173" t="s">
        <v>248</v>
      </c>
      <c r="K173" s="130">
        <v>786.9</v>
      </c>
      <c r="L173" s="130">
        <v>560.47</v>
      </c>
      <c r="M173" s="144">
        <f t="shared" si="3"/>
        <v>226.42999999999995</v>
      </c>
      <c r="O173" s="130"/>
    </row>
    <row r="174" spans="1:15" customFormat="1" ht="13.2" x14ac:dyDescent="0.25">
      <c r="C174" s="84">
        <v>4007010010</v>
      </c>
      <c r="D174" t="s">
        <v>312</v>
      </c>
      <c r="E174" s="130">
        <v>28172</v>
      </c>
      <c r="F174" s="130">
        <v>28172</v>
      </c>
      <c r="G174" s="144">
        <f t="shared" si="2"/>
        <v>0</v>
      </c>
      <c r="I174" s="84">
        <v>4007010010</v>
      </c>
      <c r="J174" t="s">
        <v>312</v>
      </c>
      <c r="K174" s="130">
        <v>28172</v>
      </c>
      <c r="L174" s="130">
        <v>28172</v>
      </c>
      <c r="M174" s="146">
        <f t="shared" si="3"/>
        <v>0</v>
      </c>
      <c r="O174" s="130"/>
    </row>
    <row r="175" spans="1:15" customFormat="1" ht="13.2" x14ac:dyDescent="0.25">
      <c r="A175" t="s">
        <v>247</v>
      </c>
      <c r="B175">
        <v>139</v>
      </c>
      <c r="C175" s="84">
        <v>4007000011</v>
      </c>
      <c r="D175" t="s">
        <v>249</v>
      </c>
      <c r="E175" s="130"/>
      <c r="F175" s="130"/>
      <c r="G175" s="144">
        <f t="shared" si="2"/>
        <v>0</v>
      </c>
      <c r="I175" s="84">
        <v>4007000011</v>
      </c>
      <c r="J175" t="s">
        <v>249</v>
      </c>
      <c r="K175" s="130"/>
      <c r="L175" s="130"/>
      <c r="M175" s="146">
        <f t="shared" si="3"/>
        <v>0</v>
      </c>
    </row>
    <row r="176" spans="1:15" customFormat="1" ht="13.2" x14ac:dyDescent="0.25">
      <c r="A176" t="s">
        <v>247</v>
      </c>
      <c r="B176">
        <v>139</v>
      </c>
      <c r="C176" s="84">
        <v>4007000012</v>
      </c>
      <c r="D176" t="s">
        <v>250</v>
      </c>
      <c r="E176" s="130"/>
      <c r="F176" s="130"/>
      <c r="G176" s="144">
        <f t="shared" si="2"/>
        <v>0</v>
      </c>
      <c r="I176" s="84">
        <v>4007000012</v>
      </c>
      <c r="J176" t="s">
        <v>250</v>
      </c>
      <c r="K176" s="130"/>
      <c r="L176" s="130"/>
      <c r="M176" s="146">
        <f t="shared" si="3"/>
        <v>0</v>
      </c>
    </row>
    <row r="177" spans="1:13" customFormat="1" ht="13.2" x14ac:dyDescent="0.25">
      <c r="C177" s="84">
        <v>4007010000</v>
      </c>
      <c r="D177" t="s">
        <v>291</v>
      </c>
      <c r="E177" s="130">
        <v>52423.26</v>
      </c>
      <c r="F177" s="130">
        <v>40314.68</v>
      </c>
      <c r="G177" s="144">
        <f t="shared" si="2"/>
        <v>12108.580000000002</v>
      </c>
      <c r="I177" s="84">
        <v>4007010000</v>
      </c>
      <c r="J177" t="s">
        <v>291</v>
      </c>
      <c r="K177" s="130">
        <v>52423.26</v>
      </c>
      <c r="L177" s="130">
        <v>40314.68</v>
      </c>
      <c r="M177" s="146">
        <f t="shared" si="3"/>
        <v>12108.580000000002</v>
      </c>
    </row>
    <row r="178" spans="1:13" s="134" customFormat="1" ht="13.2" x14ac:dyDescent="0.25">
      <c r="A178" s="134" t="s">
        <v>247</v>
      </c>
      <c r="B178" s="134">
        <v>139</v>
      </c>
      <c r="C178" s="135">
        <v>4007000007</v>
      </c>
      <c r="D178" s="134" t="s">
        <v>251</v>
      </c>
      <c r="E178" s="136"/>
      <c r="F178" s="136"/>
      <c r="G178" s="144">
        <f t="shared" si="2"/>
        <v>0</v>
      </c>
      <c r="I178" s="135">
        <v>4007000007</v>
      </c>
      <c r="J178" s="134" t="s">
        <v>251</v>
      </c>
      <c r="K178" s="136"/>
      <c r="L178" s="136"/>
      <c r="M178" s="155">
        <f t="shared" si="3"/>
        <v>0</v>
      </c>
    </row>
    <row r="179" spans="1:13" s="134" customFormat="1" ht="13.2" x14ac:dyDescent="0.25">
      <c r="C179" s="135">
        <v>4007000008</v>
      </c>
      <c r="D179" s="134" t="s">
        <v>281</v>
      </c>
      <c r="E179" s="136"/>
      <c r="F179" s="136"/>
      <c r="G179" s="144">
        <f t="shared" si="2"/>
        <v>0</v>
      </c>
      <c r="I179" s="135">
        <v>4007000008</v>
      </c>
      <c r="J179" s="134" t="s">
        <v>281</v>
      </c>
      <c r="K179" s="136"/>
      <c r="L179" s="136"/>
      <c r="M179" s="155">
        <f t="shared" si="3"/>
        <v>0</v>
      </c>
    </row>
    <row r="180" spans="1:13" customFormat="1" ht="13.2" x14ac:dyDescent="0.25">
      <c r="A180" t="s">
        <v>247</v>
      </c>
      <c r="C180" s="84">
        <v>8000000050</v>
      </c>
      <c r="D180" t="s">
        <v>252</v>
      </c>
      <c r="E180" s="144">
        <v>-1944.28</v>
      </c>
      <c r="F180" s="144"/>
      <c r="G180" s="144">
        <f t="shared" si="2"/>
        <v>-1944.28</v>
      </c>
      <c r="I180" s="84">
        <v>8000000050</v>
      </c>
      <c r="J180" t="s">
        <v>252</v>
      </c>
      <c r="K180" s="144">
        <v>-1944.28</v>
      </c>
      <c r="L180" s="144"/>
      <c r="M180" s="144">
        <f t="shared" si="3"/>
        <v>-1944.28</v>
      </c>
    </row>
    <row r="181" spans="1:13" customFormat="1" ht="13.2" x14ac:dyDescent="0.25">
      <c r="A181" t="s">
        <v>253</v>
      </c>
      <c r="B181">
        <v>139</v>
      </c>
      <c r="C181" s="84">
        <v>8000000060</v>
      </c>
      <c r="D181" t="s">
        <v>254</v>
      </c>
      <c r="E181" s="130">
        <v>-10330.049999999999</v>
      </c>
      <c r="F181" s="130">
        <v>4696.1899999999996</v>
      </c>
      <c r="G181" s="144">
        <f t="shared" si="2"/>
        <v>-15026.239999999998</v>
      </c>
      <c r="I181" s="84">
        <v>8000000060</v>
      </c>
      <c r="J181" t="s">
        <v>254</v>
      </c>
      <c r="K181" s="130">
        <v>-10330.049999999999</v>
      </c>
      <c r="L181" s="130">
        <v>4696.1899999999996</v>
      </c>
      <c r="M181" s="144">
        <f t="shared" si="3"/>
        <v>-15026.239999999998</v>
      </c>
    </row>
    <row r="182" spans="1:13" customFormat="1" ht="13.2" x14ac:dyDescent="0.25">
      <c r="C182" s="84">
        <v>8000000070</v>
      </c>
      <c r="D182" t="s">
        <v>255</v>
      </c>
      <c r="E182" s="144"/>
      <c r="F182" s="144"/>
      <c r="G182" s="144">
        <f t="shared" si="2"/>
        <v>0</v>
      </c>
      <c r="I182" s="84">
        <v>8000000070</v>
      </c>
      <c r="J182" t="s">
        <v>255</v>
      </c>
      <c r="K182" s="144"/>
      <c r="L182" s="144"/>
      <c r="M182" s="144">
        <f t="shared" si="3"/>
        <v>0</v>
      </c>
    </row>
    <row r="183" spans="1:13" customFormat="1" ht="13.2" x14ac:dyDescent="0.25">
      <c r="A183" t="s">
        <v>256</v>
      </c>
      <c r="B183">
        <v>139</v>
      </c>
      <c r="C183">
        <v>8000000080</v>
      </c>
      <c r="D183" t="s">
        <v>201</v>
      </c>
      <c r="E183" s="130">
        <v>205026.88</v>
      </c>
      <c r="F183" s="130">
        <v>170128.91</v>
      </c>
      <c r="G183" s="144">
        <f t="shared" si="2"/>
        <v>34897.97</v>
      </c>
      <c r="I183">
        <v>8000000080</v>
      </c>
      <c r="J183" t="s">
        <v>201</v>
      </c>
      <c r="K183" s="130">
        <v>205026.88</v>
      </c>
      <c r="L183" s="130">
        <v>170128.91</v>
      </c>
      <c r="M183" s="144">
        <f t="shared" si="3"/>
        <v>34897.97</v>
      </c>
    </row>
    <row r="184" spans="1:13" customFormat="1" ht="13.2" x14ac:dyDescent="0.25">
      <c r="C184" s="84">
        <v>8000000100</v>
      </c>
      <c r="D184" t="s">
        <v>257</v>
      </c>
      <c r="E184" s="130"/>
      <c r="F184" s="130"/>
      <c r="G184" s="144">
        <f t="shared" si="2"/>
        <v>0</v>
      </c>
      <c r="I184" s="84">
        <v>8000000100</v>
      </c>
      <c r="J184" t="s">
        <v>257</v>
      </c>
      <c r="K184" s="130"/>
      <c r="L184" s="130"/>
      <c r="M184" s="144">
        <f t="shared" si="3"/>
        <v>0</v>
      </c>
    </row>
    <row r="185" spans="1:13" customFormat="1" ht="13.2" x14ac:dyDescent="0.25">
      <c r="C185" s="84">
        <v>8000000140</v>
      </c>
      <c r="D185" t="s">
        <v>258</v>
      </c>
      <c r="E185" s="130"/>
      <c r="F185" s="130"/>
      <c r="G185" s="144">
        <f t="shared" si="2"/>
        <v>0</v>
      </c>
      <c r="I185" s="84">
        <v>8000000140</v>
      </c>
      <c r="J185" t="s">
        <v>258</v>
      </c>
      <c r="K185" s="130"/>
      <c r="L185" s="130"/>
      <c r="M185" s="144">
        <f t="shared" si="3"/>
        <v>0</v>
      </c>
    </row>
    <row r="186" spans="1:13" customFormat="1" ht="13.2" x14ac:dyDescent="0.25">
      <c r="C186">
        <v>7000000090</v>
      </c>
      <c r="D186" t="s">
        <v>303</v>
      </c>
      <c r="E186" s="169">
        <v>1160.43</v>
      </c>
      <c r="F186" s="130">
        <v>956.82</v>
      </c>
      <c r="G186" s="144">
        <f t="shared" si="2"/>
        <v>203.61</v>
      </c>
      <c r="I186">
        <v>7000000090</v>
      </c>
      <c r="J186" t="s">
        <v>303</v>
      </c>
      <c r="K186" s="130">
        <v>1160.43</v>
      </c>
      <c r="L186" s="130">
        <v>956.82</v>
      </c>
      <c r="M186" s="144">
        <f t="shared" si="3"/>
        <v>203.61</v>
      </c>
    </row>
    <row r="187" spans="1:13" customFormat="1" ht="13.95" customHeight="1" x14ac:dyDescent="0.25">
      <c r="C187">
        <v>5000000670</v>
      </c>
      <c r="D187" t="s">
        <v>304</v>
      </c>
      <c r="E187" s="130">
        <v>10666.15</v>
      </c>
      <c r="F187" s="130">
        <v>8532.92</v>
      </c>
      <c r="G187" s="144">
        <f t="shared" si="2"/>
        <v>2133.2299999999996</v>
      </c>
      <c r="I187">
        <v>5000000670</v>
      </c>
      <c r="J187" t="s">
        <v>304</v>
      </c>
      <c r="K187" s="130">
        <v>10666.15</v>
      </c>
      <c r="L187" s="130">
        <v>8532.92</v>
      </c>
      <c r="M187" s="144">
        <f t="shared" si="3"/>
        <v>2133.2299999999996</v>
      </c>
    </row>
    <row r="188" spans="1:13" customFormat="1" ht="13.2" x14ac:dyDescent="0.25">
      <c r="C188">
        <v>6000000010</v>
      </c>
      <c r="D188" t="s">
        <v>289</v>
      </c>
      <c r="E188" s="144">
        <v>-79813.320000000007</v>
      </c>
      <c r="F188" s="144">
        <v>-60370.62</v>
      </c>
      <c r="G188" s="144">
        <f t="shared" si="2"/>
        <v>-19442.700000000004</v>
      </c>
      <c r="I188">
        <v>6000000010</v>
      </c>
      <c r="J188" t="s">
        <v>289</v>
      </c>
      <c r="K188" s="144">
        <v>-79813.320000000007</v>
      </c>
      <c r="L188" s="144">
        <v>-60370.62</v>
      </c>
      <c r="M188" s="144">
        <f t="shared" si="3"/>
        <v>-19442.700000000004</v>
      </c>
    </row>
    <row r="189" spans="1:13" customFormat="1" ht="13.2" x14ac:dyDescent="0.25">
      <c r="A189" t="s">
        <v>259</v>
      </c>
      <c r="C189">
        <v>5000000380</v>
      </c>
      <c r="D189" t="s">
        <v>260</v>
      </c>
      <c r="E189" s="169">
        <v>1440.63</v>
      </c>
      <c r="F189" s="130">
        <v>834.89</v>
      </c>
      <c r="G189" s="144">
        <f t="shared" si="2"/>
        <v>605.74000000000012</v>
      </c>
      <c r="I189">
        <v>5000000380</v>
      </c>
      <c r="J189" t="s">
        <v>260</v>
      </c>
      <c r="K189" s="130">
        <v>1440.63</v>
      </c>
      <c r="L189" s="130">
        <v>834.89</v>
      </c>
      <c r="M189" s="144">
        <f t="shared" si="3"/>
        <v>605.74000000000012</v>
      </c>
    </row>
    <row r="190" spans="1:13" customFormat="1" ht="13.2" x14ac:dyDescent="0.25">
      <c r="A190" t="s">
        <v>259</v>
      </c>
      <c r="C190">
        <v>5000000190</v>
      </c>
      <c r="D190" t="s">
        <v>261</v>
      </c>
      <c r="E190" s="137">
        <v>329.65</v>
      </c>
      <c r="F190">
        <v>329.65</v>
      </c>
      <c r="G190" s="144">
        <f t="shared" si="2"/>
        <v>0</v>
      </c>
      <c r="I190">
        <v>5000000190</v>
      </c>
      <c r="J190" t="s">
        <v>261</v>
      </c>
      <c r="K190">
        <v>329.65</v>
      </c>
      <c r="L190">
        <v>329.65</v>
      </c>
      <c r="M190" s="144">
        <f t="shared" si="3"/>
        <v>0</v>
      </c>
    </row>
    <row r="191" spans="1:13" customFormat="1" ht="13.2" x14ac:dyDescent="0.25">
      <c r="A191" t="s">
        <v>259</v>
      </c>
      <c r="C191">
        <v>5000000290</v>
      </c>
      <c r="D191" t="s">
        <v>294</v>
      </c>
      <c r="E191" s="169">
        <v>1033.7</v>
      </c>
      <c r="F191" s="130">
        <v>1015.2</v>
      </c>
      <c r="G191" s="144">
        <f t="shared" si="2"/>
        <v>18.5</v>
      </c>
      <c r="I191">
        <v>5000000290</v>
      </c>
      <c r="J191" t="s">
        <v>294</v>
      </c>
      <c r="K191" s="130">
        <v>1033.7</v>
      </c>
      <c r="L191" s="130">
        <v>1015.2</v>
      </c>
      <c r="M191" s="144">
        <f t="shared" si="3"/>
        <v>18.5</v>
      </c>
    </row>
    <row r="192" spans="1:13" customFormat="1" ht="13.2" x14ac:dyDescent="0.25">
      <c r="A192" t="s">
        <v>259</v>
      </c>
      <c r="C192">
        <v>5000000040</v>
      </c>
      <c r="D192" t="s">
        <v>262</v>
      </c>
      <c r="E192" s="169">
        <v>20112.2</v>
      </c>
      <c r="F192" s="130">
        <v>16225.57</v>
      </c>
      <c r="G192" s="144">
        <f t="shared" si="2"/>
        <v>3886.630000000001</v>
      </c>
      <c r="I192">
        <v>5000000040</v>
      </c>
      <c r="J192" t="s">
        <v>262</v>
      </c>
      <c r="K192" s="130">
        <v>20112.2</v>
      </c>
      <c r="L192" s="130">
        <v>16225.57</v>
      </c>
      <c r="M192" s="144">
        <f t="shared" si="3"/>
        <v>3886.630000000001</v>
      </c>
    </row>
    <row r="193" spans="1:13" customFormat="1" ht="13.2" x14ac:dyDescent="0.25">
      <c r="A193" t="s">
        <v>259</v>
      </c>
      <c r="C193">
        <v>5000000010</v>
      </c>
      <c r="D193" t="s">
        <v>263</v>
      </c>
      <c r="E193" s="169">
        <v>2333.31</v>
      </c>
      <c r="F193" s="130">
        <v>1999.98</v>
      </c>
      <c r="G193" s="144">
        <f t="shared" si="2"/>
        <v>333.32999999999993</v>
      </c>
      <c r="I193">
        <v>5000000010</v>
      </c>
      <c r="J193" t="s">
        <v>263</v>
      </c>
      <c r="K193" s="130">
        <v>2333.31</v>
      </c>
      <c r="L193" s="130">
        <v>1999.98</v>
      </c>
      <c r="M193" s="144">
        <f t="shared" si="3"/>
        <v>333.32999999999993</v>
      </c>
    </row>
    <row r="194" spans="1:13" customFormat="1" ht="13.2" x14ac:dyDescent="0.25">
      <c r="A194" t="s">
        <v>259</v>
      </c>
      <c r="C194">
        <v>5000000050</v>
      </c>
      <c r="D194" t="s">
        <v>264</v>
      </c>
      <c r="E194" s="169">
        <v>129666</v>
      </c>
      <c r="F194" s="130">
        <v>104383</v>
      </c>
      <c r="G194" s="144">
        <f t="shared" si="2"/>
        <v>25283</v>
      </c>
      <c r="I194">
        <v>5000000050</v>
      </c>
      <c r="J194" t="s">
        <v>264</v>
      </c>
      <c r="K194" s="130">
        <v>129666</v>
      </c>
      <c r="L194" s="130">
        <v>104383</v>
      </c>
      <c r="M194" s="144">
        <f t="shared" si="3"/>
        <v>25283</v>
      </c>
    </row>
    <row r="195" spans="1:13" customFormat="1" ht="13.2" x14ac:dyDescent="0.25">
      <c r="A195" t="s">
        <v>259</v>
      </c>
      <c r="C195">
        <v>5000000100</v>
      </c>
      <c r="D195" t="s">
        <v>265</v>
      </c>
      <c r="E195" s="169">
        <v>10787.31</v>
      </c>
      <c r="F195" s="130">
        <v>8610.43</v>
      </c>
      <c r="G195" s="144">
        <f t="shared" si="2"/>
        <v>2176.8799999999992</v>
      </c>
      <c r="I195">
        <v>5000000100</v>
      </c>
      <c r="J195" t="s">
        <v>265</v>
      </c>
      <c r="K195" s="130">
        <v>10787.31</v>
      </c>
      <c r="L195" s="130">
        <v>8610.43</v>
      </c>
      <c r="M195" s="144">
        <f t="shared" si="3"/>
        <v>2176.8799999999992</v>
      </c>
    </row>
    <row r="196" spans="1:13" customFormat="1" ht="13.2" x14ac:dyDescent="0.25">
      <c r="A196" t="s">
        <v>259</v>
      </c>
      <c r="C196">
        <v>5000000110</v>
      </c>
      <c r="D196" t="s">
        <v>266</v>
      </c>
      <c r="E196" s="169">
        <v>2010</v>
      </c>
      <c r="F196" s="130">
        <v>2010</v>
      </c>
      <c r="G196" s="144">
        <f t="shared" si="2"/>
        <v>0</v>
      </c>
      <c r="I196">
        <v>5000000110</v>
      </c>
      <c r="J196" t="s">
        <v>266</v>
      </c>
      <c r="K196" s="130">
        <v>2010</v>
      </c>
      <c r="L196" s="130">
        <v>2010</v>
      </c>
      <c r="M196" s="144">
        <f t="shared" si="3"/>
        <v>0</v>
      </c>
    </row>
    <row r="197" spans="1:13" customFormat="1" ht="13.2" x14ac:dyDescent="0.25">
      <c r="A197" t="s">
        <v>259</v>
      </c>
      <c r="C197">
        <v>5000000120</v>
      </c>
      <c r="D197" t="s">
        <v>267</v>
      </c>
      <c r="E197" s="169">
        <v>10787.31</v>
      </c>
      <c r="F197" s="130">
        <v>8610.43</v>
      </c>
      <c r="G197" s="144">
        <f t="shared" si="2"/>
        <v>2176.8799999999992</v>
      </c>
      <c r="I197">
        <v>5000000120</v>
      </c>
      <c r="J197" t="s">
        <v>267</v>
      </c>
      <c r="K197" s="130">
        <v>10787.31</v>
      </c>
      <c r="L197" s="130">
        <v>8610.43</v>
      </c>
      <c r="M197" s="144">
        <f t="shared" si="3"/>
        <v>2176.8799999999992</v>
      </c>
    </row>
    <row r="198" spans="1:13" customFormat="1" ht="13.2" x14ac:dyDescent="0.25">
      <c r="A198" t="s">
        <v>259</v>
      </c>
      <c r="C198">
        <v>5000000140</v>
      </c>
      <c r="D198" t="s">
        <v>268</v>
      </c>
      <c r="E198" s="130"/>
      <c r="F198" s="130"/>
      <c r="G198" s="144">
        <f t="shared" si="2"/>
        <v>0</v>
      </c>
      <c r="I198">
        <v>5000000140</v>
      </c>
      <c r="J198" t="s">
        <v>268</v>
      </c>
      <c r="K198" s="130"/>
      <c r="L198" s="130"/>
      <c r="M198" s="144">
        <f t="shared" si="3"/>
        <v>0</v>
      </c>
    </row>
    <row r="199" spans="1:13" customFormat="1" ht="13.2" x14ac:dyDescent="0.25">
      <c r="A199" t="s">
        <v>259</v>
      </c>
      <c r="C199">
        <v>5000000150</v>
      </c>
      <c r="D199" t="s">
        <v>269</v>
      </c>
      <c r="E199" s="169">
        <v>3510</v>
      </c>
      <c r="F199" s="130">
        <v>2787.5</v>
      </c>
      <c r="G199" s="144">
        <f t="shared" si="2"/>
        <v>722.5</v>
      </c>
      <c r="I199">
        <v>5000000150</v>
      </c>
      <c r="J199" t="s">
        <v>269</v>
      </c>
      <c r="K199" s="130">
        <v>3510</v>
      </c>
      <c r="L199" s="130">
        <v>2787.5</v>
      </c>
      <c r="M199" s="144">
        <f t="shared" si="3"/>
        <v>722.5</v>
      </c>
    </row>
    <row r="200" spans="1:13" customFormat="1" ht="13.2" x14ac:dyDescent="0.25">
      <c r="A200" t="s">
        <v>259</v>
      </c>
      <c r="C200">
        <v>5000000160</v>
      </c>
      <c r="D200" t="s">
        <v>270</v>
      </c>
      <c r="E200" s="137">
        <v>969.28</v>
      </c>
      <c r="F200">
        <v>778.18</v>
      </c>
      <c r="G200" s="144">
        <f t="shared" si="2"/>
        <v>191.10000000000002</v>
      </c>
      <c r="I200">
        <v>5000000160</v>
      </c>
      <c r="J200" t="s">
        <v>270</v>
      </c>
      <c r="K200">
        <v>969.28</v>
      </c>
      <c r="L200">
        <v>778.18</v>
      </c>
      <c r="M200" s="144">
        <f t="shared" si="3"/>
        <v>191.10000000000002</v>
      </c>
    </row>
    <row r="201" spans="1:13" customFormat="1" ht="13.2" x14ac:dyDescent="0.25">
      <c r="C201">
        <v>5000000180</v>
      </c>
      <c r="D201" t="s">
        <v>305</v>
      </c>
      <c r="E201" s="169">
        <v>3768.05</v>
      </c>
      <c r="F201" s="130">
        <v>3014.21</v>
      </c>
      <c r="G201" s="144">
        <f t="shared" si="2"/>
        <v>753.84000000000015</v>
      </c>
      <c r="I201">
        <v>5000000180</v>
      </c>
      <c r="J201" t="s">
        <v>305</v>
      </c>
      <c r="K201" s="130">
        <v>3768.05</v>
      </c>
      <c r="L201" s="130">
        <v>3014.21</v>
      </c>
      <c r="M201" s="144">
        <f t="shared" si="3"/>
        <v>753.84000000000015</v>
      </c>
    </row>
    <row r="202" spans="1:13" customFormat="1" ht="13.2" x14ac:dyDescent="0.25">
      <c r="A202" t="s">
        <v>259</v>
      </c>
      <c r="C202">
        <v>5000000240</v>
      </c>
      <c r="D202" t="s">
        <v>197</v>
      </c>
      <c r="E202" s="169">
        <v>1881</v>
      </c>
      <c r="F202" s="130">
        <v>1504.8</v>
      </c>
      <c r="G202" s="144">
        <f t="shared" si="2"/>
        <v>376.20000000000005</v>
      </c>
      <c r="I202">
        <v>5000000240</v>
      </c>
      <c r="J202" t="s">
        <v>197</v>
      </c>
      <c r="K202" s="130">
        <v>1881</v>
      </c>
      <c r="L202" s="130">
        <v>1504.8</v>
      </c>
      <c r="M202" s="144">
        <f t="shared" si="3"/>
        <v>376.20000000000005</v>
      </c>
    </row>
    <row r="203" spans="1:13" customFormat="1" ht="13.2" x14ac:dyDescent="0.25">
      <c r="A203" t="s">
        <v>259</v>
      </c>
      <c r="C203">
        <v>5000000260</v>
      </c>
      <c r="D203" t="s">
        <v>271</v>
      </c>
      <c r="E203" s="137">
        <v>315</v>
      </c>
      <c r="F203">
        <v>252</v>
      </c>
      <c r="G203" s="144">
        <f t="shared" si="2"/>
        <v>63</v>
      </c>
      <c r="I203">
        <v>5000000260</v>
      </c>
      <c r="J203" t="s">
        <v>271</v>
      </c>
      <c r="K203">
        <v>315</v>
      </c>
      <c r="L203">
        <v>252</v>
      </c>
      <c r="M203" s="144">
        <f t="shared" si="3"/>
        <v>63</v>
      </c>
    </row>
    <row r="204" spans="1:13" customFormat="1" ht="13.2" x14ac:dyDescent="0.25">
      <c r="A204" t="s">
        <v>259</v>
      </c>
      <c r="C204" s="84">
        <v>5000000400</v>
      </c>
      <c r="D204" t="s">
        <v>335</v>
      </c>
      <c r="G204" s="144">
        <f t="shared" si="2"/>
        <v>0</v>
      </c>
      <c r="I204">
        <v>5000000400</v>
      </c>
      <c r="J204" t="s">
        <v>335</v>
      </c>
      <c r="M204" s="144">
        <f t="shared" si="3"/>
        <v>0</v>
      </c>
    </row>
    <row r="205" spans="1:13" customFormat="1" ht="13.2" x14ac:dyDescent="0.25">
      <c r="C205">
        <v>5000000350</v>
      </c>
      <c r="D205" t="s">
        <v>293</v>
      </c>
      <c r="E205" s="169">
        <v>529.32000000000005</v>
      </c>
      <c r="F205" s="130">
        <v>431.26</v>
      </c>
      <c r="G205" s="144">
        <f t="shared" si="2"/>
        <v>98.060000000000059</v>
      </c>
      <c r="I205">
        <v>5000000350</v>
      </c>
      <c r="J205" t="s">
        <v>293</v>
      </c>
      <c r="K205" s="130">
        <v>529.32000000000005</v>
      </c>
      <c r="L205" s="130">
        <v>431.26</v>
      </c>
      <c r="M205" s="144">
        <f t="shared" si="3"/>
        <v>98.060000000000059</v>
      </c>
    </row>
    <row r="206" spans="1:13" customFormat="1" ht="13.2" x14ac:dyDescent="0.25">
      <c r="A206" t="s">
        <v>259</v>
      </c>
      <c r="C206">
        <v>5000000741</v>
      </c>
      <c r="D206" t="s">
        <v>297</v>
      </c>
      <c r="E206" s="130"/>
      <c r="F206" s="130"/>
      <c r="G206" s="144">
        <f t="shared" si="2"/>
        <v>0</v>
      </c>
      <c r="I206">
        <v>5000000741</v>
      </c>
      <c r="J206" t="s">
        <v>297</v>
      </c>
      <c r="K206" s="130"/>
      <c r="L206" s="130"/>
      <c r="M206" s="144">
        <f t="shared" si="3"/>
        <v>0</v>
      </c>
    </row>
    <row r="207" spans="1:13" customFormat="1" ht="13.2" x14ac:dyDescent="0.25">
      <c r="A207" t="s">
        <v>259</v>
      </c>
      <c r="C207">
        <v>5000000270</v>
      </c>
      <c r="D207" t="s">
        <v>272</v>
      </c>
      <c r="E207" s="169">
        <v>9197.6</v>
      </c>
      <c r="F207" s="130">
        <v>7204.1</v>
      </c>
      <c r="G207" s="144">
        <f t="shared" si="2"/>
        <v>1993.5</v>
      </c>
      <c r="I207">
        <v>5000000270</v>
      </c>
      <c r="J207" t="s">
        <v>272</v>
      </c>
      <c r="K207" s="130">
        <v>9197.6</v>
      </c>
      <c r="L207" s="130">
        <v>7204.1</v>
      </c>
      <c r="M207" s="144">
        <f t="shared" si="3"/>
        <v>1993.5</v>
      </c>
    </row>
    <row r="208" spans="1:13" customFormat="1" ht="13.2" x14ac:dyDescent="0.25">
      <c r="C208">
        <v>5000000280</v>
      </c>
      <c r="D208" t="s">
        <v>307</v>
      </c>
      <c r="E208" s="130"/>
      <c r="F208" s="130"/>
      <c r="G208" s="144">
        <f t="shared" si="2"/>
        <v>0</v>
      </c>
      <c r="I208">
        <v>5000000280</v>
      </c>
      <c r="J208" t="s">
        <v>307</v>
      </c>
      <c r="K208" s="130"/>
      <c r="L208" s="130"/>
      <c r="M208" s="144">
        <f t="shared" si="3"/>
        <v>0</v>
      </c>
    </row>
    <row r="209" spans="1:13" customFormat="1" ht="13.2" x14ac:dyDescent="0.25">
      <c r="A209" t="s">
        <v>259</v>
      </c>
      <c r="C209" s="84">
        <v>5000000420</v>
      </c>
      <c r="D209" t="s">
        <v>295</v>
      </c>
      <c r="E209" s="169">
        <v>1747.35</v>
      </c>
      <c r="F209" s="130">
        <v>1452.36</v>
      </c>
      <c r="G209" s="144">
        <f t="shared" ref="G209:G219" si="4">E209-F209</f>
        <v>294.99</v>
      </c>
      <c r="I209" s="84">
        <v>5000000420</v>
      </c>
      <c r="J209" t="s">
        <v>295</v>
      </c>
      <c r="K209" s="130">
        <v>1747.35</v>
      </c>
      <c r="L209" s="130">
        <v>1452.36</v>
      </c>
      <c r="M209" s="144">
        <f t="shared" si="3"/>
        <v>294.99</v>
      </c>
    </row>
    <row r="210" spans="1:13" customFormat="1" ht="13.2" x14ac:dyDescent="0.25">
      <c r="C210">
        <v>5000000370</v>
      </c>
      <c r="D210" t="s">
        <v>308</v>
      </c>
      <c r="E210" s="137">
        <v>67.5</v>
      </c>
      <c r="F210">
        <v>53.14</v>
      </c>
      <c r="G210" s="144">
        <f t="shared" si="4"/>
        <v>14.36</v>
      </c>
      <c r="I210">
        <v>5000000370</v>
      </c>
      <c r="J210" t="s">
        <v>308</v>
      </c>
      <c r="K210">
        <v>67.5</v>
      </c>
      <c r="L210">
        <v>53.14</v>
      </c>
      <c r="M210" s="144">
        <f t="shared" si="3"/>
        <v>14.36</v>
      </c>
    </row>
    <row r="211" spans="1:13" customFormat="1" ht="13.2" x14ac:dyDescent="0.25">
      <c r="A211" t="s">
        <v>259</v>
      </c>
      <c r="C211" s="84">
        <v>5000000390</v>
      </c>
      <c r="D211" t="s">
        <v>273</v>
      </c>
      <c r="E211" s="169">
        <v>1854.81</v>
      </c>
      <c r="F211" s="130">
        <v>1491.64</v>
      </c>
      <c r="G211" s="144">
        <f t="shared" si="4"/>
        <v>363.16999999999985</v>
      </c>
      <c r="I211" s="84">
        <v>5000000390</v>
      </c>
      <c r="J211" t="s">
        <v>273</v>
      </c>
      <c r="K211" s="130">
        <v>1854.81</v>
      </c>
      <c r="L211" s="130">
        <v>1491.64</v>
      </c>
      <c r="M211" s="144">
        <f t="shared" si="3"/>
        <v>363.16999999999985</v>
      </c>
    </row>
    <row r="212" spans="1:13" customFormat="1" ht="13.2" x14ac:dyDescent="0.25">
      <c r="A212" t="s">
        <v>259</v>
      </c>
      <c r="C212">
        <v>5000000360</v>
      </c>
      <c r="D212" t="s">
        <v>274</v>
      </c>
      <c r="E212" s="169">
        <v>1324.3</v>
      </c>
      <c r="F212" s="130">
        <v>1039.9000000000001</v>
      </c>
      <c r="G212" s="144">
        <f t="shared" si="4"/>
        <v>284.39999999999986</v>
      </c>
      <c r="I212">
        <v>5000000360</v>
      </c>
      <c r="J212" t="s">
        <v>274</v>
      </c>
      <c r="K212" s="130">
        <v>1324.3</v>
      </c>
      <c r="L212" s="130">
        <v>1039.9000000000001</v>
      </c>
      <c r="M212" s="144">
        <f t="shared" si="3"/>
        <v>284.39999999999986</v>
      </c>
    </row>
    <row r="213" spans="1:13" customFormat="1" ht="13.2" x14ac:dyDescent="0.25">
      <c r="C213">
        <v>5000000440</v>
      </c>
      <c r="D213" t="s">
        <v>275</v>
      </c>
      <c r="E213" s="169">
        <v>6225.09</v>
      </c>
      <c r="F213" s="130">
        <v>4071.17</v>
      </c>
      <c r="G213" s="144">
        <f t="shared" si="4"/>
        <v>2153.92</v>
      </c>
      <c r="I213">
        <v>5000000440</v>
      </c>
      <c r="J213" t="s">
        <v>275</v>
      </c>
      <c r="K213" s="130">
        <v>6225.09</v>
      </c>
      <c r="L213" s="130">
        <v>4071.17</v>
      </c>
      <c r="M213" s="146">
        <f t="shared" si="3"/>
        <v>2153.92</v>
      </c>
    </row>
    <row r="214" spans="1:13" customFormat="1" ht="13.2" x14ac:dyDescent="0.25">
      <c r="C214">
        <v>5000000520</v>
      </c>
      <c r="D214" t="s">
        <v>338</v>
      </c>
      <c r="E214" s="130"/>
      <c r="F214" s="130"/>
      <c r="G214" s="144">
        <f t="shared" si="4"/>
        <v>0</v>
      </c>
      <c r="I214">
        <v>5000000520</v>
      </c>
      <c r="J214" t="s">
        <v>338</v>
      </c>
      <c r="K214" s="130"/>
      <c r="L214" s="130"/>
      <c r="M214" s="146">
        <f t="shared" ref="M214:M219" si="5">K214-L214</f>
        <v>0</v>
      </c>
    </row>
    <row r="215" spans="1:13" customFormat="1" ht="13.2" x14ac:dyDescent="0.25">
      <c r="A215" t="s">
        <v>259</v>
      </c>
      <c r="C215">
        <v>5000000600</v>
      </c>
      <c r="D215" t="s">
        <v>276</v>
      </c>
      <c r="E215" s="169">
        <v>11634.13</v>
      </c>
      <c r="F215" s="130">
        <v>9436.43</v>
      </c>
      <c r="G215" s="144">
        <f t="shared" si="4"/>
        <v>2197.6999999999989</v>
      </c>
      <c r="I215">
        <v>5000000600</v>
      </c>
      <c r="J215" t="s">
        <v>276</v>
      </c>
      <c r="K215" s="130">
        <v>11634.13</v>
      </c>
      <c r="L215" s="130">
        <v>9436.43</v>
      </c>
      <c r="M215" s="146">
        <f t="shared" si="5"/>
        <v>2197.6999999999989</v>
      </c>
    </row>
    <row r="216" spans="1:13" customFormat="1" ht="13.2" x14ac:dyDescent="0.25">
      <c r="A216" t="s">
        <v>259</v>
      </c>
      <c r="C216">
        <v>5000000680</v>
      </c>
      <c r="D216" t="s">
        <v>277</v>
      </c>
      <c r="E216" s="169">
        <v>27377.05</v>
      </c>
      <c r="F216" s="130">
        <v>20220.009999999998</v>
      </c>
      <c r="G216" s="144">
        <f t="shared" si="4"/>
        <v>7157.0400000000009</v>
      </c>
      <c r="I216">
        <v>5000000680</v>
      </c>
      <c r="J216" t="s">
        <v>277</v>
      </c>
      <c r="K216" s="130">
        <v>27377.05</v>
      </c>
      <c r="L216" s="130">
        <v>20220.009999999998</v>
      </c>
      <c r="M216" s="144">
        <f t="shared" si="5"/>
        <v>7157.0400000000009</v>
      </c>
    </row>
    <row r="217" spans="1:13" customFormat="1" ht="13.2" x14ac:dyDescent="0.25">
      <c r="A217" t="s">
        <v>259</v>
      </c>
      <c r="C217">
        <v>5000000860</v>
      </c>
      <c r="D217" t="s">
        <v>278</v>
      </c>
      <c r="E217" s="169">
        <v>1618</v>
      </c>
      <c r="F217" s="130">
        <v>1618</v>
      </c>
      <c r="G217" s="144">
        <f t="shared" si="4"/>
        <v>0</v>
      </c>
      <c r="I217">
        <v>5000000860</v>
      </c>
      <c r="J217" t="s">
        <v>278</v>
      </c>
      <c r="K217" s="130">
        <v>1618</v>
      </c>
      <c r="L217" s="130">
        <v>1618</v>
      </c>
      <c r="M217" s="144">
        <f t="shared" si="5"/>
        <v>0</v>
      </c>
    </row>
    <row r="218" spans="1:13" customFormat="1" ht="13.2" x14ac:dyDescent="0.25">
      <c r="A218" t="s">
        <v>259</v>
      </c>
      <c r="C218">
        <v>5000000500</v>
      </c>
      <c r="D218" t="s">
        <v>279</v>
      </c>
      <c r="E218" s="169">
        <v>2197.65</v>
      </c>
      <c r="F218" s="130">
        <v>1271.1099999999999</v>
      </c>
      <c r="G218" s="144">
        <f t="shared" si="4"/>
        <v>926.54000000000019</v>
      </c>
      <c r="I218">
        <v>5000000500</v>
      </c>
      <c r="J218" t="s">
        <v>279</v>
      </c>
      <c r="K218" s="130">
        <v>2197.65</v>
      </c>
      <c r="L218" s="130">
        <v>1271.1099999999999</v>
      </c>
      <c r="M218" s="144">
        <f t="shared" si="5"/>
        <v>926.54000000000019</v>
      </c>
    </row>
    <row r="219" spans="1:13" customFormat="1" ht="13.2" x14ac:dyDescent="0.25">
      <c r="C219">
        <v>5000000720</v>
      </c>
      <c r="D219" t="s">
        <v>310</v>
      </c>
      <c r="E219" s="169">
        <v>12518.85</v>
      </c>
      <c r="F219" s="130">
        <v>10852.18</v>
      </c>
      <c r="G219" s="144">
        <f t="shared" si="4"/>
        <v>1666.67</v>
      </c>
      <c r="I219">
        <v>5000000720</v>
      </c>
      <c r="J219" t="s">
        <v>310</v>
      </c>
      <c r="K219" s="130">
        <v>12518.85</v>
      </c>
      <c r="L219" s="130">
        <v>10852.18</v>
      </c>
      <c r="M219" s="144">
        <f t="shared" si="5"/>
        <v>1666.67</v>
      </c>
    </row>
    <row r="220" spans="1:13" customFormat="1" x14ac:dyDescent="0.3">
      <c r="A220" s="137" t="s">
        <v>280</v>
      </c>
      <c r="E220" s="150">
        <f>SUM(E189:E219)</f>
        <v>265235.08999999997</v>
      </c>
      <c r="F220" s="150">
        <f>SUM(F189:F219)</f>
        <v>211497.13999999998</v>
      </c>
      <c r="G220" s="150">
        <f>SUM(G189:G219)</f>
        <v>53737.949999999983</v>
      </c>
      <c r="K220" s="150">
        <f>SUM(K189:K219)</f>
        <v>265235.08999999997</v>
      </c>
      <c r="L220" s="150">
        <f>SUM(L189:L219)</f>
        <v>211497.13999999998</v>
      </c>
      <c r="M220" s="150">
        <f t="shared" ref="M220" si="6">SUM(M189:M219)</f>
        <v>53737.949999999983</v>
      </c>
    </row>
    <row r="221" spans="1:13" customFormat="1" ht="13.2" x14ac:dyDescent="0.25">
      <c r="C221" s="84"/>
      <c r="E221" s="4"/>
      <c r="F221" s="129"/>
      <c r="G221" s="4"/>
      <c r="K221" s="4"/>
      <c r="L221" s="4"/>
      <c r="M221" s="4"/>
    </row>
    <row r="222" spans="1:13" customFormat="1" ht="13.2" x14ac:dyDescent="0.25">
      <c r="C222" s="84"/>
      <c r="E222" s="4"/>
      <c r="F222" s="4"/>
      <c r="G222" s="4"/>
      <c r="K222" s="4"/>
      <c r="L222" s="4"/>
      <c r="M222" s="4"/>
    </row>
    <row r="223" spans="1:13" customFormat="1" ht="13.2" x14ac:dyDescent="0.25">
      <c r="C223" s="84"/>
      <c r="E223" s="4"/>
      <c r="F223" s="4"/>
      <c r="G223" s="4"/>
      <c r="K223" s="4"/>
      <c r="L223" s="4"/>
      <c r="M223" s="4"/>
    </row>
    <row r="224" spans="1:13" customFormat="1" ht="13.2" x14ac:dyDescent="0.25">
      <c r="C224" s="84"/>
      <c r="E224" s="4"/>
      <c r="F224" s="4"/>
      <c r="G224" s="4"/>
      <c r="K224" s="4"/>
      <c r="L224" s="4"/>
      <c r="M224" s="4"/>
    </row>
    <row r="225" spans="3:13" customFormat="1" ht="13.2" x14ac:dyDescent="0.25">
      <c r="C225" s="84"/>
      <c r="E225" s="4"/>
      <c r="F225" s="4"/>
      <c r="G225" s="4"/>
      <c r="K225" s="4"/>
      <c r="L225" s="4"/>
      <c r="M225" s="4"/>
    </row>
    <row r="226" spans="3:13" customFormat="1" ht="13.2" x14ac:dyDescent="0.25">
      <c r="C226" s="84"/>
      <c r="E226" s="4"/>
      <c r="F226" s="4"/>
      <c r="G226" s="4"/>
      <c r="K226" s="4"/>
      <c r="L226" s="4"/>
      <c r="M226" s="4"/>
    </row>
    <row r="227" spans="3:13" customFormat="1" ht="13.2" x14ac:dyDescent="0.25">
      <c r="C227" s="84"/>
      <c r="E227" s="4"/>
      <c r="F227" s="4"/>
      <c r="G227" s="4"/>
      <c r="K227" s="4"/>
      <c r="L227" s="4"/>
      <c r="M227" s="4"/>
    </row>
    <row r="228" spans="3:13" customFormat="1" ht="13.2" x14ac:dyDescent="0.25">
      <c r="C228" s="84"/>
      <c r="E228" s="4"/>
      <c r="F228" s="4"/>
      <c r="G228" s="4"/>
      <c r="K228" s="4"/>
      <c r="L228" s="4"/>
      <c r="M228" s="4"/>
    </row>
    <row r="229" spans="3:13" customFormat="1" ht="13.2" x14ac:dyDescent="0.25">
      <c r="C229" s="84"/>
      <c r="E229" s="4"/>
      <c r="F229" s="4"/>
      <c r="G229" s="4"/>
      <c r="K229" s="4"/>
      <c r="L229" s="4"/>
      <c r="M229" s="4"/>
    </row>
    <row r="230" spans="3:13" customFormat="1" ht="13.2" x14ac:dyDescent="0.25">
      <c r="C230" s="84"/>
      <c r="E230" s="4"/>
      <c r="F230" s="4"/>
      <c r="G230" s="4"/>
      <c r="K230" s="4"/>
      <c r="L230" s="4"/>
      <c r="M230" s="4"/>
    </row>
    <row r="231" spans="3:13" customFormat="1" ht="13.2" x14ac:dyDescent="0.25">
      <c r="C231" s="84"/>
      <c r="E231" s="4"/>
      <c r="F231" s="4"/>
      <c r="G231" s="4"/>
      <c r="K231" s="4"/>
      <c r="L231" s="4"/>
      <c r="M231" s="4"/>
    </row>
    <row r="232" spans="3:13" customFormat="1" ht="13.2" x14ac:dyDescent="0.25">
      <c r="C232" s="84"/>
      <c r="E232" s="4"/>
      <c r="F232" s="4"/>
      <c r="G232" s="4"/>
      <c r="K232" s="4"/>
      <c r="L232" s="4"/>
      <c r="M232" s="4"/>
    </row>
    <row r="233" spans="3:13" customFormat="1" ht="13.2" x14ac:dyDescent="0.25">
      <c r="C233" s="84"/>
      <c r="E233" s="4"/>
      <c r="F233" s="4"/>
      <c r="G233" s="4"/>
      <c r="K233" s="4"/>
      <c r="L233" s="4"/>
      <c r="M233" s="4"/>
    </row>
    <row r="234" spans="3:13" customFormat="1" ht="13.2" x14ac:dyDescent="0.25">
      <c r="C234" s="84"/>
      <c r="E234" s="4"/>
      <c r="F234" s="4"/>
      <c r="G234" s="4"/>
      <c r="K234" s="4"/>
      <c r="L234" s="4"/>
      <c r="M234" s="4"/>
    </row>
    <row r="235" spans="3:13" customFormat="1" ht="13.2" x14ac:dyDescent="0.25">
      <c r="C235" s="84"/>
      <c r="E235" s="4"/>
      <c r="F235" s="4"/>
      <c r="G235" s="4"/>
      <c r="K235" s="4"/>
      <c r="L235" s="4"/>
      <c r="M235" s="4"/>
    </row>
    <row r="236" spans="3:13" customFormat="1" ht="13.2" x14ac:dyDescent="0.25">
      <c r="C236" s="84"/>
      <c r="E236" s="4"/>
      <c r="F236" s="4"/>
      <c r="G236" s="4"/>
      <c r="K236" s="4"/>
      <c r="L236" s="4"/>
      <c r="M236" s="4"/>
    </row>
    <row r="237" spans="3:13" customFormat="1" ht="13.2" x14ac:dyDescent="0.25">
      <c r="C237" s="84"/>
      <c r="E237" s="4"/>
      <c r="F237" s="4"/>
      <c r="G237" s="4"/>
      <c r="K237" s="4"/>
      <c r="L237" s="4"/>
      <c r="M237" s="4"/>
    </row>
    <row r="238" spans="3:13" customFormat="1" ht="13.2" x14ac:dyDescent="0.25">
      <c r="C238" s="84"/>
      <c r="E238" s="4"/>
      <c r="F238" s="4"/>
      <c r="G238" s="4"/>
      <c r="K238" s="4"/>
      <c r="L238" s="4"/>
      <c r="M238" s="4"/>
    </row>
    <row r="239" spans="3:13" customFormat="1" ht="13.2" x14ac:dyDescent="0.25">
      <c r="C239" s="84"/>
      <c r="E239" s="4"/>
      <c r="F239" s="4"/>
      <c r="G239" s="4"/>
      <c r="K239" s="4"/>
      <c r="L239" s="4"/>
      <c r="M239" s="4"/>
    </row>
    <row r="240" spans="3:13" customFormat="1" ht="13.2" x14ac:dyDescent="0.25">
      <c r="C240" s="84"/>
      <c r="E240" s="4"/>
      <c r="F240" s="4"/>
      <c r="G240" s="4"/>
      <c r="K240" s="4"/>
      <c r="L240" s="4"/>
      <c r="M240" s="4"/>
    </row>
    <row r="241" spans="3:13" customFormat="1" ht="13.2" x14ac:dyDescent="0.25">
      <c r="C241" s="84"/>
      <c r="E241" s="4"/>
      <c r="F241" s="4"/>
      <c r="G241" s="4"/>
      <c r="K241" s="4"/>
      <c r="L241" s="4"/>
      <c r="M241" s="4"/>
    </row>
    <row r="242" spans="3:13" customFormat="1" ht="13.2" x14ac:dyDescent="0.25">
      <c r="C242" s="84"/>
      <c r="E242" s="4"/>
      <c r="F242" s="4"/>
      <c r="G242" s="4"/>
      <c r="K242" s="4"/>
      <c r="L242" s="4"/>
      <c r="M242" s="4"/>
    </row>
    <row r="243" spans="3:13" customFormat="1" ht="13.2" x14ac:dyDescent="0.25">
      <c r="C243" s="84"/>
      <c r="E243" s="4"/>
      <c r="F243" s="4"/>
      <c r="G243" s="4"/>
      <c r="K243" s="4"/>
      <c r="L243" s="4"/>
      <c r="M243" s="4"/>
    </row>
    <row r="244" spans="3:13" customFormat="1" ht="13.2" x14ac:dyDescent="0.25">
      <c r="C244" s="84"/>
      <c r="E244" s="4"/>
      <c r="F244" s="4"/>
      <c r="G244" s="4"/>
      <c r="K244" s="4"/>
      <c r="L244" s="4"/>
      <c r="M244" s="4"/>
    </row>
    <row r="245" spans="3:13" customFormat="1" ht="13.2" x14ac:dyDescent="0.25">
      <c r="C245" s="84"/>
      <c r="E245" s="4"/>
      <c r="F245" s="4"/>
      <c r="G245" s="4"/>
      <c r="K245" s="4"/>
      <c r="L245" s="4"/>
      <c r="M245" s="4"/>
    </row>
    <row r="246" spans="3:13" customFormat="1" ht="13.2" x14ac:dyDescent="0.25">
      <c r="C246" s="84"/>
      <c r="E246" s="4"/>
      <c r="F246" s="4"/>
      <c r="G246" s="4"/>
      <c r="K246" s="4"/>
      <c r="L246" s="4"/>
      <c r="M246" s="4"/>
    </row>
    <row r="247" spans="3:13" customFormat="1" ht="13.2" x14ac:dyDescent="0.25">
      <c r="C247" s="84"/>
      <c r="E247" s="4"/>
      <c r="F247" s="4"/>
      <c r="G247" s="4"/>
      <c r="K247" s="4"/>
      <c r="L247" s="4"/>
      <c r="M247" s="4"/>
    </row>
    <row r="248" spans="3:13" customFormat="1" ht="13.2" x14ac:dyDescent="0.25">
      <c r="C248" s="84"/>
      <c r="E248" s="4"/>
      <c r="F248" s="4"/>
      <c r="G248" s="4"/>
      <c r="K248" s="4"/>
      <c r="L248" s="4"/>
      <c r="M248" s="4"/>
    </row>
    <row r="249" spans="3:13" customFormat="1" ht="13.2" x14ac:dyDescent="0.25">
      <c r="C249" s="84"/>
      <c r="E249" s="4"/>
      <c r="F249" s="4"/>
      <c r="G249" s="4"/>
      <c r="K249" s="4"/>
      <c r="L249" s="4"/>
      <c r="M249" s="4"/>
    </row>
    <row r="250" spans="3:13" customFormat="1" ht="13.2" x14ac:dyDescent="0.25">
      <c r="C250" s="84"/>
      <c r="E250" s="4"/>
      <c r="F250" s="4"/>
      <c r="G250" s="4"/>
      <c r="K250" s="4"/>
      <c r="L250" s="4"/>
      <c r="M250" s="4"/>
    </row>
    <row r="251" spans="3:13" customFormat="1" ht="13.2" x14ac:dyDescent="0.25">
      <c r="C251" s="84"/>
      <c r="E251" s="4"/>
      <c r="F251" s="4"/>
      <c r="G251" s="4"/>
      <c r="K251" s="4"/>
      <c r="L251" s="4"/>
      <c r="M251" s="4"/>
    </row>
    <row r="252" spans="3:13" customFormat="1" ht="13.2" x14ac:dyDescent="0.25">
      <c r="C252" s="84"/>
      <c r="E252" s="4"/>
      <c r="F252" s="4"/>
      <c r="G252" s="4"/>
      <c r="K252" s="4"/>
      <c r="L252" s="4"/>
      <c r="M252" s="4"/>
    </row>
    <row r="253" spans="3:13" customFormat="1" ht="13.2" x14ac:dyDescent="0.25">
      <c r="C253" s="84"/>
      <c r="E253" s="4"/>
      <c r="F253" s="4"/>
      <c r="G253" s="4"/>
      <c r="K253" s="4"/>
      <c r="L253" s="4"/>
      <c r="M253" s="4"/>
    </row>
    <row r="254" spans="3:13" customFormat="1" ht="13.2" x14ac:dyDescent="0.25">
      <c r="C254" s="84"/>
      <c r="E254" s="4"/>
      <c r="F254" s="4"/>
      <c r="G254" s="4"/>
      <c r="K254" s="4"/>
      <c r="L254" s="4"/>
      <c r="M254" s="4"/>
    </row>
    <row r="255" spans="3:13" customFormat="1" ht="13.2" x14ac:dyDescent="0.25">
      <c r="C255" s="84"/>
      <c r="E255" s="4"/>
      <c r="F255" s="4"/>
      <c r="G255" s="4"/>
      <c r="K255" s="4"/>
      <c r="L255" s="4"/>
      <c r="M255" s="4"/>
    </row>
    <row r="256" spans="3:13" customFormat="1" ht="13.2" x14ac:dyDescent="0.25">
      <c r="C256" s="84"/>
      <c r="E256" s="4"/>
      <c r="F256" s="4"/>
      <c r="G256" s="4"/>
      <c r="K256" s="4"/>
      <c r="L256" s="4"/>
      <c r="M256" s="4"/>
    </row>
    <row r="257" spans="3:13" customFormat="1" ht="13.2" x14ac:dyDescent="0.25">
      <c r="C257" s="84"/>
      <c r="E257" s="4"/>
      <c r="F257" s="4"/>
      <c r="G257" s="4"/>
      <c r="K257" s="4"/>
      <c r="L257" s="4"/>
      <c r="M257" s="4"/>
    </row>
    <row r="258" spans="3:13" customFormat="1" ht="13.2" x14ac:dyDescent="0.25">
      <c r="C258" s="84"/>
      <c r="E258" s="4"/>
      <c r="F258" s="4"/>
      <c r="G258" s="4"/>
      <c r="K258" s="4"/>
      <c r="L258" s="4"/>
      <c r="M258" s="4"/>
    </row>
    <row r="259" spans="3:13" customFormat="1" ht="13.2" x14ac:dyDescent="0.25">
      <c r="C259" s="84"/>
      <c r="E259" s="4"/>
      <c r="F259" s="4"/>
      <c r="G259" s="4"/>
      <c r="K259" s="4"/>
      <c r="L259" s="4"/>
      <c r="M259" s="4"/>
    </row>
    <row r="260" spans="3:13" customFormat="1" ht="13.2" x14ac:dyDescent="0.25">
      <c r="C260" s="84"/>
      <c r="E260" s="4"/>
      <c r="F260" s="4"/>
      <c r="G260" s="4"/>
      <c r="K260" s="4"/>
      <c r="L260" s="4"/>
      <c r="M260" s="4"/>
    </row>
    <row r="261" spans="3:13" customFormat="1" ht="13.2" x14ac:dyDescent="0.25">
      <c r="C261" s="84"/>
      <c r="E261" s="4"/>
      <c r="F261" s="4"/>
      <c r="G261" s="4"/>
      <c r="K261" s="4"/>
      <c r="L261" s="4"/>
      <c r="M261" s="4"/>
    </row>
    <row r="262" spans="3:13" customFormat="1" ht="13.2" x14ac:dyDescent="0.25">
      <c r="C262" s="84"/>
      <c r="E262" s="4"/>
      <c r="F262" s="4"/>
      <c r="G262" s="4"/>
      <c r="K262" s="4"/>
      <c r="L262" s="4"/>
      <c r="M262" s="4"/>
    </row>
    <row r="263" spans="3:13" customFormat="1" ht="13.2" x14ac:dyDescent="0.25">
      <c r="C263" s="84"/>
      <c r="E263" s="4"/>
      <c r="F263" s="4"/>
      <c r="G263" s="4"/>
      <c r="K263" s="4"/>
      <c r="L263" s="4"/>
      <c r="M263" s="4"/>
    </row>
    <row r="264" spans="3:13" customFormat="1" ht="13.2" x14ac:dyDescent="0.25">
      <c r="C264" s="84"/>
      <c r="E264" s="4"/>
      <c r="F264" s="4"/>
      <c r="G264" s="4"/>
      <c r="K264" s="4"/>
      <c r="L264" s="4"/>
      <c r="M264" s="4"/>
    </row>
    <row r="265" spans="3:13" customFormat="1" ht="13.2" x14ac:dyDescent="0.25">
      <c r="C265" s="84"/>
      <c r="E265" s="4"/>
      <c r="F265" s="4"/>
      <c r="G265" s="4"/>
      <c r="K265" s="4"/>
      <c r="L265" s="4"/>
      <c r="M265" s="4"/>
    </row>
    <row r="266" spans="3:13" customFormat="1" ht="13.2" x14ac:dyDescent="0.25">
      <c r="C266" s="84"/>
      <c r="E266" s="4"/>
      <c r="F266" s="4"/>
      <c r="G266" s="4"/>
      <c r="K266" s="4"/>
      <c r="L266" s="4"/>
      <c r="M266" s="4"/>
    </row>
    <row r="267" spans="3:13" customFormat="1" ht="13.2" x14ac:dyDescent="0.25">
      <c r="C267" s="84"/>
      <c r="E267" s="4"/>
      <c r="F267" s="4"/>
      <c r="G267" s="4"/>
      <c r="I267" s="85"/>
      <c r="K267" s="4"/>
      <c r="L267" s="4"/>
      <c r="M267" s="4"/>
    </row>
    <row r="268" spans="3:13" customFormat="1" ht="13.2" x14ac:dyDescent="0.25">
      <c r="C268" s="84"/>
      <c r="E268" s="4"/>
      <c r="F268" s="4"/>
      <c r="G268" s="4"/>
      <c r="K268" s="4"/>
      <c r="L268" s="4"/>
      <c r="M268" s="4"/>
    </row>
    <row r="269" spans="3:13" customFormat="1" ht="13.2" x14ac:dyDescent="0.25">
      <c r="C269" s="84"/>
      <c r="E269" s="4"/>
      <c r="F269" s="4"/>
      <c r="G269" s="4"/>
      <c r="I269" s="85"/>
      <c r="K269" s="4"/>
      <c r="L269" s="4"/>
      <c r="M269" s="4"/>
    </row>
    <row r="270" spans="3:13" customFormat="1" ht="13.2" x14ac:dyDescent="0.25">
      <c r="C270" s="84"/>
      <c r="E270" s="4"/>
      <c r="F270" s="4"/>
      <c r="G270" s="4"/>
      <c r="I270" s="85"/>
      <c r="K270" s="4"/>
      <c r="L270" s="4"/>
      <c r="M270" s="4"/>
    </row>
    <row r="271" spans="3:13" customFormat="1" ht="13.2" x14ac:dyDescent="0.25">
      <c r="C271" s="84"/>
      <c r="E271" s="4"/>
      <c r="F271" s="4"/>
      <c r="G271" s="4"/>
      <c r="K271" s="4"/>
      <c r="L271" s="4"/>
      <c r="M271" s="4"/>
    </row>
    <row r="272" spans="3:13" customFormat="1" ht="13.2" x14ac:dyDescent="0.25">
      <c r="C272" s="84"/>
      <c r="E272" s="4"/>
      <c r="F272" s="4"/>
      <c r="G272" s="4"/>
      <c r="K272" s="4"/>
      <c r="L272" s="4"/>
      <c r="M272" s="4"/>
    </row>
    <row r="273" spans="3:13" customFormat="1" ht="13.2" x14ac:dyDescent="0.25">
      <c r="C273" s="84"/>
      <c r="E273" s="4"/>
      <c r="F273" s="4"/>
      <c r="G273" s="4"/>
      <c r="I273" s="85"/>
      <c r="K273" s="4"/>
      <c r="L273" s="4"/>
      <c r="M273" s="4"/>
    </row>
    <row r="274" spans="3:13" customFormat="1" ht="13.2" x14ac:dyDescent="0.25">
      <c r="C274" s="84"/>
      <c r="E274" s="4"/>
      <c r="F274" s="4"/>
      <c r="G274" s="4"/>
      <c r="I274" s="85"/>
      <c r="K274" s="4"/>
      <c r="L274" s="4"/>
      <c r="M274" s="4"/>
    </row>
    <row r="275" spans="3:13" customFormat="1" ht="13.2" x14ac:dyDescent="0.25">
      <c r="C275" s="84"/>
      <c r="E275" s="4"/>
      <c r="F275" s="4"/>
      <c r="G275" s="4"/>
      <c r="I275" s="85"/>
      <c r="K275" s="4"/>
      <c r="L275" s="4"/>
      <c r="M275" s="4"/>
    </row>
    <row r="276" spans="3:13" customFormat="1" ht="13.2" x14ac:dyDescent="0.25">
      <c r="C276" s="84"/>
      <c r="E276" s="4"/>
      <c r="F276" s="4"/>
      <c r="G276" s="4"/>
      <c r="I276" s="85"/>
      <c r="K276" s="4"/>
      <c r="L276" s="4"/>
      <c r="M276" s="4"/>
    </row>
    <row r="277" spans="3:13" customFormat="1" ht="13.2" x14ac:dyDescent="0.25">
      <c r="C277" s="84"/>
      <c r="E277" s="4"/>
      <c r="F277" s="4"/>
      <c r="G277" s="4"/>
      <c r="I277" s="85"/>
      <c r="K277" s="4"/>
      <c r="L277" s="4"/>
      <c r="M277" s="4"/>
    </row>
    <row r="278" spans="3:13" customFormat="1" ht="13.2" x14ac:dyDescent="0.25">
      <c r="C278" s="84"/>
      <c r="E278" s="4"/>
      <c r="F278" s="4"/>
      <c r="G278" s="4"/>
      <c r="I278" s="85"/>
      <c r="K278" s="4"/>
      <c r="L278" s="4"/>
      <c r="M278" s="4"/>
    </row>
    <row r="279" spans="3:13" customFormat="1" ht="13.2" x14ac:dyDescent="0.25">
      <c r="C279" s="84"/>
      <c r="E279" s="4"/>
      <c r="F279" s="4"/>
      <c r="G279" s="4"/>
      <c r="I279" s="85"/>
      <c r="K279" s="4"/>
      <c r="L279" s="4"/>
      <c r="M279" s="4"/>
    </row>
    <row r="280" spans="3:13" customFormat="1" ht="13.2" x14ac:dyDescent="0.25">
      <c r="C280" s="84"/>
      <c r="E280" s="4"/>
      <c r="F280" s="4"/>
      <c r="G280" s="4"/>
      <c r="I280" s="85"/>
      <c r="K280" s="4"/>
      <c r="L280" s="4"/>
      <c r="M280" s="4"/>
    </row>
    <row r="281" spans="3:13" customFormat="1" ht="13.2" x14ac:dyDescent="0.25">
      <c r="C281" s="84"/>
      <c r="E281" s="4"/>
      <c r="F281" s="4"/>
      <c r="G281" s="4"/>
      <c r="I281" s="85"/>
      <c r="K281" s="4"/>
      <c r="L281" s="4"/>
      <c r="M281" s="4"/>
    </row>
    <row r="282" spans="3:13" customFormat="1" ht="13.2" x14ac:dyDescent="0.25">
      <c r="C282" s="84"/>
      <c r="E282" s="4"/>
      <c r="F282" s="4"/>
      <c r="G282" s="4"/>
      <c r="I282" s="85"/>
      <c r="K282" s="4"/>
      <c r="L282" s="4"/>
      <c r="M282" s="4"/>
    </row>
    <row r="283" spans="3:13" customFormat="1" ht="13.2" x14ac:dyDescent="0.25">
      <c r="C283" s="84"/>
      <c r="E283" s="4"/>
      <c r="F283" s="4"/>
      <c r="G283" s="4"/>
      <c r="I283" s="85"/>
      <c r="K283" s="4"/>
      <c r="L283" s="4"/>
      <c r="M283" s="4"/>
    </row>
    <row r="284" spans="3:13" x14ac:dyDescent="0.3">
      <c r="I284" s="85"/>
    </row>
    <row r="285" spans="3:13" x14ac:dyDescent="0.3">
      <c r="I285" s="85"/>
    </row>
    <row r="286" spans="3:13" x14ac:dyDescent="0.3">
      <c r="I286" s="85"/>
    </row>
    <row r="287" spans="3:13" x14ac:dyDescent="0.3">
      <c r="I287" s="85"/>
    </row>
    <row r="288" spans="3:13" x14ac:dyDescent="0.3">
      <c r="I288" s="85"/>
    </row>
    <row r="289" spans="9:9" x14ac:dyDescent="0.3">
      <c r="I289" s="85"/>
    </row>
    <row r="290" spans="9:9" x14ac:dyDescent="0.3">
      <c r="I290" s="85"/>
    </row>
    <row r="291" spans="9:9" x14ac:dyDescent="0.3">
      <c r="I291" s="85"/>
    </row>
    <row r="292" spans="9:9" x14ac:dyDescent="0.3">
      <c r="I292" s="85"/>
    </row>
    <row r="293" spans="9:9" x14ac:dyDescent="0.3">
      <c r="I293" s="85"/>
    </row>
    <row r="294" spans="9:9" x14ac:dyDescent="0.3">
      <c r="I294" s="85"/>
    </row>
    <row r="295" spans="9:9" x14ac:dyDescent="0.3">
      <c r="I295" s="85"/>
    </row>
    <row r="296" spans="9:9" x14ac:dyDescent="0.3">
      <c r="I296" s="85"/>
    </row>
    <row r="299" spans="9:9" x14ac:dyDescent="0.3">
      <c r="I299" s="85"/>
    </row>
    <row r="300" spans="9:9" x14ac:dyDescent="0.3">
      <c r="I300" s="85"/>
    </row>
    <row r="301" spans="9:9" x14ac:dyDescent="0.3">
      <c r="I301" s="85"/>
    </row>
    <row r="302" spans="9:9" x14ac:dyDescent="0.3">
      <c r="I302" s="85"/>
    </row>
    <row r="303" spans="9:9" x14ac:dyDescent="0.3">
      <c r="I303" s="85"/>
    </row>
    <row r="304" spans="9:9" x14ac:dyDescent="0.3">
      <c r="I304" s="85"/>
    </row>
    <row r="305" spans="9:9" x14ac:dyDescent="0.3">
      <c r="I305" s="85"/>
    </row>
    <row r="306" spans="9:9" x14ac:dyDescent="0.3">
      <c r="I306" s="85"/>
    </row>
    <row r="307" spans="9:9" x14ac:dyDescent="0.3">
      <c r="I307" s="85"/>
    </row>
    <row r="308" spans="9:9" x14ac:dyDescent="0.3">
      <c r="I308" s="85"/>
    </row>
    <row r="309" spans="9:9" x14ac:dyDescent="0.3">
      <c r="I309" s="85"/>
    </row>
    <row r="310" spans="9:9" x14ac:dyDescent="0.3">
      <c r="I310" s="85"/>
    </row>
    <row r="311" spans="9:9" x14ac:dyDescent="0.3">
      <c r="I311" s="85"/>
    </row>
    <row r="312" spans="9:9" x14ac:dyDescent="0.3">
      <c r="I312" s="85"/>
    </row>
    <row r="313" spans="9:9" x14ac:dyDescent="0.3">
      <c r="I313" s="85"/>
    </row>
    <row r="315" spans="9:9" x14ac:dyDescent="0.3">
      <c r="I315" s="85"/>
    </row>
    <row r="365" spans="9:9" x14ac:dyDescent="0.3">
      <c r="I365" s="85"/>
    </row>
    <row r="366" spans="9:9" x14ac:dyDescent="0.3">
      <c r="I366" s="85"/>
    </row>
    <row r="369" spans="9:9" x14ac:dyDescent="0.3">
      <c r="I369" s="85"/>
    </row>
    <row r="370" spans="9:9" x14ac:dyDescent="0.3">
      <c r="I370" s="85"/>
    </row>
    <row r="371" spans="9:9" x14ac:dyDescent="0.3">
      <c r="I371" s="85"/>
    </row>
    <row r="372" spans="9:9" x14ac:dyDescent="0.3">
      <c r="I372" s="85"/>
    </row>
    <row r="373" spans="9:9" x14ac:dyDescent="0.3">
      <c r="I373" s="85"/>
    </row>
    <row r="374" spans="9:9" x14ac:dyDescent="0.3">
      <c r="I374" s="85"/>
    </row>
    <row r="375" spans="9:9" x14ac:dyDescent="0.3">
      <c r="I375" s="85"/>
    </row>
    <row r="376" spans="9:9" x14ac:dyDescent="0.3">
      <c r="I376" s="85"/>
    </row>
    <row r="378" spans="9:9" x14ac:dyDescent="0.3">
      <c r="I378" s="85"/>
    </row>
    <row r="379" spans="9:9" x14ac:dyDescent="0.3">
      <c r="I379" s="85"/>
    </row>
    <row r="380" spans="9:9" x14ac:dyDescent="0.3">
      <c r="I380" s="85"/>
    </row>
    <row r="381" spans="9:9" x14ac:dyDescent="0.3">
      <c r="I381" s="85"/>
    </row>
    <row r="382" spans="9:9" x14ac:dyDescent="0.3">
      <c r="I382" s="85"/>
    </row>
    <row r="383" spans="9:9" x14ac:dyDescent="0.3">
      <c r="I383" s="85"/>
    </row>
    <row r="385" spans="9:9" x14ac:dyDescent="0.3">
      <c r="I385" s="85"/>
    </row>
    <row r="387" spans="9:9" x14ac:dyDescent="0.3">
      <c r="I387" s="85"/>
    </row>
    <row r="388" spans="9:9" x14ac:dyDescent="0.3">
      <c r="I388" s="85"/>
    </row>
    <row r="389" spans="9:9" x14ac:dyDescent="0.3">
      <c r="I389" s="85"/>
    </row>
    <row r="390" spans="9:9" x14ac:dyDescent="0.3">
      <c r="I390" s="85"/>
    </row>
    <row r="391" spans="9:9" x14ac:dyDescent="0.3">
      <c r="I391" s="85"/>
    </row>
    <row r="395" spans="9:9" x14ac:dyDescent="0.3">
      <c r="I395" s="85"/>
    </row>
    <row r="398" spans="9:9" x14ac:dyDescent="0.3">
      <c r="I398" s="85"/>
    </row>
    <row r="399" spans="9:9" x14ac:dyDescent="0.3">
      <c r="I399" s="85"/>
    </row>
    <row r="400" spans="9:9" x14ac:dyDescent="0.3">
      <c r="I400" s="85"/>
    </row>
    <row r="401" spans="9:9" x14ac:dyDescent="0.3">
      <c r="I401" s="85"/>
    </row>
    <row r="402" spans="9:9" x14ac:dyDescent="0.3">
      <c r="I402" s="85"/>
    </row>
    <row r="403" spans="9:9" x14ac:dyDescent="0.3">
      <c r="I403" s="85"/>
    </row>
    <row r="404" spans="9:9" x14ac:dyDescent="0.3">
      <c r="I404" s="85"/>
    </row>
    <row r="405" spans="9:9" x14ac:dyDescent="0.3">
      <c r="I405" s="85"/>
    </row>
    <row r="406" spans="9:9" x14ac:dyDescent="0.3">
      <c r="I406" s="85"/>
    </row>
    <row r="407" spans="9:9" x14ac:dyDescent="0.3">
      <c r="I407" s="85"/>
    </row>
    <row r="408" spans="9:9" x14ac:dyDescent="0.3">
      <c r="I408" s="85"/>
    </row>
    <row r="409" spans="9:9" x14ac:dyDescent="0.3">
      <c r="I409" s="85"/>
    </row>
    <row r="410" spans="9:9" x14ac:dyDescent="0.3">
      <c r="I410" s="8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RESULTADO</vt:lpstr>
      <vt:lpstr>BALANCE</vt:lpstr>
      <vt:lpstr>ANEXO</vt:lpstr>
      <vt:lpstr>Lista de Saldos IM</vt:lpstr>
      <vt:lpstr>BALANCE!Área_de_impresión</vt:lpstr>
      <vt:lpstr>RESULTADO!Área_de_impresión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EdithEspinoza</cp:lastModifiedBy>
  <cp:lastPrinted>2025-06-05T22:30:52Z</cp:lastPrinted>
  <dcterms:created xsi:type="dcterms:W3CDTF">2009-05-06T00:19:57Z</dcterms:created>
  <dcterms:modified xsi:type="dcterms:W3CDTF">2025-06-05T22:30:54Z</dcterms:modified>
</cp:coreProperties>
</file>