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io.henderson\OneDrive Alutech JCH\OneDrive - Alutech S.A. de C.V\Escritorio\"/>
    </mc:Choice>
  </mc:AlternateContent>
  <xr:revisionPtr revIDLastSave="0" documentId="13_ncr:1_{41AC9768-EB3C-4455-9997-43E5392EEF71}" xr6:coauthVersionLast="47" xr6:coauthVersionMax="47" xr10:uidLastSave="{00000000-0000-0000-0000-000000000000}"/>
  <bookViews>
    <workbookView xWindow="28680" yWindow="-120" windowWidth="38640" windowHeight="21240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K12" i="1"/>
  <c r="J26" i="2"/>
  <c r="J25" i="2"/>
  <c r="K19" i="1" l="1"/>
  <c r="K18" i="1"/>
  <c r="K17" i="1"/>
  <c r="K16" i="1"/>
  <c r="J56" i="2" l="1"/>
  <c r="J24" i="2"/>
  <c r="J27" i="2" l="1"/>
  <c r="J30" i="2"/>
  <c r="J28" i="2"/>
  <c r="J22" i="2" l="1"/>
  <c r="J14" i="2" s="1"/>
  <c r="J18" i="2"/>
  <c r="J17" i="2" l="1"/>
  <c r="K23" i="1" l="1"/>
  <c r="J52" i="2" l="1"/>
  <c r="J43" i="2"/>
  <c r="J19" i="2"/>
  <c r="J31" i="2"/>
  <c r="J53" i="2" l="1"/>
  <c r="J32" i="2"/>
  <c r="K13" i="1"/>
  <c r="K20" i="1" l="1"/>
  <c r="K25" i="1" l="1"/>
  <c r="K28" i="1" l="1"/>
  <c r="J63" i="2" s="1"/>
  <c r="K35" i="1" l="1"/>
  <c r="J64" i="2" l="1"/>
  <c r="J65" i="2" s="1"/>
  <c r="J72" i="2" l="1"/>
</calcChain>
</file>

<file path=xl/sharedStrings.xml><?xml version="1.0" encoding="utf-8"?>
<sst xmlns="http://schemas.openxmlformats.org/spreadsheetml/2006/main" count="97" uniqueCount="77">
  <si>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</si>
  <si>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</si>
  <si>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</si>
  <si>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</si>
  <si>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</si>
  <si>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</si>
  <si>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</si>
  <si>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</si>
  <si>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</si>
  <si>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</si>
  <si>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</si>
  <si>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</si>
  <si>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</si>
  <si>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</si>
  <si>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</si>
  <si>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</si>
  <si>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</si>
  <si>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Reserva Legal</t>
  </si>
  <si>
    <t>Impuestos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</si>
  <si>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</si>
  <si>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</si>
  <si>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</si>
  <si>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</si>
  <si>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</si>
  <si>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</si>
  <si>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</si>
  <si>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</si>
  <si>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</si>
  <si>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</si>
  <si>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</si>
  <si>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</si>
  <si>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</si>
  <si>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</si>
  <si>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</si>
  <si>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</si>
  <si>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</si>
  <si>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</si>
  <si>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</si>
  <si>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</si>
  <si>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</si>
  <si>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</si>
  <si>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</si>
  <si>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</si>
  <si>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</si>
  <si>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</si>
  <si>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</si>
  <si>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</si>
  <si>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</si>
  <si>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</si>
  <si>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</si>
  <si>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</si>
  <si>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</si>
  <si>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</si>
  <si>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</si>
  <si>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</si>
  <si>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</si>
  <si>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</si>
  <si>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</si>
  <si>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</si>
  <si>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</si>
  <si>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</si>
  <si>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</si>
  <si>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</si>
  <si>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</si>
  <si>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</si>
  <si>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</si>
  <si>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</si>
  <si>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</si>
  <si>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 xml:space="preserve">Otras cuentas por cobrar a LP </t>
  </si>
  <si>
    <t>Resultado del año</t>
  </si>
  <si>
    <t>Enero</t>
  </si>
  <si>
    <t>Al 28 de Febrero de 2025</t>
  </si>
  <si>
    <t>Febrero</t>
  </si>
  <si>
    <t>Gastos de personal</t>
  </si>
  <si>
    <t>Alutech</t>
  </si>
  <si>
    <t>Promasa</t>
  </si>
  <si>
    <t>Depreciaciones y amortizaciones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</si>
</sst>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&quot;L&quot;* #,##0.00_);_(&quot;L&quot;* \(#,##0.00\);_(&quot;L&quot;* &quot;-&quot;??_);_(@_)"/>
    <numFmt numFmtId="171" formatCode="_-[$L-480A]* #,##0_-;\-[$L-480A]* #,##0_-;_-[$L-480A]* &quot;-&quot;??_-;_-@_-"/>
    <numFmt numFmtId="172" formatCode="_(\L\ * #,##0_);_(&quot;L.&quot;\ * \(#,##0\);_(&quot;L.&quot;\ * &quot;-&quot;_);_(@_)"/>
    <numFmt numFmtId="173" formatCode="_ * #,##0.00_ ;_ * \-#,##0.00_ ;_ * &quot;-&quot;??_ ;_ @_ "/>
    <numFmt numFmtId="174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1" fontId="8" fillId="0" borderId="0" xfId="0" applyNumberFormat="1" applyFont="1" applyAlignment="1">
      <alignment horizontal="right" vertical="top"/>
    </xf>
    <xf numFmtId="172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4" fontId="0" fillId="0" borderId="0" xfId="0" applyNumberFormat="1"/>
    <xf numFmtId="167" fontId="6" fillId="0" borderId="0" xfId="0" applyNumberFormat="1" applyFont="1" applyAlignment="1">
      <alignment vertical="top"/>
    </xf>
    <xf numFmtId="41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29844</xdr:rowOff>
    </xdr:from>
    <xdr:to>
      <xdr:col>7</xdr:col>
      <xdr:colOff>16080</xdr:colOff>
      <xdr:row>2</xdr:row>
      <xdr:rowOff>168909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9844"/>
          <a:ext cx="781890" cy="502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31749</xdr:rowOff>
    </xdr:from>
    <xdr:to>
      <xdr:col>7</xdr:col>
      <xdr:colOff>16080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B1:M75"/>
  <sheetViews>
    <sheetView showGridLines="0" tabSelected="1" zoomScale="90" zoomScaleNormal="90" workbookViewId="0">
      <selection activeCell="J17" sqref="J17"/>
    </sheetView>
  </sheetViews>
  <sheetFormatPr baseColWidth="10" defaultColWidth="10.88671875" defaultRowHeight="14.4" x14ac:dyDescent="0.3"/>
  <cols>
    <col min="1" max="1" width="1.77734375" customWidth="1"/>
    <col min="2" max="7" width="1.6640625" customWidth="1"/>
    <col min="8" max="8" width="44.109375" customWidth="1"/>
    <col min="10" max="10" width="14.109375" customWidth="1"/>
    <col min="13" max="13" width="13.88671875" bestFit="1" customWidth="1"/>
    <col min="15" max="15" width="12" bestFit="1" customWidth="1"/>
  </cols>
  <sheetData>
    <row r="1" spans="2:13" x14ac:dyDescent="0.3">
      <c r="H1" t="s">
        <v>0</v>
      </c>
    </row>
    <row r="2" spans="2:13" x14ac:dyDescent="0.3">
      <c r="H2" t="s">
        <v>1</v>
      </c>
    </row>
    <row r="3" spans="2:13" x14ac:dyDescent="0.3">
      <c r="H3" t="s">
        <v>23</v>
      </c>
    </row>
    <row r="4" spans="2:13" x14ac:dyDescent="0.3">
      <c r="H4" t="s">
        <v>71</v>
      </c>
    </row>
    <row r="5" spans="2:13" x14ac:dyDescent="0.3">
      <c r="H5" s="2" t="s">
        <v>3</v>
      </c>
    </row>
    <row r="6" spans="2:13" ht="13.8" customHeight="1" x14ac:dyDescent="0.3">
      <c r="H6" s="2"/>
    </row>
    <row r="7" spans="2:13" x14ac:dyDescent="0.3">
      <c r="B7" s="2" t="s">
        <v>3</v>
      </c>
      <c r="C7" s="2"/>
      <c r="D7" s="1"/>
      <c r="E7" s="1"/>
      <c r="F7" s="1"/>
      <c r="G7" s="1"/>
      <c r="H7" s="1"/>
      <c r="I7" s="3"/>
      <c r="J7" s="5">
        <v>2025</v>
      </c>
      <c r="M7" s="5">
        <v>2025</v>
      </c>
    </row>
    <row r="8" spans="2:13" ht="6.6" customHeight="1" x14ac:dyDescent="0.3">
      <c r="B8" s="21"/>
      <c r="C8" s="1"/>
      <c r="D8" s="1"/>
      <c r="E8" s="1"/>
      <c r="F8" s="1"/>
      <c r="G8" s="1"/>
      <c r="H8" s="1"/>
      <c r="I8" s="1"/>
      <c r="J8" s="1"/>
      <c r="M8" s="1"/>
    </row>
    <row r="9" spans="2:13" x14ac:dyDescent="0.3">
      <c r="J9" s="3" t="s">
        <v>72</v>
      </c>
      <c r="M9" s="3" t="s">
        <v>70</v>
      </c>
    </row>
    <row r="10" spans="2:13" x14ac:dyDescent="0.3">
      <c r="B10" s="21" t="s">
        <v>24</v>
      </c>
      <c r="C10" s="1"/>
      <c r="D10" s="1"/>
      <c r="E10" s="1"/>
      <c r="F10" s="1"/>
      <c r="G10" s="1"/>
      <c r="H10" s="1"/>
      <c r="I10" s="1"/>
    </row>
    <row r="11" spans="2:13" x14ac:dyDescent="0.3">
      <c r="B11" s="1" t="s">
        <v>25</v>
      </c>
      <c r="C11" s="1"/>
      <c r="D11" s="1"/>
      <c r="E11" s="1"/>
      <c r="F11" s="1"/>
      <c r="G11" s="1"/>
      <c r="H11" s="1"/>
      <c r="I11" s="1"/>
      <c r="J11" s="22"/>
      <c r="M11" s="22"/>
    </row>
    <row r="12" spans="2:13" x14ac:dyDescent="0.3">
      <c r="B12" s="1"/>
      <c r="C12" s="1" t="s">
        <v>26</v>
      </c>
      <c r="D12" s="1"/>
      <c r="E12" s="1"/>
      <c r="F12" s="1"/>
      <c r="G12" s="1"/>
      <c r="H12" s="1"/>
      <c r="I12" s="23"/>
      <c r="J12" s="24">
        <v>8056883.2428545142</v>
      </c>
      <c r="M12" s="24">
        <v>13793016</v>
      </c>
    </row>
    <row r="13" spans="2:13" x14ac:dyDescent="0.3">
      <c r="B13" s="1"/>
      <c r="C13" s="1" t="s">
        <v>27</v>
      </c>
      <c r="D13" s="1"/>
      <c r="E13" s="1"/>
      <c r="F13" s="1"/>
      <c r="G13" s="1"/>
      <c r="H13" s="1"/>
      <c r="I13" s="23"/>
      <c r="J13" s="25">
        <v>13902849.556782633</v>
      </c>
      <c r="M13" s="25">
        <v>13915566</v>
      </c>
    </row>
    <row r="14" spans="2:13" x14ac:dyDescent="0.3">
      <c r="B14" s="1"/>
      <c r="C14" s="1" t="s">
        <v>28</v>
      </c>
      <c r="D14" s="1"/>
      <c r="E14" s="1"/>
      <c r="F14" s="1"/>
      <c r="G14" s="1"/>
      <c r="H14" s="1"/>
      <c r="I14" s="23"/>
      <c r="J14" s="26">
        <f>39994557.4851282+45631570.5416467+2671440.68966326-J22</f>
        <v>87314561.546438158</v>
      </c>
      <c r="M14" s="26">
        <v>94140791</v>
      </c>
    </row>
    <row r="15" spans="2:13" x14ac:dyDescent="0.3">
      <c r="B15" s="1"/>
      <c r="C15" s="1" t="s">
        <v>29</v>
      </c>
      <c r="D15" s="1"/>
      <c r="E15" s="1"/>
      <c r="F15" s="1"/>
      <c r="G15" s="1"/>
      <c r="H15" s="1"/>
      <c r="I15" s="23"/>
      <c r="J15" s="26">
        <v>205493369.91156754</v>
      </c>
      <c r="M15" s="26">
        <v>190662506</v>
      </c>
    </row>
    <row r="16" spans="2:13" x14ac:dyDescent="0.3">
      <c r="B16" s="1"/>
      <c r="C16" s="1" t="s">
        <v>30</v>
      </c>
      <c r="D16" s="1"/>
      <c r="E16" s="1"/>
      <c r="F16" s="1"/>
      <c r="G16" s="1"/>
      <c r="H16" s="1"/>
      <c r="I16" s="23"/>
      <c r="J16" s="25">
        <f>77466163.8210167+687661</f>
        <v>78153824.821016699</v>
      </c>
      <c r="M16" s="25">
        <v>96814420</v>
      </c>
    </row>
    <row r="17" spans="2:13" x14ac:dyDescent="0.3">
      <c r="B17" s="1"/>
      <c r="C17" s="1" t="s">
        <v>31</v>
      </c>
      <c r="D17" s="1"/>
      <c r="E17" s="1"/>
      <c r="F17" s="1"/>
      <c r="G17" s="1"/>
      <c r="H17" s="1"/>
      <c r="I17" s="23"/>
      <c r="J17" s="25">
        <f>10913775.3893422-J18</f>
        <v>3821420.6593422005</v>
      </c>
      <c r="M17" s="25">
        <v>3152078</v>
      </c>
    </row>
    <row r="18" spans="2:13" x14ac:dyDescent="0.3">
      <c r="B18" s="1"/>
      <c r="C18" s="1" t="s">
        <v>32</v>
      </c>
      <c r="D18" s="1"/>
      <c r="E18" s="1"/>
      <c r="F18" s="1"/>
      <c r="G18" s="1"/>
      <c r="H18" s="1"/>
      <c r="I18" s="23"/>
      <c r="J18" s="17">
        <f>6561682.06+530672.67</f>
        <v>7092354.7299999995</v>
      </c>
      <c r="M18" s="17">
        <v>4916961</v>
      </c>
    </row>
    <row r="19" spans="2:13" x14ac:dyDescent="0.3">
      <c r="B19" s="1"/>
      <c r="C19" s="1"/>
      <c r="D19" s="1"/>
      <c r="E19" s="1"/>
      <c r="F19" s="1"/>
      <c r="G19" s="1" t="s">
        <v>33</v>
      </c>
      <c r="H19" s="1"/>
      <c r="I19" s="23"/>
      <c r="J19" s="25">
        <f>SUM(J12:J18)</f>
        <v>403835264.46800178</v>
      </c>
      <c r="M19" s="25">
        <v>417395338</v>
      </c>
    </row>
    <row r="20" spans="2:13" x14ac:dyDescent="0.3">
      <c r="B20" s="1"/>
      <c r="C20" s="1"/>
      <c r="D20" s="1"/>
      <c r="E20" s="1"/>
      <c r="F20" s="1"/>
      <c r="G20" s="1"/>
      <c r="H20" s="1"/>
      <c r="I20" s="23"/>
      <c r="J20" s="25"/>
      <c r="M20" s="25"/>
    </row>
    <row r="21" spans="2:13" x14ac:dyDescent="0.3">
      <c r="B21" s="1" t="s">
        <v>34</v>
      </c>
      <c r="C21" s="1"/>
      <c r="D21" s="1"/>
      <c r="E21" s="1"/>
      <c r="F21" s="1"/>
      <c r="G21" s="1"/>
      <c r="H21" s="1"/>
      <c r="I21" s="23"/>
      <c r="J21" s="25"/>
      <c r="M21" s="25"/>
    </row>
    <row r="22" spans="2:13" x14ac:dyDescent="0.3">
      <c r="B22" s="1"/>
      <c r="C22" s="1" t="s">
        <v>35</v>
      </c>
      <c r="D22" s="1"/>
      <c r="E22" s="1"/>
      <c r="F22" s="1"/>
      <c r="G22" s="1"/>
      <c r="H22" s="1"/>
      <c r="I22" s="23"/>
      <c r="J22" s="24">
        <f>924000+59007.17</f>
        <v>983007.17</v>
      </c>
      <c r="M22" s="24">
        <v>982776</v>
      </c>
    </row>
    <row r="23" spans="2:13" x14ac:dyDescent="0.3">
      <c r="B23" s="1"/>
      <c r="C23" s="1" t="s">
        <v>68</v>
      </c>
      <c r="D23" s="1"/>
      <c r="E23" s="1"/>
      <c r="F23" s="1"/>
      <c r="G23" s="1"/>
      <c r="H23" s="1"/>
      <c r="I23" s="23"/>
      <c r="J23" s="25">
        <v>119301817.05848512</v>
      </c>
      <c r="M23" s="25">
        <v>119104682</v>
      </c>
    </row>
    <row r="24" spans="2:13" x14ac:dyDescent="0.3">
      <c r="B24" s="1"/>
      <c r="C24" s="1" t="s">
        <v>27</v>
      </c>
      <c r="D24" s="1"/>
      <c r="E24" s="1"/>
      <c r="F24" s="1"/>
      <c r="G24" s="1"/>
      <c r="H24" s="1"/>
      <c r="I24" s="23"/>
      <c r="J24" s="25">
        <f>24009780.6819991+8000000</f>
        <v>32009780.681999099</v>
      </c>
      <c r="M24" s="25">
        <v>26585796</v>
      </c>
    </row>
    <row r="25" spans="2:13" x14ac:dyDescent="0.3">
      <c r="B25" s="1"/>
      <c r="C25" s="1" t="s">
        <v>36</v>
      </c>
      <c r="D25" s="1"/>
      <c r="E25" s="1"/>
      <c r="F25" s="1"/>
      <c r="G25" s="1"/>
      <c r="H25" s="1"/>
      <c r="I25" s="23"/>
      <c r="J25" s="25">
        <f>16508340.8372043-7233441.54</f>
        <v>9274899.2972043008</v>
      </c>
      <c r="M25" s="25">
        <v>9098058</v>
      </c>
    </row>
    <row r="26" spans="2:13" x14ac:dyDescent="0.3">
      <c r="B26" s="1"/>
      <c r="C26" s="1" t="s">
        <v>37</v>
      </c>
      <c r="D26" s="1"/>
      <c r="E26" s="1"/>
      <c r="F26" s="1"/>
      <c r="G26" s="1"/>
      <c r="H26" s="1"/>
      <c r="I26" s="23"/>
      <c r="J26" s="25">
        <f>170556117.055231+305033.46+7233441.54</f>
        <v>178094592.055231</v>
      </c>
      <c r="M26" s="25">
        <v>176974471</v>
      </c>
    </row>
    <row r="27" spans="2:13" x14ac:dyDescent="0.3">
      <c r="B27" s="1"/>
      <c r="C27" s="1" t="s">
        <v>38</v>
      </c>
      <c r="D27" s="1"/>
      <c r="E27" s="1"/>
      <c r="F27" s="1"/>
      <c r="G27" s="1"/>
      <c r="H27" s="1"/>
      <c r="I27" s="23"/>
      <c r="J27" s="25">
        <f>14095263.5320016+3204732.81</f>
        <v>17299996.342001598</v>
      </c>
      <c r="M27" s="25">
        <v>16891261</v>
      </c>
    </row>
    <row r="28" spans="2:13" x14ac:dyDescent="0.3">
      <c r="B28" s="1"/>
      <c r="C28" s="1" t="s">
        <v>39</v>
      </c>
      <c r="D28" s="1"/>
      <c r="E28" s="1"/>
      <c r="F28" s="1"/>
      <c r="G28" s="1"/>
      <c r="H28" s="1"/>
      <c r="I28" s="23"/>
      <c r="J28" s="25">
        <f>1192799.58490765+36287710.0327786</f>
        <v>37480509.617686249</v>
      </c>
      <c r="M28" s="25">
        <v>37508031</v>
      </c>
    </row>
    <row r="29" spans="2:13" x14ac:dyDescent="0.3">
      <c r="B29" s="1"/>
      <c r="C29" s="1" t="s">
        <v>40</v>
      </c>
      <c r="D29" s="1"/>
      <c r="E29" s="1"/>
      <c r="F29" s="1"/>
      <c r="G29" s="1"/>
      <c r="H29" s="1"/>
      <c r="I29" s="23"/>
      <c r="J29" s="25">
        <v>364228.38033677638</v>
      </c>
      <c r="M29" s="25">
        <v>223175</v>
      </c>
    </row>
    <row r="30" spans="2:13" x14ac:dyDescent="0.3">
      <c r="B30" s="1"/>
      <c r="C30" s="1" t="s">
        <v>41</v>
      </c>
      <c r="D30" s="1"/>
      <c r="E30" s="1"/>
      <c r="F30" s="1"/>
      <c r="G30" s="1"/>
      <c r="H30" s="1"/>
      <c r="I30" s="23"/>
      <c r="J30" s="27">
        <f>4301511.84043232-305033.46-3204732.81</f>
        <v>791745.57043231977</v>
      </c>
      <c r="M30" s="27">
        <v>799957</v>
      </c>
    </row>
    <row r="31" spans="2:13" x14ac:dyDescent="0.3">
      <c r="B31" s="1"/>
      <c r="C31" s="1"/>
      <c r="D31" s="1"/>
      <c r="E31" s="1"/>
      <c r="F31" s="1"/>
      <c r="G31" s="1" t="s">
        <v>42</v>
      </c>
      <c r="H31" s="1"/>
      <c r="I31" s="23"/>
      <c r="J31" s="17">
        <f>SUM(J22:J30)</f>
        <v>395600576.1733765</v>
      </c>
      <c r="M31" s="17">
        <v>388168207</v>
      </c>
    </row>
    <row r="32" spans="2:13" x14ac:dyDescent="0.3">
      <c r="B32" s="1"/>
      <c r="C32" s="1"/>
      <c r="D32" s="1"/>
      <c r="E32" s="1"/>
      <c r="F32" s="1"/>
      <c r="G32" s="21" t="s">
        <v>43</v>
      </c>
      <c r="H32" s="21"/>
      <c r="I32" s="28"/>
      <c r="J32" s="29">
        <f>J19+J31</f>
        <v>799435840.64137828</v>
      </c>
      <c r="M32" s="29">
        <v>805563545</v>
      </c>
    </row>
    <row r="33" spans="2:13" x14ac:dyDescent="0.3">
      <c r="B33" s="1"/>
      <c r="C33" s="1"/>
      <c r="D33" s="1"/>
      <c r="E33" s="1"/>
      <c r="F33" s="1"/>
      <c r="G33" s="1"/>
      <c r="H33" s="1"/>
      <c r="I33" s="23"/>
      <c r="J33" s="30"/>
      <c r="M33" s="30"/>
    </row>
    <row r="34" spans="2:13" x14ac:dyDescent="0.3">
      <c r="B34" s="21" t="s">
        <v>44</v>
      </c>
      <c r="C34" s="1"/>
      <c r="D34" s="1"/>
      <c r="E34" s="1"/>
      <c r="F34" s="1"/>
      <c r="G34" s="1"/>
      <c r="H34" s="1"/>
      <c r="I34" s="23"/>
      <c r="J34" s="31"/>
      <c r="M34" s="31"/>
    </row>
    <row r="35" spans="2:13" x14ac:dyDescent="0.3">
      <c r="B35" s="1" t="s">
        <v>45</v>
      </c>
      <c r="C35" s="1"/>
      <c r="D35" s="1"/>
      <c r="E35" s="1"/>
      <c r="F35" s="1"/>
      <c r="G35" s="1"/>
      <c r="H35" s="1"/>
      <c r="I35" s="23"/>
      <c r="J35" s="32"/>
      <c r="M35" s="32"/>
    </row>
    <row r="36" spans="2:13" x14ac:dyDescent="0.3">
      <c r="B36" s="1"/>
      <c r="C36" s="1" t="s">
        <v>46</v>
      </c>
      <c r="D36" s="1"/>
      <c r="E36" s="1"/>
      <c r="F36" s="1"/>
      <c r="G36" s="1"/>
      <c r="H36" s="1"/>
      <c r="I36" s="23"/>
      <c r="J36" s="24">
        <v>113043524.57268971</v>
      </c>
      <c r="M36" s="24">
        <v>95490964</v>
      </c>
    </row>
    <row r="37" spans="2:13" x14ac:dyDescent="0.3">
      <c r="B37" s="1"/>
      <c r="C37" s="1" t="s">
        <v>47</v>
      </c>
      <c r="D37" s="1"/>
      <c r="E37" s="1"/>
      <c r="F37" s="1"/>
      <c r="G37" s="1"/>
      <c r="H37" s="1"/>
      <c r="I37" s="23"/>
      <c r="J37" s="25">
        <v>4804355.7865253501</v>
      </c>
      <c r="M37" s="25">
        <v>6133644</v>
      </c>
    </row>
    <row r="38" spans="2:13" x14ac:dyDescent="0.3">
      <c r="B38" s="1"/>
      <c r="C38" s="1" t="s">
        <v>48</v>
      </c>
      <c r="D38" s="1"/>
      <c r="E38" s="1"/>
      <c r="F38" s="1"/>
      <c r="G38" s="1"/>
      <c r="H38" s="1"/>
      <c r="I38" s="23"/>
      <c r="J38" s="25">
        <v>25143241.988250166</v>
      </c>
      <c r="M38" s="25">
        <v>8663558</v>
      </c>
    </row>
    <row r="39" spans="2:13" x14ac:dyDescent="0.3">
      <c r="B39" s="1"/>
      <c r="C39" s="1" t="s">
        <v>49</v>
      </c>
      <c r="E39" s="1"/>
      <c r="F39" s="1"/>
      <c r="G39" s="1"/>
      <c r="H39" s="1"/>
      <c r="I39" s="23"/>
      <c r="J39" s="25">
        <v>20462524.005538851</v>
      </c>
      <c r="M39" s="25">
        <v>20525114</v>
      </c>
    </row>
    <row r="40" spans="2:13" x14ac:dyDescent="0.3">
      <c r="B40" s="1"/>
      <c r="C40" s="1" t="s">
        <v>50</v>
      </c>
      <c r="D40" s="1"/>
      <c r="E40" s="1"/>
      <c r="F40" s="1"/>
      <c r="G40" s="1"/>
      <c r="H40" s="1"/>
      <c r="I40" s="23"/>
      <c r="J40" s="25">
        <v>173001014.94860914</v>
      </c>
      <c r="M40" s="25">
        <v>215309600</v>
      </c>
    </row>
    <row r="41" spans="2:13" x14ac:dyDescent="0.3">
      <c r="B41" s="1"/>
      <c r="C41" s="1" t="s">
        <v>51</v>
      </c>
      <c r="D41" s="1"/>
      <c r="E41" s="1"/>
      <c r="F41" s="1"/>
      <c r="G41" s="1"/>
      <c r="H41" s="1"/>
      <c r="I41" s="23"/>
      <c r="J41" s="25">
        <v>3355653.8535506427</v>
      </c>
      <c r="M41" s="25">
        <v>2648832</v>
      </c>
    </row>
    <row r="42" spans="2:13" x14ac:dyDescent="0.3">
      <c r="B42" s="1"/>
      <c r="C42" s="1" t="s">
        <v>32</v>
      </c>
      <c r="D42" s="1"/>
      <c r="E42" s="1"/>
      <c r="F42" s="1"/>
      <c r="G42" s="1"/>
      <c r="H42" s="1"/>
      <c r="I42" s="23"/>
      <c r="J42" s="17">
        <v>3299880.4083882729</v>
      </c>
      <c r="M42" s="17">
        <v>1165973</v>
      </c>
    </row>
    <row r="43" spans="2:13" x14ac:dyDescent="0.3">
      <c r="B43" s="1"/>
      <c r="C43" s="1"/>
      <c r="D43" s="1"/>
      <c r="E43" s="1"/>
      <c r="F43" s="1"/>
      <c r="G43" s="1" t="s">
        <v>52</v>
      </c>
      <c r="H43" s="1"/>
      <c r="I43" s="23"/>
      <c r="J43" s="17">
        <f>SUM(J36:J42)</f>
        <v>343110195.56355214</v>
      </c>
      <c r="M43" s="17">
        <v>349937685</v>
      </c>
    </row>
    <row r="44" spans="2:13" x14ac:dyDescent="0.3">
      <c r="B44" s="1"/>
      <c r="C44" s="1"/>
      <c r="D44" s="1"/>
      <c r="E44" s="1"/>
      <c r="F44" s="1"/>
      <c r="G44" s="1"/>
      <c r="H44" s="1"/>
      <c r="I44" s="23"/>
      <c r="J44" s="17"/>
      <c r="M44" s="17"/>
    </row>
    <row r="45" spans="2:13" x14ac:dyDescent="0.3">
      <c r="B45" s="1" t="s">
        <v>53</v>
      </c>
      <c r="C45" s="1"/>
      <c r="D45" s="1"/>
      <c r="E45" s="1"/>
      <c r="F45" s="1"/>
      <c r="G45" s="1"/>
      <c r="H45" s="1"/>
      <c r="I45" s="23"/>
      <c r="J45" s="17"/>
      <c r="M45" s="17"/>
    </row>
    <row r="46" spans="2:13" x14ac:dyDescent="0.3">
      <c r="B46" s="1"/>
      <c r="C46" s="1" t="s">
        <v>54</v>
      </c>
      <c r="D46" s="1"/>
      <c r="E46" s="1"/>
      <c r="F46" s="1"/>
      <c r="G46" s="1"/>
      <c r="H46" s="1"/>
      <c r="I46" s="23"/>
      <c r="J46" s="24">
        <v>91564036.264682353</v>
      </c>
      <c r="M46" s="24">
        <v>96301599</v>
      </c>
    </row>
    <row r="47" spans="2:13" x14ac:dyDescent="0.3">
      <c r="B47" s="1"/>
      <c r="C47" s="1" t="s">
        <v>47</v>
      </c>
      <c r="D47" s="1"/>
      <c r="E47" s="1"/>
      <c r="F47" s="1"/>
      <c r="G47" s="1"/>
      <c r="H47" s="1"/>
      <c r="I47" s="23"/>
      <c r="J47" s="25">
        <v>36672011.848096445</v>
      </c>
      <c r="M47" s="25">
        <v>33767133</v>
      </c>
    </row>
    <row r="48" spans="2:13" x14ac:dyDescent="0.3">
      <c r="B48" s="1"/>
      <c r="C48" s="1" t="s">
        <v>48</v>
      </c>
      <c r="D48" s="1"/>
      <c r="E48" s="1"/>
      <c r="F48" s="1"/>
      <c r="G48" s="1"/>
      <c r="H48" s="1"/>
      <c r="I48" s="23"/>
      <c r="J48" s="25">
        <v>66539693.245226324</v>
      </c>
      <c r="M48" s="25">
        <v>68225952</v>
      </c>
    </row>
    <row r="49" spans="2:13" x14ac:dyDescent="0.3">
      <c r="B49" s="1"/>
      <c r="C49" s="1" t="s">
        <v>49</v>
      </c>
      <c r="D49" s="1"/>
      <c r="E49" s="1"/>
      <c r="F49" s="1"/>
      <c r="G49" s="1"/>
      <c r="H49" s="1"/>
      <c r="I49" s="23"/>
      <c r="J49" s="25">
        <v>13359317.00758953</v>
      </c>
      <c r="M49" s="25">
        <v>16526511</v>
      </c>
    </row>
    <row r="50" spans="2:13" x14ac:dyDescent="0.3">
      <c r="B50" s="1"/>
      <c r="C50" s="1" t="s">
        <v>55</v>
      </c>
      <c r="D50" s="1"/>
      <c r="E50" s="1"/>
      <c r="F50" s="1"/>
      <c r="G50" s="1"/>
      <c r="H50" s="1"/>
      <c r="I50" s="23"/>
      <c r="J50" s="25">
        <v>19970094.302696828</v>
      </c>
      <c r="M50" s="25">
        <v>18102539</v>
      </c>
    </row>
    <row r="51" spans="2:13" x14ac:dyDescent="0.3">
      <c r="B51" s="1"/>
      <c r="C51" s="1" t="s">
        <v>40</v>
      </c>
      <c r="D51" s="1"/>
      <c r="E51" s="1"/>
      <c r="F51" s="1"/>
      <c r="G51" s="1"/>
      <c r="H51" s="1"/>
      <c r="I51" s="23"/>
      <c r="J51" s="27">
        <v>1996906.4426704417</v>
      </c>
      <c r="M51" s="27">
        <v>2002669</v>
      </c>
    </row>
    <row r="52" spans="2:13" x14ac:dyDescent="0.3">
      <c r="B52" s="1"/>
      <c r="C52" s="1"/>
      <c r="D52" s="1"/>
      <c r="E52" s="1"/>
      <c r="F52" s="1"/>
      <c r="G52" s="1" t="s">
        <v>56</v>
      </c>
      <c r="H52" s="1"/>
      <c r="I52" s="23"/>
      <c r="J52" s="17">
        <f>SUM(J46:J51)</f>
        <v>230102059.11096188</v>
      </c>
      <c r="M52" s="17">
        <v>234926403</v>
      </c>
    </row>
    <row r="53" spans="2:13" x14ac:dyDescent="0.3">
      <c r="B53" s="1"/>
      <c r="C53" s="1"/>
      <c r="D53" s="1"/>
      <c r="E53" s="1"/>
      <c r="F53" s="1"/>
      <c r="G53" s="1" t="s">
        <v>57</v>
      </c>
      <c r="H53" s="1"/>
      <c r="I53" s="23"/>
      <c r="J53" s="17">
        <f>J43+J52</f>
        <v>573212254.67451406</v>
      </c>
      <c r="M53" s="17">
        <v>584864088</v>
      </c>
    </row>
    <row r="54" spans="2:13" x14ac:dyDescent="0.3">
      <c r="B54" s="1"/>
      <c r="C54" s="1"/>
      <c r="D54" s="1"/>
      <c r="E54" s="1"/>
      <c r="F54" s="1"/>
      <c r="G54" s="1"/>
      <c r="H54" s="1"/>
      <c r="I54" s="23"/>
      <c r="J54" s="17"/>
      <c r="M54" s="17"/>
    </row>
    <row r="55" spans="2:13" x14ac:dyDescent="0.3">
      <c r="B55" s="21" t="s">
        <v>58</v>
      </c>
      <c r="C55" s="1"/>
      <c r="D55" s="1"/>
      <c r="E55" s="1"/>
      <c r="F55" s="1"/>
      <c r="G55" s="1"/>
      <c r="H55" s="1"/>
      <c r="I55" s="23"/>
      <c r="J55" s="25"/>
      <c r="M55" s="25"/>
    </row>
    <row r="56" spans="2:13" x14ac:dyDescent="0.3">
      <c r="B56" s="1"/>
      <c r="C56" s="1" t="s">
        <v>59</v>
      </c>
      <c r="D56" s="1"/>
      <c r="E56" s="1"/>
      <c r="F56" s="1"/>
      <c r="G56" s="1"/>
      <c r="H56" s="1"/>
      <c r="I56" s="23"/>
      <c r="J56" s="24">
        <f>119561406.997421-J57</f>
        <v>119391832.997421</v>
      </c>
      <c r="M56" s="24">
        <v>119391833</v>
      </c>
    </row>
    <row r="57" spans="2:13" x14ac:dyDescent="0.3">
      <c r="B57" s="1"/>
      <c r="C57" s="1" t="s">
        <v>60</v>
      </c>
      <c r="D57" s="1"/>
      <c r="E57" s="1"/>
      <c r="F57" s="1"/>
      <c r="G57" s="1"/>
      <c r="H57" s="1"/>
      <c r="I57" s="23"/>
      <c r="J57" s="25">
        <v>169574</v>
      </c>
      <c r="M57" s="25">
        <v>169574</v>
      </c>
    </row>
    <row r="58" spans="2:13" x14ac:dyDescent="0.3">
      <c r="B58" s="1"/>
      <c r="C58" s="1" t="s">
        <v>17</v>
      </c>
      <c r="D58" s="1"/>
      <c r="E58" s="1"/>
      <c r="F58" s="1"/>
      <c r="G58" s="1"/>
      <c r="H58" s="1"/>
      <c r="I58" s="1"/>
      <c r="J58" s="25">
        <v>5540907.001253129</v>
      </c>
      <c r="M58" s="25">
        <v>5540907</v>
      </c>
    </row>
    <row r="59" spans="2:13" x14ac:dyDescent="0.3">
      <c r="B59" s="1"/>
      <c r="C59" s="1" t="s">
        <v>61</v>
      </c>
      <c r="D59" s="1"/>
      <c r="E59" s="1"/>
      <c r="F59" s="1"/>
      <c r="G59" s="1"/>
      <c r="H59" s="1"/>
      <c r="I59" s="1"/>
      <c r="J59" s="25">
        <v>56160201</v>
      </c>
      <c r="M59" s="25">
        <v>56160201</v>
      </c>
    </row>
    <row r="60" spans="2:13" x14ac:dyDescent="0.3">
      <c r="B60" s="1"/>
      <c r="C60" s="1" t="s">
        <v>62</v>
      </c>
      <c r="D60" s="1"/>
      <c r="E60" s="1"/>
      <c r="F60" s="1"/>
      <c r="G60" s="1"/>
      <c r="H60" s="1"/>
      <c r="I60" s="1"/>
      <c r="J60" s="25">
        <v>5182988.0048780562</v>
      </c>
      <c r="M60" s="25">
        <v>5182988</v>
      </c>
    </row>
    <row r="61" spans="2:13" x14ac:dyDescent="0.3">
      <c r="B61" s="1"/>
      <c r="C61" s="1" t="s">
        <v>63</v>
      </c>
      <c r="D61" s="1"/>
      <c r="E61" s="1"/>
      <c r="F61" s="1"/>
      <c r="G61" s="1"/>
      <c r="H61" s="1"/>
      <c r="I61" s="1"/>
      <c r="J61" s="25">
        <v>-10551483.7998027</v>
      </c>
      <c r="M61" s="25">
        <v>-15549309</v>
      </c>
    </row>
    <row r="62" spans="2:13" x14ac:dyDescent="0.3">
      <c r="B62" s="1"/>
      <c r="C62" s="1" t="s">
        <v>64</v>
      </c>
      <c r="D62" s="1"/>
      <c r="E62" s="1"/>
      <c r="F62" s="1"/>
      <c r="G62" s="1"/>
      <c r="H62" s="1"/>
      <c r="I62" s="1"/>
      <c r="J62" s="25">
        <v>49045939.996235847</v>
      </c>
      <c r="M62" s="25">
        <v>49045940</v>
      </c>
    </row>
    <row r="63" spans="2:13" x14ac:dyDescent="0.3">
      <c r="B63" s="1"/>
      <c r="C63" s="1" t="s">
        <v>65</v>
      </c>
      <c r="D63" s="1"/>
      <c r="E63" s="1"/>
      <c r="F63" s="1"/>
      <c r="G63" s="1"/>
      <c r="H63" s="1"/>
      <c r="I63" s="1"/>
      <c r="J63" s="27">
        <f>'ER BVEV'!K28</f>
        <v>1283626.7668788848</v>
      </c>
      <c r="M63" s="27">
        <v>757323</v>
      </c>
    </row>
    <row r="64" spans="2:13" x14ac:dyDescent="0.3">
      <c r="B64" s="1"/>
      <c r="C64" s="1"/>
      <c r="D64" s="1"/>
      <c r="E64" s="1"/>
      <c r="F64" s="1"/>
      <c r="G64" s="1" t="s">
        <v>66</v>
      </c>
      <c r="H64" s="1"/>
      <c r="I64" s="1"/>
      <c r="J64" s="33">
        <f>SUM(J56:J63)</f>
        <v>226223585.9668642</v>
      </c>
      <c r="M64" s="33">
        <v>220699457</v>
      </c>
    </row>
    <row r="65" spans="2:13" x14ac:dyDescent="0.3">
      <c r="B65" s="1"/>
      <c r="C65" s="1"/>
      <c r="D65" s="1"/>
      <c r="E65" s="1"/>
      <c r="F65" s="1"/>
      <c r="G65" s="1" t="s">
        <v>67</v>
      </c>
      <c r="H65" s="1"/>
      <c r="I65" s="1"/>
      <c r="J65" s="29">
        <f>J53+J64</f>
        <v>799435840.64137828</v>
      </c>
      <c r="M65" s="29">
        <v>805563545</v>
      </c>
    </row>
    <row r="66" spans="2:13" x14ac:dyDescent="0.3">
      <c r="J66" s="36"/>
    </row>
    <row r="67" spans="2:13" x14ac:dyDescent="0.3">
      <c r="J67" s="36"/>
    </row>
    <row r="69" spans="2:13" x14ac:dyDescent="0.3">
      <c r="H69" t="s">
        <v>19</v>
      </c>
      <c r="J69" t="s">
        <v>20</v>
      </c>
    </row>
    <row r="70" spans="2:13" x14ac:dyDescent="0.3">
      <c r="H70" t="s">
        <v>21</v>
      </c>
      <c r="J70" t="s">
        <v>22</v>
      </c>
    </row>
    <row r="72" spans="2:13" x14ac:dyDescent="0.3">
      <c r="J72" s="36">
        <f>+J65-J32</f>
        <v>0</v>
      </c>
    </row>
    <row r="75" spans="2:13" x14ac:dyDescent="0.3">
      <c r="J75" s="3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B1:U35"/>
  <sheetViews>
    <sheetView showGridLines="0" zoomScale="80" zoomScaleNormal="80" workbookViewId="0">
      <selection activeCell="K13" sqref="K13"/>
    </sheetView>
  </sheetViews>
  <sheetFormatPr baseColWidth="10" defaultColWidth="10.88671875" defaultRowHeight="14.4" x14ac:dyDescent="0.3"/>
  <cols>
    <col min="1" max="1" width="1.77734375" customWidth="1"/>
    <col min="2" max="7" width="1.6640625" customWidth="1"/>
    <col min="8" max="8" width="44.109375" customWidth="1"/>
    <col min="9" max="9" width="5.109375" customWidth="1"/>
    <col min="10" max="11" width="14.109375" customWidth="1"/>
    <col min="14" max="14" width="12.77734375" bestFit="1" customWidth="1"/>
  </cols>
  <sheetData>
    <row r="1" spans="2:21" x14ac:dyDescent="0.3">
      <c r="H1" t="s">
        <v>0</v>
      </c>
    </row>
    <row r="2" spans="2:21" x14ac:dyDescent="0.3">
      <c r="H2" t="s">
        <v>1</v>
      </c>
    </row>
    <row r="3" spans="2:21" x14ac:dyDescent="0.3">
      <c r="H3" t="s">
        <v>2</v>
      </c>
    </row>
    <row r="4" spans="2:21" x14ac:dyDescent="0.3">
      <c r="H4" t="s">
        <v>71</v>
      </c>
    </row>
    <row r="5" spans="2:21" x14ac:dyDescent="0.3">
      <c r="C5" s="1"/>
      <c r="D5" s="1"/>
      <c r="E5" s="1"/>
      <c r="F5" s="1"/>
      <c r="G5" s="1"/>
      <c r="H5" s="2" t="s">
        <v>3</v>
      </c>
      <c r="I5" s="3"/>
      <c r="J5" s="3"/>
      <c r="K5" s="3"/>
    </row>
    <row r="6" spans="2:21" x14ac:dyDescent="0.3">
      <c r="C6" s="1"/>
      <c r="D6" s="1"/>
      <c r="E6" s="1"/>
      <c r="F6" s="1"/>
      <c r="G6" s="1"/>
      <c r="H6" s="2"/>
      <c r="I6" s="3"/>
      <c r="J6" s="3"/>
      <c r="K6" s="3"/>
    </row>
    <row r="7" spans="2:21" x14ac:dyDescent="0.3">
      <c r="B7" s="2" t="s">
        <v>3</v>
      </c>
      <c r="C7" s="2"/>
      <c r="D7" s="4"/>
      <c r="E7" s="4"/>
      <c r="F7" s="4"/>
      <c r="G7" s="4"/>
      <c r="H7" s="4"/>
      <c r="I7" s="5"/>
      <c r="J7" s="5"/>
      <c r="K7" s="5">
        <v>2025</v>
      </c>
      <c r="N7" s="5">
        <v>2025</v>
      </c>
    </row>
    <row r="8" spans="2:21" ht="6.6" customHeight="1" x14ac:dyDescent="0.3">
      <c r="B8" s="21"/>
      <c r="C8" s="1"/>
      <c r="D8" s="1"/>
      <c r="E8" s="1"/>
      <c r="F8" s="1"/>
      <c r="G8" s="1"/>
      <c r="H8" s="1"/>
      <c r="I8" s="1"/>
      <c r="J8" s="1"/>
    </row>
    <row r="9" spans="2:21" x14ac:dyDescent="0.3">
      <c r="B9" s="6"/>
      <c r="D9" s="4"/>
      <c r="E9" s="4"/>
      <c r="F9" s="4"/>
      <c r="G9" s="4"/>
      <c r="H9" s="4"/>
      <c r="I9" s="7"/>
      <c r="J9" s="7"/>
      <c r="K9" s="5" t="s">
        <v>72</v>
      </c>
      <c r="N9" s="5" t="s">
        <v>70</v>
      </c>
    </row>
    <row r="11" spans="2:21" x14ac:dyDescent="0.3">
      <c r="B11" s="8" t="s">
        <v>4</v>
      </c>
      <c r="C11" s="9"/>
      <c r="D11" s="9"/>
      <c r="E11" s="9"/>
      <c r="F11" s="9"/>
      <c r="G11" s="9"/>
      <c r="H11" s="9"/>
      <c r="I11" s="10"/>
      <c r="J11" s="10"/>
      <c r="K11" s="11">
        <v>70724512.879730612</v>
      </c>
      <c r="N11" s="11">
        <v>40713404</v>
      </c>
    </row>
    <row r="12" spans="2:21" ht="15" x14ac:dyDescent="0.3">
      <c r="B12" s="9" t="s">
        <v>5</v>
      </c>
      <c r="C12" s="9"/>
      <c r="D12" s="9"/>
      <c r="E12" s="9"/>
      <c r="F12" s="9"/>
      <c r="G12" s="9"/>
      <c r="H12" s="9"/>
      <c r="I12" s="10"/>
      <c r="J12" s="10"/>
      <c r="K12" s="12">
        <f>-54983222.9046897+687661</f>
        <v>-54295561.904689699</v>
      </c>
      <c r="N12" s="12">
        <v>-32122406</v>
      </c>
    </row>
    <row r="13" spans="2:21" x14ac:dyDescent="0.3">
      <c r="B13" s="4" t="s">
        <v>6</v>
      </c>
      <c r="C13" s="9"/>
      <c r="D13" s="9"/>
      <c r="E13" s="9"/>
      <c r="F13" s="9"/>
      <c r="G13" s="9"/>
      <c r="H13" s="9"/>
      <c r="I13" s="10"/>
      <c r="J13" s="10"/>
      <c r="K13" s="13">
        <f>SUM(K11:K12)</f>
        <v>16428950.975040913</v>
      </c>
      <c r="N13" s="13">
        <v>8590998</v>
      </c>
    </row>
    <row r="14" spans="2:21" x14ac:dyDescent="0.3">
      <c r="Q14" t="s">
        <v>73</v>
      </c>
      <c r="T14" t="s">
        <v>76</v>
      </c>
    </row>
    <row r="15" spans="2:21" x14ac:dyDescent="0.3">
      <c r="B15" s="9" t="s">
        <v>7</v>
      </c>
      <c r="C15" s="9"/>
      <c r="D15" s="9"/>
      <c r="E15" s="9"/>
      <c r="F15" s="9"/>
      <c r="G15" s="9"/>
      <c r="H15" s="9"/>
      <c r="I15" s="10"/>
      <c r="J15" s="10"/>
      <c r="K15" s="14"/>
      <c r="N15" s="14"/>
      <c r="Q15" t="s">
        <v>74</v>
      </c>
      <c r="R15" t="s">
        <v>75</v>
      </c>
      <c r="T15" t="s">
        <v>74</v>
      </c>
      <c r="U15" t="s">
        <v>75</v>
      </c>
    </row>
    <row r="16" spans="2:21" x14ac:dyDescent="0.3">
      <c r="B16" s="9"/>
      <c r="C16" s="9" t="s">
        <v>8</v>
      </c>
      <c r="D16" s="9"/>
      <c r="E16" s="9"/>
      <c r="F16" s="9"/>
      <c r="G16" s="9"/>
      <c r="H16" s="9"/>
      <c r="I16" s="10"/>
      <c r="J16" s="10"/>
      <c r="K16" s="13">
        <f>-5467799.70740008-1640727.2921053+Q16+R16+T16+U16</f>
        <v>-3652907.1426979951</v>
      </c>
      <c r="N16" s="13">
        <v>-1900869</v>
      </c>
      <c r="Q16" s="13">
        <v>2125021.0411526891</v>
      </c>
      <c r="R16" s="13">
        <v>422883.43279850611</v>
      </c>
      <c r="S16" s="13"/>
      <c r="T16" s="13">
        <v>812305.70245313353</v>
      </c>
      <c r="U16" s="13">
        <v>95409.680403056118</v>
      </c>
    </row>
    <row r="17" spans="2:21" x14ac:dyDescent="0.3">
      <c r="B17" s="9"/>
      <c r="C17" s="9" t="s">
        <v>9</v>
      </c>
      <c r="D17" s="9"/>
      <c r="E17" s="9"/>
      <c r="F17" s="9"/>
      <c r="G17" s="9"/>
      <c r="H17" s="9"/>
      <c r="I17" s="10"/>
      <c r="J17" s="10"/>
      <c r="K17" s="13">
        <f>-2166006.42376987+Q17+R17+T17+U17</f>
        <v>-1010486.9641573074</v>
      </c>
      <c r="N17" s="13">
        <v>-348978</v>
      </c>
      <c r="Q17" s="13">
        <v>955591.80248818616</v>
      </c>
      <c r="R17" s="13">
        <v>64083.720733622271</v>
      </c>
      <c r="S17" s="13"/>
      <c r="T17" s="13">
        <v>112815.8733481458</v>
      </c>
      <c r="U17" s="13">
        <v>23028.063042608232</v>
      </c>
    </row>
    <row r="18" spans="2:21" x14ac:dyDescent="0.3">
      <c r="B18" s="9"/>
      <c r="C18" s="9" t="s">
        <v>10</v>
      </c>
      <c r="D18" s="9"/>
      <c r="E18" s="9"/>
      <c r="F18" s="9"/>
      <c r="G18" s="9"/>
      <c r="H18" s="9"/>
      <c r="I18" s="10"/>
      <c r="J18" s="10"/>
      <c r="K18" s="13">
        <f>-Q16-R16-Q17-R17</f>
        <v>-3567579.9971730039</v>
      </c>
      <c r="N18" s="13">
        <v>-2129902</v>
      </c>
    </row>
    <row r="19" spans="2:21" x14ac:dyDescent="0.3">
      <c r="B19" s="9"/>
      <c r="C19" s="9" t="s">
        <v>11</v>
      </c>
      <c r="D19" s="9"/>
      <c r="E19" s="9"/>
      <c r="F19" s="9"/>
      <c r="G19" s="9"/>
      <c r="H19" s="9"/>
      <c r="I19" s="10"/>
      <c r="J19" s="10"/>
      <c r="K19" s="15">
        <f>-T16-U16-T17-U17</f>
        <v>-1043559.3192469437</v>
      </c>
      <c r="N19" s="15">
        <v>-525367</v>
      </c>
    </row>
    <row r="20" spans="2:21" x14ac:dyDescent="0.3">
      <c r="B20" s="4" t="s">
        <v>12</v>
      </c>
      <c r="C20" s="9"/>
      <c r="D20" s="9"/>
      <c r="E20" s="9"/>
      <c r="F20" s="9"/>
      <c r="G20" s="9"/>
      <c r="H20" s="9"/>
      <c r="I20" s="10"/>
      <c r="J20" s="10"/>
      <c r="K20" s="13">
        <f>SUM(K13:K19)</f>
        <v>7154417.5517656617</v>
      </c>
      <c r="N20" s="13">
        <v>3685882</v>
      </c>
    </row>
    <row r="22" spans="2:21" x14ac:dyDescent="0.3">
      <c r="B22" s="9" t="s">
        <v>13</v>
      </c>
      <c r="C22" s="9"/>
      <c r="D22" s="9"/>
      <c r="E22" s="9"/>
      <c r="F22" s="9"/>
      <c r="G22" s="9"/>
      <c r="H22" s="9"/>
      <c r="I22" s="10"/>
      <c r="J22" s="10"/>
      <c r="K22" s="16">
        <v>2293025.9377510338</v>
      </c>
      <c r="N22" s="16">
        <v>1169189</v>
      </c>
    </row>
    <row r="23" spans="2:21" x14ac:dyDescent="0.3">
      <c r="B23" s="9" t="s">
        <v>14</v>
      </c>
      <c r="C23" s="9"/>
      <c r="D23" s="9"/>
      <c r="E23" s="9"/>
      <c r="F23" s="9"/>
      <c r="G23" s="9"/>
      <c r="H23" s="9"/>
      <c r="I23" s="10"/>
      <c r="J23" s="10"/>
      <c r="K23" s="13">
        <f>-6803107.77602325-653200.526997984</f>
        <v>-7456308.3030212345</v>
      </c>
      <c r="N23" s="13">
        <v>-4073916</v>
      </c>
    </row>
    <row r="24" spans="2:21" x14ac:dyDescent="0.3">
      <c r="B24" s="9" t="s">
        <v>15</v>
      </c>
      <c r="C24" s="9"/>
      <c r="D24" s="9"/>
      <c r="E24" s="9"/>
      <c r="F24" s="9"/>
      <c r="G24" s="9"/>
      <c r="H24" s="9"/>
      <c r="I24" s="10"/>
      <c r="J24" s="10"/>
      <c r="K24" s="17">
        <v>-175408.217676031</v>
      </c>
      <c r="N24" s="17">
        <v>301855</v>
      </c>
    </row>
    <row r="25" spans="2:21" x14ac:dyDescent="0.3">
      <c r="B25" s="4" t="s">
        <v>16</v>
      </c>
      <c r="C25" s="9"/>
      <c r="D25" s="9"/>
      <c r="E25" s="9"/>
      <c r="F25" s="9"/>
      <c r="G25" s="9"/>
      <c r="H25" s="9"/>
      <c r="I25" s="10"/>
      <c r="J25" s="10"/>
      <c r="K25" s="13">
        <f>SUM(K20:K24)</f>
        <v>1815726.9688194306</v>
      </c>
      <c r="N25" s="13">
        <v>1083010</v>
      </c>
    </row>
    <row r="26" spans="2:21" x14ac:dyDescent="0.3">
      <c r="B26" s="9"/>
      <c r="C26" s="9"/>
      <c r="D26" s="9"/>
      <c r="E26" s="9"/>
      <c r="F26" s="9"/>
      <c r="G26" s="9"/>
      <c r="H26" s="9"/>
      <c r="I26" s="10"/>
      <c r="J26" s="10"/>
      <c r="K26" s="13"/>
      <c r="N26" s="13"/>
    </row>
    <row r="27" spans="2:21" ht="15" x14ac:dyDescent="0.3">
      <c r="B27" s="9" t="s">
        <v>18</v>
      </c>
      <c r="C27" s="9"/>
      <c r="D27" s="9"/>
      <c r="E27" s="9"/>
      <c r="F27" s="9"/>
      <c r="G27" s="9"/>
      <c r="H27" s="9"/>
      <c r="I27" s="10"/>
      <c r="J27" s="10"/>
      <c r="K27" s="35">
        <v>-532100.2019405457</v>
      </c>
      <c r="N27" s="35">
        <v>-325687</v>
      </c>
    </row>
    <row r="28" spans="2:21" x14ac:dyDescent="0.3">
      <c r="B28" s="4" t="s">
        <v>69</v>
      </c>
      <c r="C28" s="9"/>
      <c r="D28" s="9"/>
      <c r="E28" s="9"/>
      <c r="F28" s="9"/>
      <c r="G28" s="9"/>
      <c r="H28" s="9"/>
      <c r="I28" s="10"/>
      <c r="J28" s="10"/>
      <c r="K28" s="29">
        <f>SUM(K25:K27)</f>
        <v>1283626.7668788848</v>
      </c>
      <c r="N28" s="29">
        <v>757323</v>
      </c>
    </row>
    <row r="29" spans="2:21" x14ac:dyDescent="0.3">
      <c r="B29" s="9"/>
      <c r="C29" s="9"/>
      <c r="D29" s="9"/>
      <c r="E29" s="9"/>
      <c r="F29" s="9"/>
      <c r="G29" s="9"/>
      <c r="H29" s="9"/>
      <c r="I29" s="10"/>
      <c r="J29" s="10"/>
      <c r="K29" s="18"/>
    </row>
    <row r="30" spans="2:21" x14ac:dyDescent="0.3">
      <c r="B30" s="19"/>
      <c r="C30" s="9"/>
      <c r="D30" s="9"/>
      <c r="E30" s="9"/>
      <c r="F30" s="9"/>
      <c r="G30" s="9"/>
      <c r="H30" s="9"/>
      <c r="I30" s="9"/>
      <c r="J30" s="9"/>
      <c r="K30" s="20"/>
    </row>
    <row r="32" spans="2:21" x14ac:dyDescent="0.3">
      <c r="G32" t="s">
        <v>19</v>
      </c>
      <c r="I32" t="s">
        <v>20</v>
      </c>
    </row>
    <row r="33" spans="7:11" x14ac:dyDescent="0.3">
      <c r="G33" t="s">
        <v>21</v>
      </c>
      <c r="I33" t="s">
        <v>22</v>
      </c>
    </row>
    <row r="35" spans="7:11" x14ac:dyDescent="0.3">
      <c r="K35" s="36">
        <f>+K28-'ESF BVEV'!J63</f>
        <v>0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Julio Cesar Henderson Osorto</cp:lastModifiedBy>
  <dcterms:created xsi:type="dcterms:W3CDTF">2024-08-21T02:36:36Z</dcterms:created>
  <dcterms:modified xsi:type="dcterms:W3CDTF">2025-03-19T21:15:53Z</dcterms:modified>
</cp:coreProperties>
</file>