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lsadevaloresv-my.sharepoint.com/personal/omiranda_bolsadevalores_com_sv/Documents/OM 2025/EF CEDEVAL 2025/"/>
    </mc:Choice>
  </mc:AlternateContent>
  <xr:revisionPtr revIDLastSave="0" documentId="8_{8C8B3C5F-A9A1-4794-8EB5-DEA7EBBE86C5}" xr6:coauthVersionLast="47" xr6:coauthVersionMax="47" xr10:uidLastSave="{00000000-0000-0000-0000-000000000000}"/>
  <bookViews>
    <workbookView xWindow="-120" yWindow="-120" windowWidth="29040" windowHeight="15720" xr2:uid="{21BD0BAD-91EB-47CF-AFE8-6C15257EFE7C}"/>
  </bookViews>
  <sheets>
    <sheet name="BG_ER" sheetId="1" r:id="rId1"/>
  </sheets>
  <externalReferences>
    <externalReference r:id="rId2"/>
    <externalReference r:id="rId3"/>
  </externalReferences>
  <definedNames>
    <definedName name="_xlnm.Print_Area" localSheetId="0">BG_ER!$A$1:$D$48,BG_ER!$A$53:$D$101</definedName>
    <definedName name="ER_ACUMULADO">#REF!</definedName>
    <definedName name="er_acumulado2">#REF!</definedName>
    <definedName name="ERACUMULADO">'[1]ER M'!#REF!</definedName>
    <definedName name="ERACUMULADO2">'[1]ER M'!#REF!</definedName>
    <definedName name="INDICADORES">#REF!</definedName>
    <definedName name="INDICADORES_ACUMUL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C89" i="1"/>
  <c r="C88" i="1"/>
  <c r="C87" i="1"/>
  <c r="C84" i="1"/>
  <c r="C80" i="1"/>
  <c r="C79" i="1"/>
  <c r="C78" i="1"/>
  <c r="C77" i="1"/>
  <c r="C73" i="1"/>
  <c r="C72" i="1"/>
  <c r="C71" i="1"/>
  <c r="C70" i="1"/>
  <c r="C69" i="1"/>
  <c r="C68" i="1"/>
  <c r="C67" i="1"/>
  <c r="C66" i="1"/>
  <c r="C65" i="1"/>
  <c r="C61" i="1"/>
  <c r="C60" i="1"/>
  <c r="C59" i="1"/>
  <c r="C56" i="1"/>
  <c r="C46" i="1"/>
  <c r="C44" i="1"/>
  <c r="C42" i="1"/>
  <c r="C40" i="1"/>
  <c r="C39" i="1" s="1"/>
  <c r="C37" i="1"/>
  <c r="C32" i="1"/>
  <c r="C25" i="1"/>
  <c r="C16" i="1"/>
  <c r="C6" i="1"/>
  <c r="C58" i="1" l="1"/>
  <c r="C98" i="1" s="1"/>
  <c r="C86" i="1"/>
  <c r="C64" i="1"/>
  <c r="C22" i="1"/>
  <c r="C76" i="1"/>
  <c r="C36" i="1"/>
  <c r="C24" i="1"/>
  <c r="D16" i="1"/>
  <c r="D58" i="1"/>
  <c r="D37" i="1"/>
  <c r="D44" i="1"/>
  <c r="D84" i="1"/>
  <c r="D6" i="1"/>
  <c r="C99" i="1" l="1"/>
  <c r="C101" i="1" s="1"/>
  <c r="C82" i="1"/>
  <c r="D98" i="1"/>
  <c r="C48" i="1"/>
  <c r="D43" i="1"/>
  <c r="D39" i="1"/>
  <c r="D36" i="1" s="1"/>
  <c r="D32" i="1"/>
  <c r="D25" i="1"/>
  <c r="D24" i="1" s="1"/>
  <c r="D86" i="1" l="1"/>
  <c r="D76" i="1"/>
  <c r="C104" i="1"/>
  <c r="D64" i="1"/>
  <c r="D99" i="1" s="1"/>
  <c r="C51" i="1"/>
  <c r="C50" i="1"/>
</calcChain>
</file>

<file path=xl/sharedStrings.xml><?xml version="1.0" encoding="utf-8"?>
<sst xmlns="http://schemas.openxmlformats.org/spreadsheetml/2006/main" count="113" uniqueCount="95">
  <si>
    <t>CENTRAL DE DEPOSITO DE VALORES, S.A. DE C.V.</t>
  </si>
  <si>
    <t>BALANCE GENERAL AL 31 DE DICIEMBRE DE 2024</t>
  </si>
  <si>
    <t>(Cifras en US$)</t>
  </si>
  <si>
    <t>2024 DICIEMBRE</t>
  </si>
  <si>
    <t>ACTIVO</t>
  </si>
  <si>
    <t>CIRCULANTE</t>
  </si>
  <si>
    <t>Efectivo y Equivalentes</t>
  </si>
  <si>
    <t>Bancos</t>
  </si>
  <si>
    <t>Disponible restringido</t>
  </si>
  <si>
    <t>Inversiones Financieras</t>
  </si>
  <si>
    <t>Cuentas y documentos por cobrar a clientes</t>
  </si>
  <si>
    <t>Cuentas y documentos por cobrar relacionados</t>
  </si>
  <si>
    <t>Rendimientos por cobrar</t>
  </si>
  <si>
    <t>Impuestos</t>
  </si>
  <si>
    <t>Gastos pagados por anticipado</t>
  </si>
  <si>
    <t>ACTIVOS A LARGO PLAZO</t>
  </si>
  <si>
    <t xml:space="preserve">Muebles </t>
  </si>
  <si>
    <t>Inmuebles</t>
  </si>
  <si>
    <t>Cuentas por cobrar a largo plazo</t>
  </si>
  <si>
    <t>Activos intangibles</t>
  </si>
  <si>
    <t>Obras de Construccion en proceso</t>
  </si>
  <si>
    <t>TOTAL DEL ACTIVO</t>
  </si>
  <si>
    <t>PASIVO</t>
  </si>
  <si>
    <t>CIRCULANTES</t>
  </si>
  <si>
    <t>Prestamos y sobregiros</t>
  </si>
  <si>
    <t>Obligaciones por custodia y admón</t>
  </si>
  <si>
    <t>Cuentas por pagar</t>
  </si>
  <si>
    <t>Cuentas por pagar relacionadas</t>
  </si>
  <si>
    <t>Impuestos por pagar propios</t>
  </si>
  <si>
    <t>Dividendos por pagar</t>
  </si>
  <si>
    <t>OTROS PASIVOS Y PROVISIONES</t>
  </si>
  <si>
    <t xml:space="preserve">Otros Ingresos Diferidos </t>
  </si>
  <si>
    <t>Estimación para obligaciones laborales</t>
  </si>
  <si>
    <t>PATRIMONIO</t>
  </si>
  <si>
    <t>CAPITAL</t>
  </si>
  <si>
    <t>Capital social</t>
  </si>
  <si>
    <t>RESERVAS DE CAPITAL</t>
  </si>
  <si>
    <t>Reserva legal</t>
  </si>
  <si>
    <t>Reserva voluntaria de liquidez</t>
  </si>
  <si>
    <t>REVALUACIONES</t>
  </si>
  <si>
    <t>Revaluacion de Inversiones</t>
  </si>
  <si>
    <t>RESULTADOS</t>
  </si>
  <si>
    <t>Resultados acumulados</t>
  </si>
  <si>
    <t>Resultados del período</t>
  </si>
  <si>
    <t>TOTAL PASIVO Y PATRIMONIO</t>
  </si>
  <si>
    <t>Verificación</t>
  </si>
  <si>
    <t>ESTADO DE RESULTADO ACUMULADO  ENERO - DICIEMBRE 2024</t>
  </si>
  <si>
    <t>A</t>
  </si>
  <si>
    <t xml:space="preserve">INGRESOS DE OPERACIÓN </t>
  </si>
  <si>
    <t>I</t>
  </si>
  <si>
    <t>ING. POR SERV. DE DEPOSITO, CUSTODIA Y ADMON.</t>
  </si>
  <si>
    <t>II</t>
  </si>
  <si>
    <t>ING. POR SERV. ELECTRONICOS DE CUSTODIA Y ADMON.</t>
  </si>
  <si>
    <t>III</t>
  </si>
  <si>
    <t>INGRESOS POR DERECHOS DE INSCRIPCION</t>
  </si>
  <si>
    <t>IV</t>
  </si>
  <si>
    <t>INGRESOS DIVERSOS</t>
  </si>
  <si>
    <t xml:space="preserve">GASTOS DE OPERACIÓN </t>
  </si>
  <si>
    <t>GASTOS POR SERVICIOS DE CUSTODIA</t>
  </si>
  <si>
    <t>GASTOS POR SEGUROS POR SERVICIOS DE CUSTODIA</t>
  </si>
  <si>
    <t>GTOS POR SERVICIOS DE SOFTWARE Y ELECTRONICOS</t>
  </si>
  <si>
    <t>OTROS GTOS. DE OPER. POR SERV. DE CUSTODIA Y ADMON.</t>
  </si>
  <si>
    <t>V</t>
  </si>
  <si>
    <t xml:space="preserve">GASTOS DE PERSONAL </t>
  </si>
  <si>
    <t>VI</t>
  </si>
  <si>
    <t xml:space="preserve">GASTOS DE DIRECTORIO </t>
  </si>
  <si>
    <t>VII</t>
  </si>
  <si>
    <t xml:space="preserve">GASTOS POR SERVICIOS RECIBIDOS DE TERCEROS </t>
  </si>
  <si>
    <t>VIII</t>
  </si>
  <si>
    <t xml:space="preserve">IMPUESTOS Y CONTRIBUCIONES </t>
  </si>
  <si>
    <t>IX</t>
  </si>
  <si>
    <t xml:space="preserve">GASTOS DIVERSOS </t>
  </si>
  <si>
    <t>DEPRECIACION Y AMORTIZACION</t>
  </si>
  <si>
    <t>DEPRECIACION DE BIENES MUEBLES</t>
  </si>
  <si>
    <t>INSTALACIONES</t>
  </si>
  <si>
    <t>AMORTIZACION DE SOFTWARE</t>
  </si>
  <si>
    <t>UTILIDAD (PERDIDA) DE OPERACIÓN (A-A)</t>
  </si>
  <si>
    <t>B</t>
  </si>
  <si>
    <t xml:space="preserve">INGRESOS FINANCIEROS </t>
  </si>
  <si>
    <t xml:space="preserve">GASTOS FINANCIEROS </t>
  </si>
  <si>
    <t>GASTOS POR INVERSIONES EN VALORES</t>
  </si>
  <si>
    <t>GASTOS POR INVERSIONES EN REPORTOS</t>
  </si>
  <si>
    <t xml:space="preserve">GASTOS POR INVERS EN ADMON DE CARTERA </t>
  </si>
  <si>
    <t>GASTOS CON INSTITUCIONES FINANCIERAS</t>
  </si>
  <si>
    <t>GASTOS DE OPERACIÓN DE CAMBIO DE MONEDA EXTRANJERA</t>
  </si>
  <si>
    <t>PROVISIÓN PARA INCOBRABILIDAD DE CUENTAS Y DOCUMENTOS POR COBRAR</t>
  </si>
  <si>
    <t>C</t>
  </si>
  <si>
    <t xml:space="preserve">INGRESOS EXTRAORDINARIOS </t>
  </si>
  <si>
    <t>D</t>
  </si>
  <si>
    <t xml:space="preserve">GASTOS EXTRAORDINARIOS </t>
  </si>
  <si>
    <t>GASTO POR IMPUESTO SOBRE LA RENTA</t>
  </si>
  <si>
    <t>TOTAL INGRESOS ACUMULADOS DEL EJERCICIO</t>
  </si>
  <si>
    <t>TOTAL GASTOS ACUMULADOS DEL EJERCICIO</t>
  </si>
  <si>
    <t>UTILIDAD (PERDIDA) ACUMULADOS DEL EJERCICIO</t>
  </si>
  <si>
    <t>RESERVA LEGAL DEL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</si>
</sst>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¢&quot;* #,##0.00_);_(&quot;¢&quot;* \(#,##0.00\);_(&quot;¢&quot;* &quot;-&quot;??_);_(@_)"/>
    <numFmt numFmtId="166" formatCode="0.0%"/>
  </numFmts>
  <fonts count="7">
    <font>
      <sz val="12"/>
      <name val="Humanst521 BT"/>
    </font>
    <font>
      <sz val="12"/>
      <name val="Humanst521 BT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 tint="-0.249977111117893"/>
      <name val="Aptos Narrow"/>
      <family val="2"/>
      <scheme val="minor"/>
    </font>
    <font>
      <sz val="12"/>
      <color theme="0" tint="-0.1499984740745262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17" fontId="4" fillId="0" borderId="1" xfId="3" applyNumberFormat="1" applyFont="1" applyFill="1" applyBorder="1" applyAlignment="1">
      <alignment horizontal="center"/>
    </xf>
    <xf numFmtId="9" fontId="2" fillId="0" borderId="1" xfId="3" applyFont="1" applyFill="1" applyBorder="1" applyAlignment="1">
      <alignment horizontal="center"/>
    </xf>
    <xf numFmtId="17" fontId="2" fillId="0" borderId="1" xfId="1" applyNumberFormat="1" applyFont="1" applyFill="1" applyBorder="1" applyAlignment="1">
      <alignment horizontal="center"/>
    </xf>
    <xf numFmtId="0" fontId="2" fillId="0" borderId="0" xfId="0" applyFont="1"/>
    <xf numFmtId="164" fontId="3" fillId="0" borderId="0" xfId="2" applyNumberFormat="1" applyFont="1" applyFill="1"/>
    <xf numFmtId="9" fontId="3" fillId="0" borderId="0" xfId="3" applyFont="1" applyFill="1"/>
    <xf numFmtId="164" fontId="3" fillId="0" borderId="0" xfId="1" applyFont="1" applyFill="1"/>
    <xf numFmtId="164" fontId="2" fillId="0" borderId="0" xfId="1" applyFont="1" applyFill="1"/>
    <xf numFmtId="9" fontId="2" fillId="0" borderId="0" xfId="3" applyFont="1" applyFill="1"/>
    <xf numFmtId="164" fontId="3" fillId="0" borderId="0" xfId="0" applyNumberFormat="1" applyFont="1"/>
    <xf numFmtId="0" fontId="3" fillId="0" borderId="0" xfId="0" quotePrefix="1" applyFont="1" applyAlignment="1">
      <alignment horizontal="left"/>
    </xf>
    <xf numFmtId="164" fontId="3" fillId="0" borderId="2" xfId="1" applyFont="1" applyFill="1" applyBorder="1"/>
    <xf numFmtId="9" fontId="3" fillId="0" borderId="2" xfId="3" applyFont="1" applyFill="1" applyBorder="1"/>
    <xf numFmtId="0" fontId="2" fillId="0" borderId="0" xfId="0" quotePrefix="1" applyFont="1" applyAlignment="1">
      <alignment horizontal="left"/>
    </xf>
    <xf numFmtId="9" fontId="2" fillId="0" borderId="0" xfId="3" applyFont="1" applyFill="1" applyBorder="1"/>
    <xf numFmtId="164" fontId="3" fillId="0" borderId="0" xfId="1" applyFont="1" applyFill="1" applyBorder="1"/>
    <xf numFmtId="9" fontId="3" fillId="0" borderId="0" xfId="3" applyFont="1" applyFill="1" applyBorder="1"/>
    <xf numFmtId="164" fontId="2" fillId="0" borderId="0" xfId="1" applyFont="1" applyFill="1" applyBorder="1"/>
    <xf numFmtId="164" fontId="2" fillId="0" borderId="3" xfId="1" applyFont="1" applyFill="1" applyBorder="1"/>
    <xf numFmtId="9" fontId="2" fillId="0" borderId="3" xfId="3" applyFont="1" applyFill="1" applyBorder="1"/>
    <xf numFmtId="164" fontId="2" fillId="0" borderId="2" xfId="1" applyFont="1" applyFill="1" applyBorder="1"/>
    <xf numFmtId="9" fontId="2" fillId="0" borderId="2" xfId="3" applyFont="1" applyFill="1" applyBorder="1"/>
    <xf numFmtId="9" fontId="2" fillId="0" borderId="3" xfId="1" applyNumberFormat="1" applyFont="1" applyFill="1" applyBorder="1"/>
    <xf numFmtId="164" fontId="2" fillId="0" borderId="5" xfId="1" applyFont="1" applyFill="1" applyBorder="1"/>
    <xf numFmtId="9" fontId="2" fillId="0" borderId="5" xfId="3" applyFont="1" applyFill="1" applyBorder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6" fontId="2" fillId="0" borderId="0" xfId="3" applyNumberFormat="1" applyFont="1" applyFill="1"/>
    <xf numFmtId="164" fontId="2" fillId="0" borderId="6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164" fontId="6" fillId="0" borderId="0" xfId="0" applyNumberFormat="1" applyFont="1"/>
    <xf numFmtId="164" fontId="5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olsadevaloresv-my.sharepoint.com/personal/omiranda_bolsadevalores_com_sv/Documents/OM%202023/EF%202023/06%20JUNIO%202023/06%20EF%20JUNIO%202023.xlsx" TargetMode="External"/><Relationship Id="rId1" Type="http://schemas.openxmlformats.org/officeDocument/2006/relationships/externalLinkPath" Target="file:///C:\personal\omiranda_bolsadevalores_com_sv\Documents\OM%202023\EF%202023\06%20JUNIO%202023\06%20EF%20JUNI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iranda\Downloads\CEDEVAL%20EEFF%20DICIEMBRE%202024.xlsx" TargetMode="External"/><Relationship Id="rId1" Type="http://schemas.openxmlformats.org/officeDocument/2006/relationships/externalLinkPath" Target="file:///C:\Users\omiranda\Downloads\CEDEVAL%20EEFF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 M"/>
      <sheetName val="MAESTRO"/>
      <sheetName val="ER ACUMULADO"/>
      <sheetName val="EFM NVO FORMATO"/>
      <sheetName val="BG"/>
      <sheetName val="INDICADORES FINANCIEROS"/>
      <sheetName val="COMISIONES"/>
      <sheetName val="PLAN "/>
      <sheetName val="TDOP JUNIO 23"/>
      <sheetName val="DATO ACUMULADO"/>
      <sheetName val="OP RELEV 0623"/>
      <sheetName val="GTOS BALANZA"/>
      <sheetName val="ANALISIS DE GASTOS"/>
      <sheetName val="PRESUPUESTO DE COMISIONES"/>
      <sheetName val="PPT X MES"/>
      <sheetName val="118"/>
      <sheetName val="114"/>
      <sheetName val="PAS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_ER"/>
      <sheetName val="BG2"/>
      <sheetName val="IngC"/>
      <sheetName val="GtoC"/>
      <sheetName val="ERC"/>
      <sheetName val="I Msual"/>
      <sheetName val="G Msual"/>
      <sheetName val="R Msual"/>
      <sheetName val="Pres Ing 2024"/>
      <sheetName val="Pres Gto 2024"/>
      <sheetName val="Pres Res 2024"/>
      <sheetName val="Ing Real 2023"/>
      <sheetName val="Gto Real 2023"/>
      <sheetName val="Res Real 2023"/>
      <sheetName val="Grafik (2)"/>
      <sheetName val="ER Pres"/>
      <sheetName val="Miles2"/>
      <sheetName val="ER ACUM PRES"/>
      <sheetName val="Acum"/>
      <sheetName val="INDICADORES FINANCI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O9">
            <v>2041687.1300000004</v>
          </cell>
        </row>
        <row r="10">
          <cell r="O10">
            <v>20141.89</v>
          </cell>
        </row>
        <row r="11">
          <cell r="O11">
            <v>8600</v>
          </cell>
        </row>
        <row r="15">
          <cell r="O15">
            <v>123172.34</v>
          </cell>
        </row>
        <row r="16">
          <cell r="O16">
            <v>56282.009999999995</v>
          </cell>
        </row>
        <row r="17">
          <cell r="O17">
            <v>59376.130000000012</v>
          </cell>
        </row>
        <row r="18">
          <cell r="O18">
            <v>36000</v>
          </cell>
        </row>
        <row r="19">
          <cell r="O19">
            <v>407361.32</v>
          </cell>
        </row>
        <row r="20">
          <cell r="O20">
            <v>70699.739999999991</v>
          </cell>
        </row>
        <row r="21">
          <cell r="O21">
            <v>384723.14999999997</v>
          </cell>
        </row>
        <row r="22">
          <cell r="O22">
            <v>36744.11</v>
          </cell>
        </row>
        <row r="23">
          <cell r="O23">
            <v>10203.620000000001</v>
          </cell>
        </row>
        <row r="26">
          <cell r="O26">
            <v>16142.09</v>
          </cell>
        </row>
        <row r="27">
          <cell r="O27">
            <v>0</v>
          </cell>
        </row>
        <row r="28">
          <cell r="O28">
            <v>12563.400000000003</v>
          </cell>
        </row>
        <row r="29">
          <cell r="O29">
            <v>0</v>
          </cell>
        </row>
        <row r="33">
          <cell r="O33">
            <v>242020.9</v>
          </cell>
        </row>
        <row r="36">
          <cell r="O36">
            <v>1232.5</v>
          </cell>
        </row>
        <row r="37">
          <cell r="O37">
            <v>672.81000000000006</v>
          </cell>
        </row>
        <row r="38">
          <cell r="O38">
            <v>0</v>
          </cell>
        </row>
        <row r="39">
          <cell r="O39">
            <v>3825.91</v>
          </cell>
        </row>
        <row r="40">
          <cell r="O40">
            <v>0</v>
          </cell>
        </row>
        <row r="41">
          <cell r="O41">
            <v>0</v>
          </cell>
        </row>
        <row r="43">
          <cell r="O43">
            <v>7323.42</v>
          </cell>
        </row>
        <row r="44">
          <cell r="O44">
            <v>26.41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5737-84DC-442B-9C51-4B1BFF14D6EE}">
  <sheetPr>
    <pageSetUpPr fitToPage="1"/>
  </sheetPr>
  <dimension ref="A1:D117"/>
  <sheetViews>
    <sheetView showGridLines="0" tabSelected="1" topLeftCell="A58" zoomScale="80" zoomScaleNormal="80" zoomScaleSheetLayoutView="100" workbookViewId="0">
      <selection activeCell="C58" sqref="C58"/>
    </sheetView>
  </sheetViews>
  <sheetFormatPr baseColWidth="10" defaultColWidth="11.5546875" defaultRowHeight="14.25" customHeight="1"/>
  <cols>
    <col min="1" max="1" width="4.6640625" style="3" customWidth="1"/>
    <col min="2" max="2" width="52.44140625" style="3" customWidth="1"/>
    <col min="3" max="3" width="17.44140625" style="18" bestFit="1" customWidth="1"/>
    <col min="4" max="4" width="5.44140625" style="3" bestFit="1" customWidth="1"/>
    <col min="5" max="16384" width="11.5546875" style="3"/>
  </cols>
  <sheetData>
    <row r="1" spans="1:4" ht="14.25" customHeight="1">
      <c r="A1" s="1" t="s">
        <v>0</v>
      </c>
      <c r="B1" s="2"/>
      <c r="C1" s="2"/>
      <c r="D1" s="2"/>
    </row>
    <row r="2" spans="1:4" ht="14.25" customHeight="1">
      <c r="A2" s="4" t="s">
        <v>1</v>
      </c>
      <c r="B2" s="5"/>
      <c r="C2" s="5"/>
      <c r="D2" s="5"/>
    </row>
    <row r="3" spans="1:4" ht="14.25" customHeight="1">
      <c r="A3" s="4" t="s">
        <v>2</v>
      </c>
      <c r="B3" s="6"/>
      <c r="C3" s="6"/>
      <c r="D3" s="6"/>
    </row>
    <row r="4" spans="1:4" ht="14.25" customHeight="1" thickBot="1">
      <c r="A4" s="7"/>
      <c r="B4" s="8"/>
      <c r="C4" s="9" t="s">
        <v>3</v>
      </c>
      <c r="D4" s="10"/>
    </row>
    <row r="5" spans="1:4" ht="14.25" customHeight="1">
      <c r="A5" s="12" t="s">
        <v>4</v>
      </c>
      <c r="C5" s="13"/>
      <c r="D5" s="14"/>
    </row>
    <row r="6" spans="1:4" ht="14.25" customHeight="1">
      <c r="A6" s="12" t="s">
        <v>5</v>
      </c>
      <c r="C6" s="16">
        <f>SUM(C7:C15)</f>
        <v>3668088.01</v>
      </c>
      <c r="D6" s="17">
        <f>+C6/C22</f>
        <v>0.94794247110324992</v>
      </c>
    </row>
    <row r="7" spans="1:4" ht="14.25" customHeight="1">
      <c r="A7" s="12"/>
      <c r="B7" s="3" t="s">
        <v>6</v>
      </c>
      <c r="C7" s="15">
        <v>300</v>
      </c>
    </row>
    <row r="8" spans="1:4" ht="14.25" customHeight="1">
      <c r="A8" s="12"/>
      <c r="B8" s="19" t="s">
        <v>7</v>
      </c>
      <c r="C8" s="18">
        <v>94975.15</v>
      </c>
    </row>
    <row r="9" spans="1:4" ht="14.25" customHeight="1">
      <c r="A9" s="12"/>
      <c r="B9" s="4" t="s">
        <v>8</v>
      </c>
      <c r="C9" s="18">
        <v>79622.7</v>
      </c>
    </row>
    <row r="10" spans="1:4" ht="14.25" customHeight="1">
      <c r="A10" s="12"/>
      <c r="B10" s="3" t="s">
        <v>9</v>
      </c>
      <c r="C10" s="18">
        <v>3129926.3</v>
      </c>
    </row>
    <row r="11" spans="1:4" ht="14.25" customHeight="1">
      <c r="A11" s="12"/>
      <c r="B11" s="19" t="s">
        <v>10</v>
      </c>
      <c r="C11" s="18">
        <v>199821.65</v>
      </c>
    </row>
    <row r="12" spans="1:4" ht="14.25" customHeight="1">
      <c r="A12" s="12"/>
      <c r="B12" s="19" t="s">
        <v>11</v>
      </c>
      <c r="C12" s="18">
        <v>583.9</v>
      </c>
    </row>
    <row r="13" spans="1:4" ht="14.25" customHeight="1">
      <c r="A13" s="12"/>
      <c r="B13" s="3" t="s">
        <v>12</v>
      </c>
      <c r="C13" s="18">
        <v>35926.589999999997</v>
      </c>
    </row>
    <row r="14" spans="1:4" ht="14.25" customHeight="1">
      <c r="A14" s="12"/>
      <c r="B14" s="3" t="s">
        <v>13</v>
      </c>
      <c r="C14" s="15">
        <v>53108.5</v>
      </c>
    </row>
    <row r="15" spans="1:4" ht="14.25" customHeight="1">
      <c r="A15" s="12"/>
      <c r="B15" s="3" t="s">
        <v>14</v>
      </c>
      <c r="C15" s="20">
        <v>73823.22</v>
      </c>
      <c r="D15" s="20"/>
    </row>
    <row r="16" spans="1:4" ht="14.25" customHeight="1">
      <c r="A16" s="22" t="s">
        <v>15</v>
      </c>
      <c r="C16" s="16">
        <f>SUM(C17:C21)</f>
        <v>201437.96000000002</v>
      </c>
      <c r="D16" s="17">
        <f>C16/C22</f>
        <v>5.2057528896750117E-2</v>
      </c>
    </row>
    <row r="17" spans="1:4" ht="14.25" customHeight="1">
      <c r="A17" s="12"/>
      <c r="B17" s="3" t="s">
        <v>16</v>
      </c>
      <c r="C17" s="15">
        <v>148760.17000000001</v>
      </c>
    </row>
    <row r="18" spans="1:4" ht="14.25" customHeight="1">
      <c r="A18" s="12"/>
      <c r="B18" s="3" t="s">
        <v>17</v>
      </c>
      <c r="C18" s="15">
        <v>0</v>
      </c>
    </row>
    <row r="19" spans="1:4" ht="14.25" customHeight="1">
      <c r="A19" s="12"/>
      <c r="B19" s="3" t="s">
        <v>18</v>
      </c>
      <c r="C19" s="24">
        <v>0</v>
      </c>
    </row>
    <row r="20" spans="1:4" ht="13.5" customHeight="1">
      <c r="A20" s="12"/>
      <c r="B20" s="3" t="s">
        <v>19</v>
      </c>
      <c r="C20" s="24">
        <v>31178.37</v>
      </c>
      <c r="D20" s="25"/>
    </row>
    <row r="21" spans="1:4" ht="13.5" customHeight="1">
      <c r="A21" s="12"/>
      <c r="B21" s="3" t="s">
        <v>20</v>
      </c>
      <c r="C21" s="20">
        <v>21499.42</v>
      </c>
      <c r="D21" s="21"/>
    </row>
    <row r="22" spans="1:4" ht="14.25" customHeight="1" thickBot="1">
      <c r="A22" s="12"/>
      <c r="B22" s="12" t="s">
        <v>21</v>
      </c>
      <c r="C22" s="27">
        <f>C16+C6</f>
        <v>3869525.9699999997</v>
      </c>
      <c r="D22" s="28">
        <v>1</v>
      </c>
    </row>
    <row r="23" spans="1:4" ht="14.25" customHeight="1" thickTop="1">
      <c r="A23" s="12"/>
      <c r="C23" s="15"/>
      <c r="D23" s="14"/>
    </row>
    <row r="24" spans="1:4" ht="14.25" customHeight="1">
      <c r="A24" s="12" t="s">
        <v>22</v>
      </c>
      <c r="C24" s="16">
        <f>C25+C32</f>
        <v>454465.35</v>
      </c>
      <c r="D24" s="17">
        <f>SUM(D25:D32)</f>
        <v>1</v>
      </c>
    </row>
    <row r="25" spans="1:4" ht="14.25" customHeight="1">
      <c r="A25" s="12" t="s">
        <v>23</v>
      </c>
      <c r="C25" s="26">
        <f>SUM(C26:C31)</f>
        <v>452089.13</v>
      </c>
      <c r="D25" s="17">
        <f>C25/C24</f>
        <v>0.9947713945628639</v>
      </c>
    </row>
    <row r="26" spans="1:4" ht="14.25" customHeight="1">
      <c r="A26" s="12"/>
      <c r="B26" s="3" t="s">
        <v>24</v>
      </c>
      <c r="C26" s="24">
        <v>1646.52</v>
      </c>
      <c r="D26" s="18"/>
    </row>
    <row r="27" spans="1:4" ht="14.25" customHeight="1">
      <c r="A27" s="12"/>
      <c r="B27" s="19" t="s">
        <v>25</v>
      </c>
      <c r="C27" s="15">
        <v>10078.790000000001</v>
      </c>
      <c r="D27" s="24"/>
    </row>
    <row r="28" spans="1:4" ht="14.25" customHeight="1">
      <c r="A28" s="12"/>
      <c r="B28" s="3" t="s">
        <v>26</v>
      </c>
      <c r="C28" s="18">
        <v>90781.16</v>
      </c>
      <c r="D28" s="15"/>
    </row>
    <row r="29" spans="1:4" ht="14.25" customHeight="1">
      <c r="A29" s="12"/>
      <c r="B29" s="3" t="s">
        <v>27</v>
      </c>
      <c r="C29" s="15">
        <v>24421.93</v>
      </c>
      <c r="D29" s="15"/>
    </row>
    <row r="30" spans="1:4" ht="14.25" customHeight="1">
      <c r="A30" s="12"/>
      <c r="B30" s="3" t="s">
        <v>28</v>
      </c>
      <c r="C30" s="15">
        <v>325160.73</v>
      </c>
      <c r="D30" s="24"/>
    </row>
    <row r="31" spans="1:4" ht="14.25" customHeight="1">
      <c r="A31" s="12"/>
      <c r="B31" s="3" t="s">
        <v>29</v>
      </c>
      <c r="C31" s="15">
        <v>0</v>
      </c>
      <c r="D31" s="24"/>
    </row>
    <row r="32" spans="1:4" ht="14.25" customHeight="1">
      <c r="A32" s="12" t="s">
        <v>30</v>
      </c>
      <c r="C32" s="29">
        <f>SUM(C33:C34)</f>
        <v>2376.2199999999998</v>
      </c>
      <c r="D32" s="30">
        <f>C32/C24</f>
        <v>5.2286054371361865E-3</v>
      </c>
    </row>
    <row r="33" spans="1:4" ht="14.25" customHeight="1">
      <c r="A33" s="12"/>
      <c r="B33" s="3" t="s">
        <v>31</v>
      </c>
      <c r="C33" s="15">
        <v>0</v>
      </c>
      <c r="D33" s="17"/>
    </row>
    <row r="34" spans="1:4" ht="14.25" customHeight="1">
      <c r="A34" s="12"/>
      <c r="B34" s="19" t="s">
        <v>32</v>
      </c>
      <c r="C34" s="20">
        <v>2376.2199999999998</v>
      </c>
      <c r="D34" s="21"/>
    </row>
    <row r="35" spans="1:4" ht="14.25" customHeight="1">
      <c r="A35" s="12"/>
      <c r="C35" s="15"/>
      <c r="D35" s="14"/>
    </row>
    <row r="36" spans="1:4" ht="14.25" customHeight="1">
      <c r="A36" s="12" t="s">
        <v>33</v>
      </c>
      <c r="C36" s="16">
        <f>C37+C39+C44+C42</f>
        <v>3415060.6199999996</v>
      </c>
      <c r="D36" s="17">
        <f>SUM(D37:D45)</f>
        <v>1.0000000000000002</v>
      </c>
    </row>
    <row r="37" spans="1:4" ht="14.25" customHeight="1">
      <c r="A37" s="12" t="s">
        <v>34</v>
      </c>
      <c r="C37" s="16">
        <f>SUM(C38:C38)</f>
        <v>2000000</v>
      </c>
      <c r="D37" s="17">
        <f>C37/C36</f>
        <v>0.58564114156193225</v>
      </c>
    </row>
    <row r="38" spans="1:4" ht="14.25" customHeight="1">
      <c r="A38" s="12"/>
      <c r="B38" s="3" t="s">
        <v>35</v>
      </c>
      <c r="C38" s="15">
        <v>2000000</v>
      </c>
      <c r="D38" s="14"/>
    </row>
    <row r="39" spans="1:4" ht="14.25" customHeight="1">
      <c r="A39" s="12" t="s">
        <v>36</v>
      </c>
      <c r="C39" s="16">
        <f>SUM(C40:C41)</f>
        <v>585474.67999999993</v>
      </c>
      <c r="D39" s="17">
        <f>C39/C36</f>
        <v>0.17143902997540347</v>
      </c>
    </row>
    <row r="40" spans="1:4" ht="14.25" customHeight="1">
      <c r="A40" s="12"/>
      <c r="B40" s="3" t="s">
        <v>37</v>
      </c>
      <c r="C40" s="24">
        <f>363631.09+36368.91</f>
        <v>400000</v>
      </c>
      <c r="D40" s="25"/>
    </row>
    <row r="41" spans="1:4" ht="14.25" customHeight="1">
      <c r="A41" s="12"/>
      <c r="B41" s="3" t="s">
        <v>38</v>
      </c>
      <c r="C41" s="24">
        <v>185474.68</v>
      </c>
      <c r="D41" s="25"/>
    </row>
    <row r="42" spans="1:4" ht="14.25" customHeight="1">
      <c r="A42" s="12" t="s">
        <v>39</v>
      </c>
      <c r="C42" s="16">
        <f>SUM(C43:C43)</f>
        <v>4933.55</v>
      </c>
      <c r="D42" s="25"/>
    </row>
    <row r="43" spans="1:4" ht="14.25" customHeight="1">
      <c r="A43" s="12"/>
      <c r="B43" s="3" t="s">
        <v>40</v>
      </c>
      <c r="C43" s="24">
        <v>4933.55</v>
      </c>
      <c r="D43" s="17">
        <f>C43/C36</f>
        <v>1.4446449269764356E-3</v>
      </c>
    </row>
    <row r="44" spans="1:4" ht="14.25" customHeight="1">
      <c r="A44" s="12" t="s">
        <v>41</v>
      </c>
      <c r="C44" s="16">
        <f>+C46+C45</f>
        <v>824652.39</v>
      </c>
      <c r="D44" s="17">
        <f>C44/C36</f>
        <v>0.24147518353568789</v>
      </c>
    </row>
    <row r="45" spans="1:4" ht="14.25" customHeight="1">
      <c r="A45" s="12"/>
      <c r="B45" s="19" t="s">
        <v>42</v>
      </c>
      <c r="C45" s="15">
        <v>62879.9</v>
      </c>
      <c r="D45" s="14"/>
    </row>
    <row r="46" spans="1:4" ht="14.25" customHeight="1">
      <c r="A46" s="12"/>
      <c r="B46" s="3" t="s">
        <v>43</v>
      </c>
      <c r="C46" s="20">
        <f>798141.4-36368.91</f>
        <v>761772.49</v>
      </c>
      <c r="D46" s="20"/>
    </row>
    <row r="47" spans="1:4" ht="14.25" customHeight="1">
      <c r="A47" s="12"/>
      <c r="C47" s="15"/>
      <c r="D47" s="14"/>
    </row>
    <row r="48" spans="1:4" ht="14.25" customHeight="1" thickBot="1">
      <c r="A48" s="12"/>
      <c r="B48" s="12" t="s">
        <v>44</v>
      </c>
      <c r="C48" s="27">
        <f>C36+C24</f>
        <v>3869525.9699999997</v>
      </c>
      <c r="D48" s="31"/>
    </row>
    <row r="49" spans="1:4" ht="14.25" customHeight="1" thickTop="1" thickBot="1">
      <c r="A49" s="12"/>
      <c r="C49" s="15"/>
      <c r="D49" s="14"/>
    </row>
    <row r="50" spans="1:4" ht="14.25" customHeight="1" thickBot="1">
      <c r="A50" s="12"/>
      <c r="B50" s="3" t="s">
        <v>45</v>
      </c>
      <c r="C50" s="32">
        <f>C48-C22</f>
        <v>0</v>
      </c>
      <c r="D50" s="33"/>
    </row>
    <row r="51" spans="1:4" ht="14.25" customHeight="1">
      <c r="A51" s="12"/>
      <c r="C51" s="15">
        <f>C48-C22</f>
        <v>0</v>
      </c>
      <c r="D51" s="15"/>
    </row>
    <row r="53" spans="1:4" ht="14.25" customHeight="1">
      <c r="A53" s="1" t="s">
        <v>0</v>
      </c>
      <c r="B53" s="2"/>
      <c r="C53" s="2"/>
      <c r="D53" s="2"/>
    </row>
    <row r="54" spans="1:4" ht="14.25" customHeight="1">
      <c r="A54" s="4" t="s">
        <v>46</v>
      </c>
      <c r="B54" s="5"/>
      <c r="C54" s="5"/>
      <c r="D54" s="5"/>
    </row>
    <row r="55" spans="1:4" ht="14.25" customHeight="1">
      <c r="A55" s="6"/>
      <c r="B55" s="34" t="s">
        <v>2</v>
      </c>
      <c r="C55" s="34"/>
      <c r="D55" s="34"/>
    </row>
    <row r="56" spans="1:4" ht="14.25" customHeight="1" thickBot="1">
      <c r="A56" s="7"/>
      <c r="B56" s="8"/>
      <c r="C56" s="11" t="str">
        <f>C4</f>
        <v>2024 DICIEMBRE</v>
      </c>
      <c r="D56" s="10"/>
    </row>
    <row r="58" spans="1:4" ht="14.25" customHeight="1">
      <c r="A58" s="1" t="s">
        <v>47</v>
      </c>
      <c r="B58" s="1" t="s">
        <v>48</v>
      </c>
      <c r="C58" s="35">
        <f>SUM(C59:C61)</f>
        <v>2070429.0200000003</v>
      </c>
      <c r="D58" s="36">
        <f>C58/C98</f>
        <v>0.89251349875414987</v>
      </c>
    </row>
    <row r="59" spans="1:4" ht="14.25" customHeight="1">
      <c r="A59" s="4" t="s">
        <v>49</v>
      </c>
      <c r="B59" s="19" t="s">
        <v>50</v>
      </c>
      <c r="C59" s="18">
        <f>'[2]R Msual'!O9</f>
        <v>2041687.1300000004</v>
      </c>
      <c r="D59" s="17"/>
    </row>
    <row r="60" spans="1:4" ht="14.25" customHeight="1">
      <c r="A60" s="4" t="s">
        <v>51</v>
      </c>
      <c r="B60" s="4" t="s">
        <v>52</v>
      </c>
      <c r="C60" s="18">
        <f>'[2]R Msual'!O10</f>
        <v>20141.89</v>
      </c>
      <c r="D60" s="17"/>
    </row>
    <row r="61" spans="1:4" ht="14.25" customHeight="1">
      <c r="A61" s="4" t="s">
        <v>53</v>
      </c>
      <c r="B61" s="4" t="s">
        <v>54</v>
      </c>
      <c r="C61" s="18">
        <f>'[2]R Msual'!O11</f>
        <v>8600</v>
      </c>
      <c r="D61" s="17"/>
    </row>
    <row r="62" spans="1:4" ht="14.25" customHeight="1">
      <c r="A62" s="19" t="s">
        <v>55</v>
      </c>
      <c r="B62" s="4" t="s">
        <v>56</v>
      </c>
      <c r="C62" s="18">
        <v>0</v>
      </c>
      <c r="D62" s="17"/>
    </row>
    <row r="63" spans="1:4" ht="14.25" customHeight="1">
      <c r="D63" s="17"/>
    </row>
    <row r="64" spans="1:4" ht="14.25" customHeight="1">
      <c r="A64" s="1" t="s">
        <v>47</v>
      </c>
      <c r="B64" s="1" t="s">
        <v>57</v>
      </c>
      <c r="C64" s="35">
        <f>SUM(C65:C73)</f>
        <v>1184562.4200000002</v>
      </c>
      <c r="D64" s="17">
        <f>C64/C99</f>
        <v>0.77848156893972675</v>
      </c>
    </row>
    <row r="65" spans="1:4" ht="14.25" customHeight="1">
      <c r="A65" s="4" t="s">
        <v>49</v>
      </c>
      <c r="B65" s="4" t="s">
        <v>58</v>
      </c>
      <c r="C65" s="18">
        <f>'[2]R Msual'!O15</f>
        <v>123172.34</v>
      </c>
      <c r="D65" s="17"/>
    </row>
    <row r="66" spans="1:4" ht="14.25" customHeight="1">
      <c r="A66" s="4" t="s">
        <v>51</v>
      </c>
      <c r="B66" s="4" t="s">
        <v>59</v>
      </c>
      <c r="C66" s="18">
        <f>'[2]R Msual'!O16</f>
        <v>56282.009999999995</v>
      </c>
      <c r="D66" s="17"/>
    </row>
    <row r="67" spans="1:4" ht="14.25" customHeight="1">
      <c r="A67" s="4" t="s">
        <v>53</v>
      </c>
      <c r="B67" s="4" t="s">
        <v>60</v>
      </c>
      <c r="C67" s="18">
        <f>'[2]R Msual'!O17</f>
        <v>59376.130000000012</v>
      </c>
      <c r="D67" s="17"/>
    </row>
    <row r="68" spans="1:4" ht="14.25" customHeight="1">
      <c r="A68" s="4" t="s">
        <v>55</v>
      </c>
      <c r="B68" s="4" t="s">
        <v>61</v>
      </c>
      <c r="C68" s="18">
        <f>'[2]R Msual'!O18</f>
        <v>36000</v>
      </c>
      <c r="D68" s="17"/>
    </row>
    <row r="69" spans="1:4" ht="14.25" customHeight="1">
      <c r="A69" s="4" t="s">
        <v>62</v>
      </c>
      <c r="B69" s="4" t="s">
        <v>63</v>
      </c>
      <c r="C69" s="18">
        <f>'[2]R Msual'!O19</f>
        <v>407361.32</v>
      </c>
      <c r="D69" s="17"/>
    </row>
    <row r="70" spans="1:4" ht="14.25" customHeight="1">
      <c r="A70" s="4" t="s">
        <v>64</v>
      </c>
      <c r="B70" s="4" t="s">
        <v>65</v>
      </c>
      <c r="C70" s="18">
        <f>'[2]R Msual'!O20</f>
        <v>70699.739999999991</v>
      </c>
      <c r="D70" s="17"/>
    </row>
    <row r="71" spans="1:4" ht="14.25" customHeight="1">
      <c r="A71" s="4" t="s">
        <v>66</v>
      </c>
      <c r="B71" s="4" t="s">
        <v>67</v>
      </c>
      <c r="C71" s="18">
        <f>'[2]R Msual'!O21</f>
        <v>384723.14999999997</v>
      </c>
      <c r="D71" s="17"/>
    </row>
    <row r="72" spans="1:4" ht="14.25" customHeight="1">
      <c r="A72" s="4" t="s">
        <v>68</v>
      </c>
      <c r="B72" s="4" t="s">
        <v>69</v>
      </c>
      <c r="C72" s="18">
        <f>'[2]R Msual'!O22</f>
        <v>36744.11</v>
      </c>
      <c r="D72" s="17"/>
    </row>
    <row r="73" spans="1:4" ht="14.25" customHeight="1">
      <c r="A73" s="4" t="s">
        <v>70</v>
      </c>
      <c r="B73" s="4" t="s">
        <v>71</v>
      </c>
      <c r="C73" s="18">
        <f>'[2]R Msual'!O23</f>
        <v>10203.620000000001</v>
      </c>
      <c r="D73" s="17"/>
    </row>
    <row r="74" spans="1:4" ht="14.25" customHeight="1">
      <c r="A74" s="4"/>
      <c r="B74" s="4"/>
      <c r="D74" s="17"/>
    </row>
    <row r="75" spans="1:4" ht="14.25" customHeight="1">
      <c r="A75" s="4"/>
      <c r="B75" s="4"/>
      <c r="D75" s="17"/>
    </row>
    <row r="76" spans="1:4" ht="14.25" customHeight="1">
      <c r="A76" s="1" t="s">
        <v>47</v>
      </c>
      <c r="B76" s="1" t="s">
        <v>72</v>
      </c>
      <c r="C76" s="35">
        <f>SUM(C77:C80)</f>
        <v>28705.490000000005</v>
      </c>
      <c r="D76" s="17">
        <f>C76/C99</f>
        <v>1.8864936549636311E-2</v>
      </c>
    </row>
    <row r="77" spans="1:4" ht="14.25" customHeight="1">
      <c r="A77" s="4" t="s">
        <v>49</v>
      </c>
      <c r="B77" s="19" t="s">
        <v>73</v>
      </c>
      <c r="C77" s="18">
        <f>'[2]R Msual'!O26</f>
        <v>16142.09</v>
      </c>
      <c r="D77" s="17"/>
    </row>
    <row r="78" spans="1:4" ht="14.25" customHeight="1">
      <c r="A78" s="4" t="s">
        <v>51</v>
      </c>
      <c r="B78" s="4" t="s">
        <v>74</v>
      </c>
      <c r="C78" s="18">
        <f>'[2]R Msual'!O27</f>
        <v>0</v>
      </c>
      <c r="D78" s="17"/>
    </row>
    <row r="79" spans="1:4" ht="14.25" customHeight="1">
      <c r="A79" s="4" t="s">
        <v>53</v>
      </c>
      <c r="B79" s="4" t="s">
        <v>75</v>
      </c>
      <c r="C79" s="18">
        <f>'[2]R Msual'!O28</f>
        <v>12563.400000000003</v>
      </c>
      <c r="D79" s="17"/>
    </row>
    <row r="80" spans="1:4" ht="14.25" customHeight="1">
      <c r="A80" s="4"/>
      <c r="B80" s="4"/>
      <c r="C80" s="18">
        <f>'[2]R Msual'!O29</f>
        <v>0</v>
      </c>
      <c r="D80" s="17"/>
    </row>
    <row r="81" spans="1:4" ht="14.25" customHeight="1">
      <c r="A81" s="4"/>
      <c r="B81" s="4"/>
      <c r="D81" s="17"/>
    </row>
    <row r="82" spans="1:4" ht="14.25" customHeight="1" thickBot="1">
      <c r="A82" s="4"/>
      <c r="B82" s="1" t="s">
        <v>76</v>
      </c>
      <c r="C82" s="37">
        <f>C58-C64-C76</f>
        <v>857161.1100000001</v>
      </c>
      <c r="D82" s="17"/>
    </row>
    <row r="83" spans="1:4" ht="14.25" customHeight="1" thickTop="1">
      <c r="A83" s="4"/>
      <c r="B83" s="1"/>
      <c r="D83" s="17"/>
    </row>
    <row r="84" spans="1:4" ht="14.25" customHeight="1">
      <c r="A84" s="4" t="s">
        <v>77</v>
      </c>
      <c r="B84" s="1" t="s">
        <v>78</v>
      </c>
      <c r="C84" s="35">
        <f>'[2]R Msual'!O33</f>
        <v>242020.9</v>
      </c>
      <c r="D84" s="17">
        <f>C84/C98</f>
        <v>0.10432954626506741</v>
      </c>
    </row>
    <row r="85" spans="1:4" ht="14.25" customHeight="1">
      <c r="A85" s="4"/>
      <c r="B85" s="4"/>
      <c r="D85" s="17"/>
    </row>
    <row r="86" spans="1:4" ht="14.25" customHeight="1">
      <c r="A86" s="4" t="s">
        <v>77</v>
      </c>
      <c r="B86" s="1" t="s">
        <v>79</v>
      </c>
      <c r="C86" s="35">
        <f>SUM(C87:C92)</f>
        <v>5731.2199999999993</v>
      </c>
      <c r="D86" s="17">
        <f>C86/C99</f>
        <v>3.7664955955117501E-3</v>
      </c>
    </row>
    <row r="87" spans="1:4" ht="14.25" customHeight="1">
      <c r="A87" s="4" t="s">
        <v>49</v>
      </c>
      <c r="B87" s="4" t="s">
        <v>80</v>
      </c>
      <c r="C87" s="18">
        <f>'[2]R Msual'!O36</f>
        <v>1232.5</v>
      </c>
      <c r="D87" s="17"/>
    </row>
    <row r="88" spans="1:4" ht="14.25" customHeight="1">
      <c r="A88" s="4" t="s">
        <v>51</v>
      </c>
      <c r="B88" s="4" t="s">
        <v>81</v>
      </c>
      <c r="C88" s="18">
        <f>'[2]R Msual'!O37</f>
        <v>672.81000000000006</v>
      </c>
      <c r="D88" s="17"/>
    </row>
    <row r="89" spans="1:4" ht="14.25" customHeight="1">
      <c r="A89" s="4" t="s">
        <v>53</v>
      </c>
      <c r="B89" s="4" t="s">
        <v>82</v>
      </c>
      <c r="C89" s="18">
        <f>'[2]R Msual'!O38</f>
        <v>0</v>
      </c>
      <c r="D89" s="23"/>
    </row>
    <row r="90" spans="1:4" ht="14.25" customHeight="1">
      <c r="A90" s="4" t="s">
        <v>55</v>
      </c>
      <c r="B90" s="4" t="s">
        <v>83</v>
      </c>
      <c r="C90" s="18">
        <f>'[2]R Msual'!O39</f>
        <v>3825.91</v>
      </c>
      <c r="D90" s="23"/>
    </row>
    <row r="91" spans="1:4" ht="14.25" customHeight="1">
      <c r="A91" s="4" t="s">
        <v>62</v>
      </c>
      <c r="B91" s="4" t="s">
        <v>84</v>
      </c>
      <c r="C91" s="18">
        <f>'[2]R Msual'!O40</f>
        <v>0</v>
      </c>
      <c r="D91" s="23"/>
    </row>
    <row r="92" spans="1:4" ht="14.25" customHeight="1">
      <c r="A92" s="4" t="s">
        <v>64</v>
      </c>
      <c r="B92" s="4" t="s">
        <v>85</v>
      </c>
      <c r="C92" s="18">
        <f>'[2]R Msual'!O41</f>
        <v>0</v>
      </c>
      <c r="D92" s="12"/>
    </row>
    <row r="93" spans="1:4" ht="14.25" customHeight="1">
      <c r="A93" s="1" t="s">
        <v>86</v>
      </c>
      <c r="B93" s="1" t="s">
        <v>87</v>
      </c>
      <c r="C93" s="35">
        <f>'[2]R Msual'!O43</f>
        <v>7323.42</v>
      </c>
      <c r="D93" s="23"/>
    </row>
    <row r="94" spans="1:4" ht="14.25" customHeight="1">
      <c r="A94" s="1" t="s">
        <v>88</v>
      </c>
      <c r="B94" s="1" t="s">
        <v>89</v>
      </c>
      <c r="C94" s="18">
        <f>'[2]R Msual'!O44</f>
        <v>26.41</v>
      </c>
      <c r="D94" s="23"/>
    </row>
    <row r="95" spans="1:4" ht="14.25" customHeight="1">
      <c r="A95" s="1"/>
      <c r="B95" s="1" t="s">
        <v>90</v>
      </c>
      <c r="C95" s="35">
        <f>192650.17+27239.27+24593.53+29505.16+28618.27</f>
        <v>302606.40000000002</v>
      </c>
      <c r="D95" s="23"/>
    </row>
    <row r="96" spans="1:4" ht="14.25" customHeight="1">
      <c r="A96" s="1"/>
      <c r="B96" s="4" t="s">
        <v>94</v>
      </c>
      <c r="C96" s="35">
        <v>36368.910000000003</v>
      </c>
      <c r="D96" s="23"/>
    </row>
    <row r="97" spans="1:4" ht="14.25" customHeight="1">
      <c r="A97" s="4"/>
      <c r="B97" s="4"/>
      <c r="D97" s="23"/>
    </row>
    <row r="98" spans="1:4" ht="14.25" customHeight="1">
      <c r="A98" s="4"/>
      <c r="B98" s="22" t="s">
        <v>91</v>
      </c>
      <c r="C98" s="38">
        <f>C58+C84+C93</f>
        <v>2319773.3400000003</v>
      </c>
      <c r="D98" s="23">
        <f>D58+D84</f>
        <v>0.99684304501921728</v>
      </c>
    </row>
    <row r="99" spans="1:4" ht="14.25" customHeight="1">
      <c r="A99" s="4"/>
      <c r="B99" s="22" t="s">
        <v>92</v>
      </c>
      <c r="C99" s="38">
        <f>C64+C76+C86+C94+C95</f>
        <v>1521631.94</v>
      </c>
      <c r="D99" s="23">
        <f>D64+D76+D86</f>
        <v>0.80111300108487482</v>
      </c>
    </row>
    <row r="100" spans="1:4" ht="14.25" customHeight="1">
      <c r="A100" s="1"/>
      <c r="B100" s="1"/>
      <c r="D100" s="25"/>
    </row>
    <row r="101" spans="1:4" ht="14.25" customHeight="1" thickBot="1">
      <c r="A101" s="4"/>
      <c r="B101" s="22" t="s">
        <v>93</v>
      </c>
      <c r="C101" s="39">
        <f>C98-C99-C96</f>
        <v>761772.49000000034</v>
      </c>
      <c r="D101" s="25"/>
    </row>
    <row r="102" spans="1:4" ht="14.25" customHeight="1" thickTop="1">
      <c r="B102" s="40"/>
    </row>
    <row r="103" spans="1:4" ht="14.25" customHeight="1">
      <c r="B103" s="22"/>
    </row>
    <row r="104" spans="1:4" ht="14.25" customHeight="1">
      <c r="B104" s="41"/>
      <c r="C104" s="42">
        <f>C101-C46</f>
        <v>0</v>
      </c>
      <c r="D104" s="42"/>
    </row>
    <row r="105" spans="1:4" ht="14.25" customHeight="1">
      <c r="B105" s="41"/>
      <c r="C105" s="43"/>
      <c r="D105" s="43"/>
    </row>
    <row r="106" spans="1:4" ht="14.25" customHeight="1">
      <c r="B106" s="41"/>
      <c r="C106" s="43"/>
      <c r="D106" s="41"/>
    </row>
    <row r="115" spans="1:4" s="12" customFormat="1" ht="14.25" customHeight="1">
      <c r="A115" s="3"/>
      <c r="B115" s="3"/>
      <c r="C115" s="18"/>
      <c r="D115" s="3"/>
    </row>
    <row r="116" spans="1:4" s="12" customFormat="1" ht="14.25" customHeight="1">
      <c r="A116" s="3"/>
      <c r="B116" s="3"/>
      <c r="C116" s="18"/>
      <c r="D116" s="3"/>
    </row>
    <row r="117" spans="1:4" s="12" customFormat="1" ht="14.25" customHeight="1">
      <c r="A117" s="3"/>
      <c r="B117" s="3"/>
      <c r="C117" s="18"/>
      <c r="D117" s="3"/>
    </row>
  </sheetData>
  <printOptions horizontalCentered="1"/>
  <pageMargins left="0.43307086614173229" right="0.27559055118110237" top="0.74803149606299213" bottom="0.19685039370078741" header="0" footer="0"/>
  <pageSetup orientation="portrait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BG_ER</vt:lpstr>
      <vt:lpstr>BG_ER!Área_de_impresión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Miranda</dc:creator>
  <cp:lastModifiedBy>Oscar Miranda</cp:lastModifiedBy>
  <dcterms:created xsi:type="dcterms:W3CDTF">2025-01-31T15:44:55Z</dcterms:created>
  <dcterms:modified xsi:type="dcterms:W3CDTF">2025-01-31T15:50:54Z</dcterms:modified>
</cp:coreProperties>
</file>