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8_{3E24A2D5-9BB1-4098-8095-BA6A9FED8F3E}" xr6:coauthVersionLast="47" xr6:coauthVersionMax="47" xr10:uidLastSave="{00000000-0000-0000-0000-000000000000}"/>
  <bookViews>
    <workbookView xWindow="-110" yWindow="-110" windowWidth="19420" windowHeight="10300" xr2:uid="{8EA73B67-E0FF-4986-A6EB-C98C50156647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C42" i="2" s="1"/>
  <c r="B43" i="2"/>
  <c r="B40" i="2"/>
  <c r="B39" i="2"/>
  <c r="B38" i="2"/>
  <c r="B37" i="2"/>
  <c r="B36" i="2"/>
  <c r="B35" i="2"/>
  <c r="F34" i="2"/>
  <c r="B34" i="2"/>
  <c r="G33" i="2"/>
  <c r="B33" i="2"/>
  <c r="C32" i="2" s="1"/>
  <c r="F31" i="2"/>
  <c r="G30" i="2" s="1"/>
  <c r="B30" i="2"/>
  <c r="F29" i="2"/>
  <c r="B29" i="2"/>
  <c r="G28" i="2"/>
  <c r="C28" i="2"/>
  <c r="F26" i="2"/>
  <c r="B26" i="2"/>
  <c r="F25" i="2"/>
  <c r="B25" i="2"/>
  <c r="F24" i="2"/>
  <c r="G23" i="2" s="1"/>
  <c r="B24" i="2"/>
  <c r="C23" i="2" s="1"/>
  <c r="F21" i="2"/>
  <c r="B21" i="2"/>
  <c r="F20" i="2"/>
  <c r="B20" i="2"/>
  <c r="G19" i="2"/>
  <c r="B19" i="2"/>
  <c r="B18" i="2"/>
  <c r="C17" i="2" s="1"/>
  <c r="F17" i="2"/>
  <c r="F16" i="2"/>
  <c r="G15" i="2" s="1"/>
  <c r="B15" i="2"/>
  <c r="B14" i="2"/>
  <c r="F13" i="2"/>
  <c r="B13" i="2"/>
  <c r="F12" i="2"/>
  <c r="C12" i="2"/>
  <c r="F11" i="2"/>
  <c r="G10" i="2"/>
  <c r="B10" i="2"/>
  <c r="C9" i="2" s="1"/>
  <c r="F8" i="2"/>
  <c r="F7" i="2"/>
  <c r="B7" i="2"/>
  <c r="F6" i="2"/>
  <c r="B6" i="2"/>
  <c r="G5" i="2"/>
  <c r="C5" i="2"/>
  <c r="A2" i="2"/>
  <c r="B56" i="1"/>
  <c r="B55" i="1"/>
  <c r="F54" i="1"/>
  <c r="G53" i="1" s="1"/>
  <c r="B54" i="1"/>
  <c r="C53" i="1" s="1"/>
  <c r="B51" i="1"/>
  <c r="B50" i="1"/>
  <c r="B49" i="1"/>
  <c r="F48" i="1"/>
  <c r="B48" i="1"/>
  <c r="G47" i="1"/>
  <c r="H47" i="1" s="1"/>
  <c r="C47" i="1"/>
  <c r="F43" i="1"/>
  <c r="F42" i="1"/>
  <c r="E42" i="1"/>
  <c r="G41" i="1"/>
  <c r="F40" i="1"/>
  <c r="G39" i="1"/>
  <c r="F38" i="1"/>
  <c r="G37" i="1"/>
  <c r="B37" i="1"/>
  <c r="F36" i="1"/>
  <c r="G35" i="1" s="1"/>
  <c r="G44" i="1" s="1"/>
  <c r="B36" i="1"/>
  <c r="B35" i="1"/>
  <c r="B34" i="1"/>
  <c r="C33" i="1"/>
  <c r="F31" i="1"/>
  <c r="B31" i="1"/>
  <c r="G30" i="1"/>
  <c r="B30" i="1"/>
  <c r="C28" i="1" s="1"/>
  <c r="F29" i="1"/>
  <c r="G28" i="1"/>
  <c r="F27" i="1"/>
  <c r="F26" i="1"/>
  <c r="B26" i="1"/>
  <c r="F25" i="1"/>
  <c r="C25" i="1"/>
  <c r="G24" i="1"/>
  <c r="F23" i="1"/>
  <c r="G22" i="1" s="1"/>
  <c r="H22" i="1" s="1"/>
  <c r="B23" i="1"/>
  <c r="C19" i="1" s="1"/>
  <c r="B22" i="1"/>
  <c r="F21" i="1"/>
  <c r="B21" i="1"/>
  <c r="F20" i="1"/>
  <c r="B20" i="1"/>
  <c r="G19" i="1"/>
  <c r="H19" i="1" s="1"/>
  <c r="F18" i="1"/>
  <c r="G17" i="1"/>
  <c r="H17" i="1" s="1"/>
  <c r="B17" i="1"/>
  <c r="C15" i="1" s="1"/>
  <c r="F16" i="1"/>
  <c r="F15" i="1"/>
  <c r="G14" i="1"/>
  <c r="H14" i="1" s="1"/>
  <c r="F13" i="1"/>
  <c r="B13" i="1"/>
  <c r="F12" i="1"/>
  <c r="B12" i="1"/>
  <c r="F11" i="1"/>
  <c r="B11" i="1"/>
  <c r="C10" i="1" s="1"/>
  <c r="F10" i="1"/>
  <c r="G9" i="1" s="1"/>
  <c r="H9" i="1" s="1"/>
  <c r="F8" i="1"/>
  <c r="B8" i="1"/>
  <c r="F7" i="1"/>
  <c r="B7" i="1"/>
  <c r="G6" i="1"/>
  <c r="C6" i="1"/>
  <c r="A2" i="1"/>
  <c r="G45" i="2" l="1"/>
  <c r="C45" i="1"/>
  <c r="C45" i="2"/>
  <c r="G32" i="1"/>
  <c r="G45" i="1" s="1"/>
  <c r="H45" i="1" s="1"/>
  <c r="H53" i="1"/>
  <c r="H6" i="1"/>
  <c r="C47" i="2" l="1"/>
  <c r="C46" i="2"/>
  <c r="A46" i="2" s="1"/>
  <c r="G46" i="2"/>
  <c r="E46" i="2" s="1"/>
  <c r="G47" i="2" l="1"/>
  <c r="H47" i="2" s="1"/>
</calcChain>
</file>

<file path=xl/sharedStrings.xml><?xml version="1.0" encoding="utf-8"?>
<sst xmlns="http://schemas.openxmlformats.org/spreadsheetml/2006/main" count="159" uniqueCount="135">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</sst>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" fontId="10" fillId="0" borderId="0" xfId="2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3C3C53C7-1EA1-45EE-BF65-B2D63F6B2ACD}"/>
    <cellStyle name="Moneda 2" xfId="4" xr:uid="{629062F8-1949-416B-A9C2-91E026ED752E}"/>
    <cellStyle name="Normal" xfId="0" builtinId="0"/>
    <cellStyle name="Normal 2" xfId="2" xr:uid="{FB978FEC-A7C7-446F-900C-AAC1CC1EC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2EE4E9D-F292-42EB-8832-67D3BEE58811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FB8F503-3DAB-4202-9080-05E14A8A2DBD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0D9CB1-01DD-4563-AFFC-E4B1EEEA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2050158-494E-46FC-B379-819996B71F84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7EF5079-97E8-4FD5-9C5F-72E3C0BEFB3C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6B8BF0-CEA8-4FA2-A046-4E35FC74F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4\11.%20NOV.%202024\2024%2011%20EF-SSF.xlsx" TargetMode="External"/><Relationship Id="rId1" Type="http://schemas.openxmlformats.org/officeDocument/2006/relationships/externalLinkPath" Target="file:///Y:\EEFF\2024\11.%20NOV.%202024\2024%2011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BALANCE"/>
      <sheetName val="HT-EST.RESULT"/>
      <sheetName val="BALANCE-SSF"/>
      <sheetName val="EST.RESULTADO-SSF"/>
      <sheetName val="BALANCE (BVES)"/>
      <sheetName val="EST.RESULTAD (BVES)"/>
    </sheetNames>
    <sheetDataSet>
      <sheetData sheetId="0"/>
      <sheetData sheetId="1">
        <row r="9">
          <cell r="D9">
            <v>1100</v>
          </cell>
          <cell r="I9">
            <v>558458.67000000004</v>
          </cell>
        </row>
        <row r="13">
          <cell r="H13">
            <v>4308767.78</v>
          </cell>
        </row>
        <row r="14">
          <cell r="D14">
            <v>1258889.24</v>
          </cell>
        </row>
        <row r="18">
          <cell r="H18">
            <v>32271.29</v>
          </cell>
        </row>
        <row r="19">
          <cell r="D19">
            <v>3975000</v>
          </cell>
          <cell r="I19">
            <v>197149.12</v>
          </cell>
        </row>
        <row r="22">
          <cell r="D22">
            <v>3554563.94</v>
          </cell>
        </row>
        <row r="23">
          <cell r="I23">
            <v>3566156.52</v>
          </cell>
        </row>
        <row r="26">
          <cell r="D26">
            <v>5200.04</v>
          </cell>
          <cell r="I26">
            <v>2765.98</v>
          </cell>
        </row>
        <row r="30">
          <cell r="I30">
            <v>743040.96</v>
          </cell>
        </row>
        <row r="33">
          <cell r="D33">
            <v>1215204.75</v>
          </cell>
        </row>
        <row r="34">
          <cell r="H34">
            <v>37908.6</v>
          </cell>
        </row>
        <row r="35">
          <cell r="H35">
            <v>116943.99</v>
          </cell>
        </row>
        <row r="38">
          <cell r="I38">
            <v>21306.63</v>
          </cell>
        </row>
        <row r="47">
          <cell r="D47">
            <v>2421823.46</v>
          </cell>
        </row>
        <row r="49">
          <cell r="I49">
            <v>200000</v>
          </cell>
        </row>
        <row r="51">
          <cell r="D51">
            <v>10344074.27</v>
          </cell>
        </row>
        <row r="52">
          <cell r="I52">
            <v>7578439.0899999999</v>
          </cell>
        </row>
        <row r="55">
          <cell r="D55">
            <v>167195.71</v>
          </cell>
        </row>
        <row r="58">
          <cell r="D58">
            <v>-12647.72</v>
          </cell>
          <cell r="J58">
            <v>34423.949999999997</v>
          </cell>
        </row>
        <row r="64">
          <cell r="C64">
            <v>690006.08</v>
          </cell>
        </row>
        <row r="65">
          <cell r="I65">
            <v>182949.05</v>
          </cell>
        </row>
        <row r="71">
          <cell r="D71">
            <v>850384.57000000007</v>
          </cell>
          <cell r="H71">
            <v>147063.96</v>
          </cell>
        </row>
        <row r="73">
          <cell r="I73">
            <v>112274.65999999999</v>
          </cell>
        </row>
        <row r="77">
          <cell r="D77">
            <v>-690272.2</v>
          </cell>
        </row>
        <row r="82">
          <cell r="J82">
            <v>100050.47</v>
          </cell>
        </row>
        <row r="83">
          <cell r="D83">
            <v>2246301.92</v>
          </cell>
        </row>
        <row r="92">
          <cell r="D92">
            <v>355817.5</v>
          </cell>
        </row>
        <row r="96">
          <cell r="I96">
            <v>7500000</v>
          </cell>
        </row>
        <row r="98">
          <cell r="D98">
            <v>314320.52</v>
          </cell>
        </row>
        <row r="105">
          <cell r="D105">
            <v>-127086.32</v>
          </cell>
          <cell r="H105">
            <v>298355.84000000003</v>
          </cell>
        </row>
        <row r="106">
          <cell r="H106">
            <v>1676.72</v>
          </cell>
        </row>
        <row r="108">
          <cell r="H108">
            <v>2338561.1800000002</v>
          </cell>
        </row>
        <row r="116">
          <cell r="D116">
            <v>1385038457.98</v>
          </cell>
          <cell r="I116">
            <v>1576060594.0999999</v>
          </cell>
        </row>
        <row r="120">
          <cell r="D120">
            <v>26217899.800000001</v>
          </cell>
        </row>
        <row r="121">
          <cell r="I121">
            <v>843549.02</v>
          </cell>
        </row>
        <row r="124">
          <cell r="D124">
            <v>161452261.37</v>
          </cell>
        </row>
        <row r="128">
          <cell r="D128">
            <v>3351974.95</v>
          </cell>
        </row>
        <row r="135">
          <cell r="C135">
            <v>808000</v>
          </cell>
        </row>
        <row r="136">
          <cell r="C136">
            <v>30907.46</v>
          </cell>
        </row>
        <row r="137">
          <cell r="C137">
            <v>4641.5600000000004</v>
          </cell>
        </row>
      </sheetData>
      <sheetData sheetId="2">
        <row r="2">
          <cell r="B2" t="str">
            <v>ESTADO DE RESULTADO DEL 01 DE ENERO AL 30 NOVIEMBRE DE 2024</v>
          </cell>
        </row>
        <row r="6">
          <cell r="D6">
            <v>1974246.49</v>
          </cell>
          <cell r="J6">
            <v>2578870.2999999998</v>
          </cell>
        </row>
        <row r="9">
          <cell r="D9">
            <v>8267409.1600000001</v>
          </cell>
          <cell r="J9">
            <v>12111337.620000001</v>
          </cell>
        </row>
        <row r="12">
          <cell r="D12">
            <v>0</v>
          </cell>
          <cell r="J12">
            <v>702952.04</v>
          </cell>
        </row>
        <row r="18">
          <cell r="J18">
            <v>1103921.03</v>
          </cell>
        </row>
        <row r="19">
          <cell r="D19">
            <v>1389529.29</v>
          </cell>
        </row>
        <row r="20">
          <cell r="J20">
            <v>2465625.87</v>
          </cell>
        </row>
        <row r="23">
          <cell r="J23">
            <v>1635566.26</v>
          </cell>
        </row>
        <row r="25">
          <cell r="D25">
            <v>656743.13</v>
          </cell>
        </row>
        <row r="28">
          <cell r="D28">
            <v>2107348.6800000002</v>
          </cell>
          <cell r="J28">
            <v>527386.21</v>
          </cell>
        </row>
        <row r="31">
          <cell r="D31">
            <v>701742.2</v>
          </cell>
          <cell r="J31">
            <v>532837.14</v>
          </cell>
        </row>
        <row r="36">
          <cell r="D36">
            <v>512130.28</v>
          </cell>
          <cell r="J36">
            <v>487945.76</v>
          </cell>
        </row>
        <row r="38">
          <cell r="J38">
            <v>960.65</v>
          </cell>
        </row>
        <row r="40">
          <cell r="D40">
            <v>1220841.92</v>
          </cell>
        </row>
        <row r="43">
          <cell r="J43">
            <v>11638.4</v>
          </cell>
        </row>
        <row r="44">
          <cell r="D44">
            <v>53705.17</v>
          </cell>
        </row>
        <row r="46">
          <cell r="J46">
            <v>204545.46</v>
          </cell>
        </row>
        <row r="47">
          <cell r="D47">
            <v>18550.34</v>
          </cell>
        </row>
        <row r="54">
          <cell r="J54">
            <v>0</v>
          </cell>
        </row>
        <row r="57">
          <cell r="D57">
            <v>2583930.6500000004</v>
          </cell>
        </row>
        <row r="59">
          <cell r="J59">
            <v>345610.2</v>
          </cell>
        </row>
        <row r="64">
          <cell r="J64">
            <v>1696798.9</v>
          </cell>
        </row>
        <row r="69">
          <cell r="J69">
            <v>85072.639999999999</v>
          </cell>
        </row>
        <row r="83">
          <cell r="D83">
            <v>267143.96000000002</v>
          </cell>
        </row>
        <row r="85">
          <cell r="D85">
            <v>1229279.24</v>
          </cell>
        </row>
        <row r="89">
          <cell r="D89">
            <v>78759.100000000006</v>
          </cell>
        </row>
        <row r="92">
          <cell r="D92">
            <v>446046.58</v>
          </cell>
        </row>
        <row r="100">
          <cell r="C100">
            <v>1365694.47</v>
          </cell>
        </row>
        <row r="104">
          <cell r="D104">
            <v>825903.81</v>
          </cell>
        </row>
        <row r="115">
          <cell r="D115">
            <v>0</v>
          </cell>
        </row>
        <row r="121">
          <cell r="D121">
            <v>824664.68</v>
          </cell>
        </row>
        <row r="140">
          <cell r="D140">
            <v>22501.170000000002</v>
          </cell>
        </row>
        <row r="144">
          <cell r="D144">
            <v>941104.43</v>
          </cell>
        </row>
        <row r="150">
          <cell r="D150">
            <v>48392.01</v>
          </cell>
        </row>
        <row r="153">
          <cell r="D153">
            <v>0</v>
          </cell>
        </row>
        <row r="155">
          <cell r="D155">
            <v>260621.51</v>
          </cell>
        </row>
        <row r="166">
          <cell r="D166">
            <v>108006.93</v>
          </cell>
        </row>
        <row r="168">
          <cell r="D168">
            <v>95462.33</v>
          </cell>
        </row>
      </sheetData>
      <sheetData sheetId="3">
        <row r="3">
          <cell r="A3" t="str">
            <v>BALANCE GENERAL AL 30 DE NOVIEMBRE DE 2024</v>
          </cell>
        </row>
        <row r="8">
          <cell r="G8">
            <v>4867226.45</v>
          </cell>
        </row>
        <row r="11">
          <cell r="G11">
            <v>3798342.91</v>
          </cell>
        </row>
        <row r="16">
          <cell r="G16">
            <v>897893.54999999993</v>
          </cell>
        </row>
        <row r="19">
          <cell r="G19">
            <v>21306.63</v>
          </cell>
        </row>
        <row r="21">
          <cell r="G21">
            <v>7778439.0899999999</v>
          </cell>
        </row>
        <row r="24">
          <cell r="G24">
            <v>34423.949999999997</v>
          </cell>
        </row>
        <row r="34">
          <cell r="F34">
            <v>0.35</v>
          </cell>
        </row>
        <row r="45">
          <cell r="F45">
            <v>-1508689.0500000045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9A78-FEE7-49A1-BDEB-7719407DDF61}">
  <sheetPr>
    <tabColor rgb="FF0070C0"/>
    <pageSetUpPr fitToPage="1"/>
  </sheetPr>
  <dimension ref="A1:O65"/>
  <sheetViews>
    <sheetView tabSelected="1" view="pageBreakPreview" topLeftCell="B10" zoomScaleNormal="100" zoomScaleSheetLayoutView="100" workbookViewId="0">
      <selection activeCell="A26" sqref="A26"/>
    </sheetView>
  </sheetViews>
  <sheetFormatPr baseColWidth="10" defaultColWidth="10.5" defaultRowHeight="12.5" x14ac:dyDescent="0.25"/>
  <cols>
    <col min="1" max="1" width="47.414062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8.08203125" style="2" customWidth="1"/>
    <col min="9" max="9" width="10.5" style="2" customWidth="1"/>
    <col min="10" max="10" width="6.1640625" style="2" customWidth="1"/>
    <col min="11" max="11" width="14.25" style="2" customWidth="1"/>
    <col min="12" max="16384" width="10.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tr">
        <f>+'[1]BALANCE-SSF'!A3:G3</f>
        <v>BALANCE GENERAL AL 30 DE NOVIEMBRE DE 2024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1259989.24</v>
      </c>
      <c r="D6" s="11"/>
      <c r="E6" s="8" t="s">
        <v>6</v>
      </c>
      <c r="F6" s="12"/>
      <c r="G6" s="10">
        <f>SUM(F7:F8)</f>
        <v>4867226.45</v>
      </c>
      <c r="H6" s="11">
        <f>+G6-'[1]BALANCE-SSF'!G8</f>
        <v>0</v>
      </c>
    </row>
    <row r="7" spans="1:11" ht="12.75" customHeight="1" x14ac:dyDescent="0.25">
      <c r="A7" s="5" t="s">
        <v>7</v>
      </c>
      <c r="B7" s="13">
        <f>+'[1]HT-BALANCE'!D9</f>
        <v>1100</v>
      </c>
      <c r="E7" s="5" t="s">
        <v>8</v>
      </c>
      <c r="F7" s="12">
        <f>+'[1]HT-BALANCE'!I9</f>
        <v>558458.67000000004</v>
      </c>
      <c r="G7" s="10"/>
    </row>
    <row r="8" spans="1:11" ht="12.75" customHeight="1" x14ac:dyDescent="0.25">
      <c r="A8" s="5" t="s">
        <v>9</v>
      </c>
      <c r="B8" s="14">
        <f>+'[1]HT-BALANCE'!D14</f>
        <v>1258889.24</v>
      </c>
      <c r="C8" s="10"/>
      <c r="D8" s="2" t="s">
        <v>2</v>
      </c>
      <c r="E8" s="5" t="s">
        <v>10</v>
      </c>
      <c r="F8" s="15">
        <f>'[1]HT-BALANCE'!H13</f>
        <v>4308767.78</v>
      </c>
    </row>
    <row r="9" spans="1:11" ht="12.75" customHeight="1" x14ac:dyDescent="0.25">
      <c r="B9" s="9"/>
      <c r="E9" s="8" t="s">
        <v>11</v>
      </c>
      <c r="F9" s="12"/>
      <c r="G9" s="10">
        <f>SUM(F10:F13)</f>
        <v>3798342.91</v>
      </c>
      <c r="H9" s="11">
        <f>+G9-'[1]BALANCE-SSF'!G11</f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7534763.9799999995</v>
      </c>
      <c r="E10" s="5" t="s">
        <v>13</v>
      </c>
      <c r="F10" s="16">
        <f>+'[1]HT-BALANCE'!H18</f>
        <v>32271.29</v>
      </c>
      <c r="G10" s="10"/>
      <c r="H10" s="11"/>
    </row>
    <row r="11" spans="1:11" ht="12.75" customHeight="1" x14ac:dyDescent="0.25">
      <c r="A11" s="5" t="s">
        <v>14</v>
      </c>
      <c r="B11" s="9">
        <f>'[1]HT-BALANCE'!D19</f>
        <v>3975000</v>
      </c>
      <c r="E11" s="5" t="s">
        <v>15</v>
      </c>
      <c r="F11" s="17">
        <f>+'[1]HT-BALANCE'!I19</f>
        <v>197149.12</v>
      </c>
    </row>
    <row r="12" spans="1:11" ht="12.75" customHeight="1" x14ac:dyDescent="0.25">
      <c r="A12" s="5" t="s">
        <v>16</v>
      </c>
      <c r="B12" s="13">
        <f>'[1]HT-BALANCE'!D22</f>
        <v>3554563.94</v>
      </c>
      <c r="D12" s="18"/>
      <c r="E12" s="5" t="s">
        <v>17</v>
      </c>
      <c r="F12" s="17">
        <f>+'[1]HT-BALANCE'!I23</f>
        <v>3566156.52</v>
      </c>
      <c r="G12" s="10"/>
      <c r="H12" s="19"/>
      <c r="K12" s="20"/>
    </row>
    <row r="13" spans="1:11" ht="12.75" customHeight="1" x14ac:dyDescent="0.25">
      <c r="A13" s="5" t="s">
        <v>18</v>
      </c>
      <c r="B13" s="15">
        <f>'[1]HT-BALANCE'!D26</f>
        <v>5200.04</v>
      </c>
      <c r="D13" s="18"/>
      <c r="E13" s="5" t="s">
        <v>19</v>
      </c>
      <c r="F13" s="15">
        <f>+'[1]HT-BALANCE'!I26</f>
        <v>2765.98</v>
      </c>
      <c r="H13" s="19"/>
    </row>
    <row r="14" spans="1:11" ht="12.75" customHeight="1" x14ac:dyDescent="0.25">
      <c r="B14" s="16"/>
      <c r="D14" s="18"/>
      <c r="E14" s="8" t="s">
        <v>20</v>
      </c>
      <c r="G14" s="17">
        <f>SUM(F15:F16)</f>
        <v>897893.54999999993</v>
      </c>
      <c r="H14" s="11">
        <f>+G14-'[1]BALANCE-SSF'!G16</f>
        <v>0</v>
      </c>
      <c r="K14" s="20"/>
    </row>
    <row r="15" spans="1:11" ht="12.75" customHeight="1" x14ac:dyDescent="0.25">
      <c r="A15" s="8" t="s">
        <v>21</v>
      </c>
      <c r="B15" s="21"/>
      <c r="C15" s="17">
        <f>SUM(B17:B17)</f>
        <v>1215204.75</v>
      </c>
      <c r="D15" s="18"/>
      <c r="E15" s="5" t="s">
        <v>22</v>
      </c>
      <c r="F15" s="17">
        <f>+'[1]HT-BALANCE'!I30</f>
        <v>743040.96</v>
      </c>
      <c r="H15" s="19"/>
    </row>
    <row r="16" spans="1:11" ht="12.75" customHeight="1" x14ac:dyDescent="0.25">
      <c r="A16" s="5" t="s">
        <v>23</v>
      </c>
      <c r="B16" s="21"/>
      <c r="C16" s="17"/>
      <c r="E16" s="5" t="s">
        <v>24</v>
      </c>
      <c r="F16" s="15">
        <f>+'[1]HT-BALANCE'!H35+'[1]HT-BALANCE'!H34</f>
        <v>154852.59</v>
      </c>
      <c r="H16" s="19"/>
    </row>
    <row r="17" spans="1:15" ht="12.75" customHeight="1" x14ac:dyDescent="0.25">
      <c r="A17" s="5" t="s">
        <v>25</v>
      </c>
      <c r="B17" s="15">
        <f>'[1]HT-BALANCE'!D33</f>
        <v>1215204.75</v>
      </c>
      <c r="C17" s="17"/>
      <c r="E17" s="8" t="s">
        <v>26</v>
      </c>
      <c r="F17" s="22"/>
      <c r="G17" s="10">
        <f>SUM(F18)</f>
        <v>21306.63</v>
      </c>
      <c r="H17" s="11">
        <f>+G17-'[1]BALANCE-SSF'!G19</f>
        <v>0</v>
      </c>
    </row>
    <row r="18" spans="1:15" ht="12.75" customHeight="1" x14ac:dyDescent="0.25">
      <c r="E18" s="5" t="s">
        <v>27</v>
      </c>
      <c r="F18" s="23">
        <f>+'[1]HT-BALANCE'!I38</f>
        <v>21306.63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12920445.720000001</v>
      </c>
      <c r="E19" s="8" t="s">
        <v>29</v>
      </c>
      <c r="F19" s="17"/>
      <c r="G19" s="17">
        <f>SUM(F20:F21)</f>
        <v>7778439.0899999999</v>
      </c>
      <c r="H19" s="11">
        <f>+G19-'[1]BALANCE-SSF'!G21</f>
        <v>0</v>
      </c>
    </row>
    <row r="20" spans="1:15" ht="12.75" customHeight="1" x14ac:dyDescent="0.25">
      <c r="A20" s="5" t="s">
        <v>30</v>
      </c>
      <c r="B20" s="9">
        <f>'[1]HT-BALANCE'!D47</f>
        <v>2421823.46</v>
      </c>
      <c r="E20" s="5" t="s">
        <v>31</v>
      </c>
      <c r="F20" s="17">
        <f>+'[1]HT-BALANCE'!I49</f>
        <v>200000</v>
      </c>
      <c r="G20" s="10"/>
      <c r="H20" s="19"/>
    </row>
    <row r="21" spans="1:15" ht="12.75" customHeight="1" x14ac:dyDescent="0.25">
      <c r="A21" s="24" t="s">
        <v>32</v>
      </c>
      <c r="B21" s="17">
        <f>+'[1]HT-BALANCE'!D51</f>
        <v>10344074.27</v>
      </c>
      <c r="E21" s="5" t="s">
        <v>33</v>
      </c>
      <c r="F21" s="23">
        <f>+'[1]HT-BALANCE'!I52</f>
        <v>7578439.0899999999</v>
      </c>
      <c r="G21" s="10"/>
      <c r="H21" s="19"/>
    </row>
    <row r="22" spans="1:15" ht="12.75" customHeight="1" x14ac:dyDescent="0.25">
      <c r="A22" s="5" t="s">
        <v>34</v>
      </c>
      <c r="B22" s="10">
        <f>'[1]HT-BALANCE'!D55</f>
        <v>167195.71</v>
      </c>
      <c r="E22" s="8" t="s">
        <v>35</v>
      </c>
      <c r="F22" s="22"/>
      <c r="G22" s="10">
        <f>SUM(F23)</f>
        <v>34423.949999999997</v>
      </c>
      <c r="H22" s="11">
        <f>+G22-'[1]BALANCE-SSF'!G24</f>
        <v>0</v>
      </c>
    </row>
    <row r="23" spans="1:15" ht="15.75" customHeight="1" x14ac:dyDescent="0.25">
      <c r="A23" s="5" t="s">
        <v>36</v>
      </c>
      <c r="B23" s="25">
        <f>'[1]HT-BALANCE'!D58</f>
        <v>-12647.72</v>
      </c>
      <c r="E23" s="5" t="s">
        <v>37</v>
      </c>
      <c r="F23" s="15">
        <f>+'[1]HT-BALANCE'!J58</f>
        <v>34423.949999999997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442287.67</v>
      </c>
      <c r="H24" s="19"/>
    </row>
    <row r="25" spans="1:15" ht="12.75" customHeight="1" x14ac:dyDescent="0.25">
      <c r="A25" s="8" t="s">
        <v>39</v>
      </c>
      <c r="B25" s="16"/>
      <c r="C25" s="17">
        <f>SUM(B26)</f>
        <v>690006.08</v>
      </c>
      <c r="E25" s="5" t="s">
        <v>40</v>
      </c>
      <c r="F25" s="16">
        <f>+'[1]HT-BALANCE'!I65</f>
        <v>182949.05</v>
      </c>
      <c r="H25" s="19"/>
    </row>
    <row r="26" spans="1:15" ht="12.75" customHeight="1" x14ac:dyDescent="0.25">
      <c r="A26" s="5" t="s">
        <v>41</v>
      </c>
      <c r="B26" s="15">
        <f>'[1]HT-BALANCE'!C64</f>
        <v>690006.08</v>
      </c>
      <c r="E26" s="5" t="s">
        <v>42</v>
      </c>
      <c r="F26" s="16">
        <f>SUM('[1]HT-BALANCE'!H71)</f>
        <v>147063.96</v>
      </c>
      <c r="G26" s="10"/>
      <c r="H26" s="19"/>
    </row>
    <row r="27" spans="1:15" ht="12.75" customHeight="1" x14ac:dyDescent="0.25">
      <c r="B27" s="16"/>
      <c r="E27" s="5" t="s">
        <v>43</v>
      </c>
      <c r="F27" s="15">
        <f>+'[1]HT-BALANCE'!I73</f>
        <v>112274.65999999999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160112.37000000011</v>
      </c>
      <c r="E28" s="8" t="s">
        <v>45</v>
      </c>
      <c r="G28" s="17">
        <f>SUM(F29)</f>
        <v>100050.47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6" t="s">
        <v>47</v>
      </c>
      <c r="F29" s="15">
        <f>+'[1]HT-BALANCE'!J82</f>
        <v>100050.47</v>
      </c>
      <c r="H29" s="19"/>
      <c r="L29" s="27"/>
      <c r="O29" s="27"/>
    </row>
    <row r="30" spans="1:15" ht="12.75" customHeight="1" x14ac:dyDescent="0.25">
      <c r="A30" s="5" t="s">
        <v>48</v>
      </c>
      <c r="B30" s="16">
        <f>'[1]HT-BALANCE'!D71</f>
        <v>850384.57000000007</v>
      </c>
      <c r="E30" s="8" t="s">
        <v>49</v>
      </c>
      <c r="F30" s="16"/>
      <c r="G30" s="17">
        <f>SUM(F31)</f>
        <v>0.35</v>
      </c>
      <c r="H30" s="19"/>
    </row>
    <row r="31" spans="1:15" ht="12.75" customHeight="1" x14ac:dyDescent="0.25">
      <c r="A31" s="5" t="s">
        <v>50</v>
      </c>
      <c r="B31" s="15">
        <f>'[1]HT-BALANCE'!D77</f>
        <v>-690272.2</v>
      </c>
      <c r="E31" s="26" t="s">
        <v>51</v>
      </c>
      <c r="F31" s="15">
        <f>+'[1]BALANCE-SSF'!F34</f>
        <v>0.35</v>
      </c>
      <c r="H31" s="19"/>
    </row>
    <row r="32" spans="1:15" ht="12.75" customHeight="1" x14ac:dyDescent="0.25">
      <c r="B32" s="9"/>
      <c r="E32" s="28" t="s">
        <v>52</v>
      </c>
      <c r="F32" s="9" t="s">
        <v>2</v>
      </c>
      <c r="G32" s="29">
        <f>SUM(G6:G31)</f>
        <v>17939971.070000004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2789353.62</v>
      </c>
      <c r="E33" s="28"/>
      <c r="F33" s="9"/>
      <c r="G33" s="29"/>
      <c r="H33" s="19"/>
      <c r="K33" s="11"/>
    </row>
    <row r="34" spans="1:11" ht="12.75" customHeight="1" x14ac:dyDescent="0.25">
      <c r="A34" s="5" t="s">
        <v>54</v>
      </c>
      <c r="B34" s="9">
        <f>'[1]HT-BALANCE'!D83</f>
        <v>2246301.92</v>
      </c>
      <c r="C34" s="10"/>
      <c r="E34" s="28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10">
        <f>'[1]HT-BALANCE'!D92</f>
        <v>355817.5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f>'[1]HT-BALANCE'!D98</f>
        <v>314320.52</v>
      </c>
      <c r="C36" s="10"/>
      <c r="E36" s="5" t="s">
        <v>59</v>
      </c>
      <c r="F36" s="15">
        <f>'[1]HT-BALANCE'!I96</f>
        <v>7500000</v>
      </c>
      <c r="G36" s="10"/>
      <c r="H36" s="19"/>
    </row>
    <row r="37" spans="1:11" ht="12.75" customHeight="1" x14ac:dyDescent="0.25">
      <c r="A37" s="5" t="s">
        <v>60</v>
      </c>
      <c r="B37" s="15">
        <f>'[1]HT-BALANCE'!D105</f>
        <v>-127086.32</v>
      </c>
      <c r="E37" s="8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5" t="s">
        <v>62</v>
      </c>
      <c r="F38" s="15">
        <f>+'[1]HT-BALANCE'!H105</f>
        <v>298355.84000000003</v>
      </c>
      <c r="H38" s="19"/>
    </row>
    <row r="39" spans="1:11" ht="12.75" customHeight="1" x14ac:dyDescent="0.25">
      <c r="B39" s="16"/>
      <c r="E39" s="8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0" t="s">
        <v>64</v>
      </c>
      <c r="F40" s="15">
        <f>+'[1]HT-BALANCE'!H106</f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829872.1299999957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f>+'[1]BALANCE-SSF'!F45</f>
        <v>-1508689.0500000045</v>
      </c>
      <c r="H42" s="19"/>
    </row>
    <row r="43" spans="1:11" ht="15" customHeight="1" x14ac:dyDescent="0.25">
      <c r="E43" s="5" t="s">
        <v>66</v>
      </c>
      <c r="F43" s="15">
        <f>+'[1]HT-BALANCE'!H108</f>
        <v>2338561.1800000002</v>
      </c>
    </row>
    <row r="44" spans="1:11" ht="12.75" customHeight="1" x14ac:dyDescent="0.25">
      <c r="E44" s="7" t="s">
        <v>67</v>
      </c>
      <c r="F44" s="12"/>
      <c r="G44" s="29">
        <f>SUM(G35:G43)</f>
        <v>8629904.6899999958</v>
      </c>
      <c r="H44" s="31"/>
      <c r="I44" s="11"/>
    </row>
    <row r="45" spans="1:11" ht="18.5" customHeight="1" thickBot="1" x14ac:dyDescent="0.3">
      <c r="A45" s="28" t="s">
        <v>68</v>
      </c>
      <c r="B45" s="32" t="s">
        <v>2</v>
      </c>
      <c r="C45" s="33">
        <f>SUM(C5:C42)</f>
        <v>26569875.759999998</v>
      </c>
      <c r="E45" s="7" t="s">
        <v>69</v>
      </c>
      <c r="F45" s="9"/>
      <c r="G45" s="34">
        <f>G32+G44</f>
        <v>26569875.759999998</v>
      </c>
      <c r="H45" s="35">
        <f>+G45-C45</f>
        <v>0</v>
      </c>
      <c r="I45" s="11"/>
    </row>
    <row r="46" spans="1:11" ht="6.5" customHeight="1" thickTop="1" x14ac:dyDescent="0.25">
      <c r="H46" s="31"/>
      <c r="I46" s="11"/>
    </row>
    <row r="47" spans="1:11" ht="12.75" customHeight="1" x14ac:dyDescent="0.25">
      <c r="A47" s="8" t="s">
        <v>70</v>
      </c>
      <c r="B47" s="32"/>
      <c r="C47" s="36">
        <f>SUM(B48:B51)</f>
        <v>1576060594.1000001</v>
      </c>
      <c r="E47" s="37" t="s">
        <v>71</v>
      </c>
      <c r="F47" s="13"/>
      <c r="G47" s="36">
        <f>SUM(F48)</f>
        <v>1576060594.0999999</v>
      </c>
      <c r="H47" s="35">
        <f>+G47-C47</f>
        <v>0</v>
      </c>
      <c r="I47" s="11"/>
    </row>
    <row r="48" spans="1:11" ht="26" customHeight="1" x14ac:dyDescent="0.25">
      <c r="A48" s="38" t="s">
        <v>72</v>
      </c>
      <c r="B48" s="9">
        <f>'[1]HT-BALANCE'!D116</f>
        <v>1385038457.98</v>
      </c>
      <c r="C48" s="32"/>
      <c r="E48" s="24" t="s">
        <v>73</v>
      </c>
      <c r="F48" s="15">
        <f>'[1]HT-BALANCE'!I116</f>
        <v>1576060594.0999999</v>
      </c>
      <c r="G48" s="32"/>
      <c r="H48" s="31"/>
      <c r="I48" s="11"/>
    </row>
    <row r="49" spans="1:12" ht="21" customHeight="1" x14ac:dyDescent="0.25">
      <c r="A49" s="5" t="s">
        <v>74</v>
      </c>
      <c r="B49" s="39">
        <f>+'[1]HT-BALANCE'!D120</f>
        <v>26217899.800000001</v>
      </c>
      <c r="C49" s="40"/>
      <c r="E49" s="41"/>
      <c r="F49" s="42"/>
      <c r="G49" s="40"/>
      <c r="H49" s="31"/>
      <c r="I49" s="11"/>
    </row>
    <row r="50" spans="1:12" ht="12.75" customHeight="1" x14ac:dyDescent="0.25">
      <c r="A50" s="43" t="s">
        <v>75</v>
      </c>
      <c r="B50" s="39">
        <f>'[1]HT-BALANCE'!D124</f>
        <v>161452261.37</v>
      </c>
      <c r="F50" s="42"/>
      <c r="G50" s="40"/>
      <c r="H50" s="31"/>
    </row>
    <row r="51" spans="1:12" ht="22.5" customHeight="1" x14ac:dyDescent="0.25">
      <c r="A51" s="24" t="s">
        <v>76</v>
      </c>
      <c r="B51" s="44">
        <f>'[1]HT-BALANCE'!D128</f>
        <v>3351974.95</v>
      </c>
      <c r="E51" s="45"/>
      <c r="F51" s="42"/>
      <c r="G51" s="46"/>
    </row>
    <row r="52" spans="1:12" ht="12.75" customHeight="1" x14ac:dyDescent="0.25">
      <c r="B52" s="46"/>
      <c r="C52" s="40"/>
      <c r="E52" s="45"/>
      <c r="F52" s="42"/>
      <c r="G52" s="46"/>
      <c r="H52" s="19"/>
    </row>
    <row r="53" spans="1:12" ht="12.75" customHeight="1" x14ac:dyDescent="0.25">
      <c r="A53" s="8" t="s">
        <v>77</v>
      </c>
      <c r="B53" s="46"/>
      <c r="C53" s="47">
        <f>SUM(B54:B56)</f>
        <v>843549.02</v>
      </c>
      <c r="E53" s="8" t="s">
        <v>78</v>
      </c>
      <c r="G53" s="47">
        <f>+F54</f>
        <v>843549.02</v>
      </c>
      <c r="H53" s="35">
        <f>+G53-C53</f>
        <v>0</v>
      </c>
    </row>
    <row r="54" spans="1:12" ht="12.75" customHeight="1" x14ac:dyDescent="0.25">
      <c r="A54" s="5" t="s">
        <v>79</v>
      </c>
      <c r="B54" s="48">
        <f>+'[1]HT-BALANCE'!C135</f>
        <v>808000</v>
      </c>
      <c r="C54" s="40"/>
      <c r="E54" s="5" t="s">
        <v>78</v>
      </c>
      <c r="F54" s="23">
        <f>+'[1]HT-BALANCE'!I121</f>
        <v>843549.02</v>
      </c>
      <c r="H54" s="19"/>
    </row>
    <row r="55" spans="1:12" ht="12.75" customHeight="1" x14ac:dyDescent="0.25">
      <c r="A55" s="5" t="s">
        <v>80</v>
      </c>
      <c r="B55" s="48">
        <f>+'[1]HT-BALANCE'!C136</f>
        <v>30907.46</v>
      </c>
      <c r="C55" s="40"/>
      <c r="F55" s="17"/>
      <c r="H55" s="19"/>
    </row>
    <row r="56" spans="1:12" ht="12.75" customHeight="1" x14ac:dyDescent="0.25">
      <c r="A56" s="49" t="s">
        <v>81</v>
      </c>
      <c r="B56" s="44">
        <f>+'[1]HT-BALANCE'!C137</f>
        <v>4641.5600000000004</v>
      </c>
      <c r="C56" s="40"/>
      <c r="F56" s="17"/>
      <c r="H56" s="19"/>
      <c r="L56" s="11"/>
    </row>
    <row r="57" spans="1:12" ht="12.75" customHeight="1" x14ac:dyDescent="0.25">
      <c r="B57" s="46"/>
      <c r="C57" s="40"/>
      <c r="H57" s="19"/>
      <c r="L57" s="11"/>
    </row>
    <row r="58" spans="1:12" ht="12.75" customHeight="1" x14ac:dyDescent="0.25">
      <c r="B58" s="46"/>
      <c r="C58" s="40"/>
      <c r="H58" s="19"/>
      <c r="L58" s="11"/>
    </row>
    <row r="59" spans="1:12" ht="12.75" customHeight="1" x14ac:dyDescent="0.25">
      <c r="B59" s="46"/>
      <c r="C59" s="40"/>
      <c r="H59" s="19"/>
      <c r="K59" s="50"/>
    </row>
    <row r="60" spans="1:12" ht="12.75" customHeight="1" x14ac:dyDescent="0.25">
      <c r="B60" s="46"/>
      <c r="C60" s="40"/>
      <c r="H60" s="19"/>
      <c r="K60" s="11"/>
    </row>
    <row r="61" spans="1:12" ht="12.75" customHeight="1" x14ac:dyDescent="0.25">
      <c r="B61" s="46"/>
      <c r="C61" s="40"/>
      <c r="H61" s="19"/>
    </row>
    <row r="62" spans="1:12" ht="12.75" customHeight="1" x14ac:dyDescent="0.25">
      <c r="B62" s="46"/>
      <c r="C62" s="40"/>
      <c r="H62" s="19"/>
      <c r="I62" s="11"/>
      <c r="K62" s="11"/>
    </row>
    <row r="63" spans="1:12" ht="12.75" customHeight="1" x14ac:dyDescent="0.25">
      <c r="A63" s="51"/>
      <c r="C63" s="52"/>
      <c r="F63" s="53"/>
      <c r="G63" s="52"/>
      <c r="H63" s="19"/>
    </row>
    <row r="64" spans="1:12" ht="12.75" customHeight="1" x14ac:dyDescent="0.3">
      <c r="A64" s="54"/>
      <c r="C64" s="52"/>
      <c r="D64" s="55"/>
      <c r="F64" s="52"/>
      <c r="G64" s="52"/>
      <c r="H64" s="19"/>
    </row>
    <row r="65" spans="4:8" ht="12.75" customHeight="1" x14ac:dyDescent="0.3">
      <c r="D65" s="55"/>
      <c r="F65" s="52"/>
      <c r="G65" s="52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C035-0A73-4222-8971-2E2AFA593824}">
  <sheetPr>
    <tabColor rgb="FF0070C0"/>
    <pageSetUpPr fitToPage="1"/>
  </sheetPr>
  <dimension ref="A1:I62"/>
  <sheetViews>
    <sheetView view="pageBreakPreview" topLeftCell="A9" zoomScaleNormal="100" zoomScaleSheetLayoutView="100" workbookViewId="0">
      <selection activeCell="A26" sqref="A26"/>
    </sheetView>
  </sheetViews>
  <sheetFormatPr baseColWidth="10" defaultColWidth="10.5" defaultRowHeight="12.5" x14ac:dyDescent="0.2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8" width="18.58203125" style="2" bestFit="1" customWidth="1"/>
    <col min="9" max="16384" width="10.5" style="2"/>
  </cols>
  <sheetData>
    <row r="1" spans="1:9" ht="17.25" customHeight="1" x14ac:dyDescent="0.4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3">
      <c r="A2" s="57" t="str">
        <f>'[1]HT-EST.RESULT'!B2</f>
        <v>ESTADO DE RESULTADO DEL 01 DE ENERO AL 30 NOVIEMBRE DE 2024</v>
      </c>
      <c r="B2" s="60"/>
      <c r="C2" s="60"/>
      <c r="D2" s="60"/>
      <c r="E2" s="61"/>
      <c r="F2" s="60"/>
      <c r="G2" s="59"/>
    </row>
    <row r="3" spans="1:9" ht="19.5" customHeight="1" thickBot="1" x14ac:dyDescent="0.3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5">
      <c r="A4" s="7" t="s">
        <v>82</v>
      </c>
      <c r="E4" s="7" t="s">
        <v>83</v>
      </c>
      <c r="G4" s="20"/>
      <c r="H4" s="66"/>
      <c r="I4" s="66"/>
    </row>
    <row r="5" spans="1:9" ht="16.5" customHeight="1" x14ac:dyDescent="0.3">
      <c r="A5" s="67" t="s">
        <v>84</v>
      </c>
      <c r="C5" s="20">
        <f>SUM(B6:B7)</f>
        <v>10241655.65</v>
      </c>
      <c r="D5" s="66"/>
      <c r="E5" s="8" t="s">
        <v>85</v>
      </c>
      <c r="F5" s="68"/>
      <c r="G5" s="68">
        <f>SUM(F6:F8)</f>
        <v>15393159.960000001</v>
      </c>
      <c r="H5" s="66"/>
    </row>
    <row r="6" spans="1:9" x14ac:dyDescent="0.25">
      <c r="A6" s="2" t="s">
        <v>86</v>
      </c>
      <c r="B6" s="20">
        <f>+'[1]HT-EST.RESULT'!D6+'[1]HT-EST.RESULT'!D12</f>
        <v>1974246.49</v>
      </c>
      <c r="C6" s="20"/>
      <c r="E6" s="5" t="s">
        <v>86</v>
      </c>
      <c r="F6" s="68">
        <f>+'[1]HT-EST.RESULT'!J6</f>
        <v>2578870.2999999998</v>
      </c>
      <c r="G6" s="68"/>
      <c r="H6" s="66"/>
    </row>
    <row r="7" spans="1:9" x14ac:dyDescent="0.25">
      <c r="A7" s="69" t="s">
        <v>87</v>
      </c>
      <c r="B7" s="70">
        <f>+'[1]HT-EST.RESULT'!D9</f>
        <v>8267409.1600000001</v>
      </c>
      <c r="E7" s="5" t="s">
        <v>88</v>
      </c>
      <c r="F7" s="50">
        <f>+'[1]HT-EST.RESULT'!J9</f>
        <v>12111337.620000001</v>
      </c>
      <c r="G7" s="68"/>
    </row>
    <row r="8" spans="1:9" x14ac:dyDescent="0.25">
      <c r="C8" s="20"/>
      <c r="E8" s="5" t="s">
        <v>89</v>
      </c>
      <c r="F8" s="71">
        <f>+'[1]HT-EST.RESULT'!J12</f>
        <v>702952.04</v>
      </c>
      <c r="G8" s="68"/>
    </row>
    <row r="9" spans="1:9" ht="23" x14ac:dyDescent="0.25">
      <c r="A9" s="72" t="s">
        <v>90</v>
      </c>
      <c r="B9" s="68"/>
      <c r="C9" s="68">
        <f>SUM(B10)</f>
        <v>1389529.29</v>
      </c>
      <c r="E9" s="5"/>
      <c r="F9" s="50"/>
      <c r="G9" s="68"/>
    </row>
    <row r="10" spans="1:9" ht="23" x14ac:dyDescent="0.25">
      <c r="A10" s="73" t="s">
        <v>86</v>
      </c>
      <c r="B10" s="74">
        <f>+'[1]HT-EST.RESULT'!D19</f>
        <v>1389529.29</v>
      </c>
      <c r="C10" s="68"/>
      <c r="D10" s="66"/>
      <c r="E10" s="75" t="s">
        <v>91</v>
      </c>
      <c r="G10" s="68">
        <f>SUM(F11:F13)</f>
        <v>5205113.16</v>
      </c>
      <c r="H10" s="66"/>
    </row>
    <row r="11" spans="1:9" x14ac:dyDescent="0.25">
      <c r="A11" s="73"/>
      <c r="B11" s="20"/>
      <c r="C11" s="68"/>
      <c r="E11" s="6" t="s">
        <v>86</v>
      </c>
      <c r="F11" s="20">
        <f>+'[1]HT-EST.RESULT'!J18</f>
        <v>1103921.03</v>
      </c>
    </row>
    <row r="12" spans="1:9" ht="24.75" customHeight="1" x14ac:dyDescent="0.3">
      <c r="A12" s="76" t="s">
        <v>92</v>
      </c>
      <c r="C12" s="20">
        <f>SUM(B13:B15)</f>
        <v>3465834.01</v>
      </c>
      <c r="E12" s="77" t="s">
        <v>93</v>
      </c>
      <c r="F12" s="20">
        <f>+'[1]HT-EST.RESULT'!J20</f>
        <v>2465625.87</v>
      </c>
    </row>
    <row r="13" spans="1:9" ht="17.25" customHeight="1" x14ac:dyDescent="0.25">
      <c r="A13" s="78" t="s">
        <v>86</v>
      </c>
      <c r="B13" s="79">
        <f>+'[1]HT-EST.RESULT'!D25</f>
        <v>656743.13</v>
      </c>
      <c r="E13" s="6" t="s">
        <v>94</v>
      </c>
      <c r="F13" s="70">
        <f>+'[1]HT-EST.RESULT'!J23</f>
        <v>1635566.26</v>
      </c>
    </row>
    <row r="14" spans="1:9" ht="15.75" customHeight="1" x14ac:dyDescent="0.25">
      <c r="A14" s="80" t="s">
        <v>95</v>
      </c>
      <c r="B14" s="20">
        <f>+'[1]HT-EST.RESULT'!D28</f>
        <v>2107348.6800000002</v>
      </c>
      <c r="C14" s="11"/>
      <c r="F14" s="20"/>
    </row>
    <row r="15" spans="1:9" ht="13" x14ac:dyDescent="0.25">
      <c r="A15" s="78" t="s">
        <v>94</v>
      </c>
      <c r="B15" s="81">
        <f>+'[1]HT-EST.RESULT'!D31</f>
        <v>701742.2</v>
      </c>
      <c r="E15" s="82" t="s">
        <v>96</v>
      </c>
      <c r="G15" s="20">
        <f>SUM(F16:F17)</f>
        <v>1060223.3500000001</v>
      </c>
    </row>
    <row r="16" spans="1:9" x14ac:dyDescent="0.25">
      <c r="A16" s="73"/>
      <c r="B16" s="20"/>
      <c r="C16" s="20"/>
      <c r="E16" s="6" t="s">
        <v>86</v>
      </c>
      <c r="F16" s="20">
        <f>+'[1]HT-EST.RESULT'!J28</f>
        <v>527386.21</v>
      </c>
    </row>
    <row r="17" spans="1:8" ht="13" x14ac:dyDescent="0.3">
      <c r="A17" s="67" t="s">
        <v>97</v>
      </c>
      <c r="B17" s="79"/>
      <c r="C17" s="20">
        <f>SUM(B18:B21)</f>
        <v>4389158.3600000003</v>
      </c>
      <c r="E17" s="6" t="s">
        <v>98</v>
      </c>
      <c r="F17" s="83">
        <f>+'[1]HT-EST.RESULT'!J31</f>
        <v>532837.14</v>
      </c>
    </row>
    <row r="18" spans="1:8" x14ac:dyDescent="0.25">
      <c r="A18" s="84" t="s">
        <v>99</v>
      </c>
      <c r="B18" s="79">
        <f>+'[1]HT-EST.RESULT'!D36</f>
        <v>512130.28</v>
      </c>
      <c r="D18" s="66"/>
    </row>
    <row r="19" spans="1:8" ht="23" x14ac:dyDescent="0.25">
      <c r="A19" s="85" t="s">
        <v>100</v>
      </c>
      <c r="B19" s="79">
        <f>+'[1]HT-EST.RESULT'!D40</f>
        <v>1220841.92</v>
      </c>
      <c r="D19" s="11"/>
      <c r="E19" s="8" t="s">
        <v>101</v>
      </c>
      <c r="F19" s="86"/>
      <c r="G19" s="86">
        <f>SUM(F20:F21)</f>
        <v>488906.41000000003</v>
      </c>
    </row>
    <row r="20" spans="1:8" x14ac:dyDescent="0.25">
      <c r="A20" s="2" t="s">
        <v>102</v>
      </c>
      <c r="B20" s="79">
        <f>+'[1]HT-EST.RESULT'!D47+'[1]HT-EST.RESULT'!D44</f>
        <v>72255.509999999995</v>
      </c>
      <c r="E20" s="6" t="s">
        <v>86</v>
      </c>
      <c r="F20" s="11">
        <f>SUM('[1]HT-EST.RESULT'!J36)</f>
        <v>487945.76</v>
      </c>
      <c r="G20" s="86"/>
    </row>
    <row r="21" spans="1:8" x14ac:dyDescent="0.25">
      <c r="A21" s="2" t="s">
        <v>103</v>
      </c>
      <c r="B21" s="81">
        <f>+'[1]HT-EST.RESULT'!D57</f>
        <v>2583930.6500000004</v>
      </c>
      <c r="E21" s="5" t="s">
        <v>87</v>
      </c>
      <c r="F21" s="83">
        <f>SUM('[1]HT-EST.RESULT'!J38)</f>
        <v>960.65</v>
      </c>
    </row>
    <row r="22" spans="1:8" ht="15.75" customHeight="1" x14ac:dyDescent="0.35">
      <c r="H22" s="87"/>
    </row>
    <row r="23" spans="1:8" ht="13.5" customHeight="1" x14ac:dyDescent="0.35">
      <c r="A23" s="76" t="s">
        <v>104</v>
      </c>
      <c r="C23" s="20">
        <f>SUM(B24:B26)</f>
        <v>1575182.3</v>
      </c>
      <c r="E23" s="82" t="s">
        <v>105</v>
      </c>
      <c r="G23" s="88">
        <f>SUM(F24:F26)</f>
        <v>216183.86</v>
      </c>
      <c r="H23" s="87" t="s">
        <v>106</v>
      </c>
    </row>
    <row r="24" spans="1:8" ht="14.25" customHeight="1" x14ac:dyDescent="0.35">
      <c r="A24" s="73" t="s">
        <v>86</v>
      </c>
      <c r="B24" s="20">
        <f>+'[1]HT-EST.RESULT'!D83</f>
        <v>267143.96000000002</v>
      </c>
      <c r="C24" s="68"/>
      <c r="E24" s="6" t="s">
        <v>107</v>
      </c>
      <c r="F24" s="89">
        <f>+'[1]HT-EST.RESULT'!J43</f>
        <v>11638.4</v>
      </c>
      <c r="G24" s="11"/>
      <c r="H24" s="87"/>
    </row>
    <row r="25" spans="1:8" ht="14.25" customHeight="1" x14ac:dyDescent="0.25">
      <c r="A25" s="2" t="s">
        <v>98</v>
      </c>
      <c r="B25" s="20">
        <f>+'[1]HT-EST.RESULT'!D85</f>
        <v>1229279.24</v>
      </c>
      <c r="E25" s="5" t="s">
        <v>108</v>
      </c>
      <c r="F25" s="89">
        <f>+'[1]HT-EST.RESULT'!J46</f>
        <v>204545.46</v>
      </c>
    </row>
    <row r="26" spans="1:8" ht="15" customHeight="1" x14ac:dyDescent="0.25">
      <c r="A26" s="2" t="s">
        <v>89</v>
      </c>
      <c r="B26" s="70">
        <f>+'[1]HT-EST.RESULT'!D89</f>
        <v>78759.100000000006</v>
      </c>
      <c r="E26" s="6" t="s">
        <v>109</v>
      </c>
      <c r="F26" s="90">
        <f>+'[1]HT-EST.RESULT'!J54</f>
        <v>0</v>
      </c>
    </row>
    <row r="27" spans="1:8" ht="14.25" customHeight="1" x14ac:dyDescent="0.4">
      <c r="B27" s="91"/>
      <c r="C27" s="92"/>
      <c r="E27" s="5"/>
      <c r="F27" s="50"/>
    </row>
    <row r="28" spans="1:8" ht="13" x14ac:dyDescent="0.3">
      <c r="A28" s="67" t="s">
        <v>110</v>
      </c>
      <c r="B28" s="93"/>
      <c r="C28" s="93">
        <f>SUM(B29:B30)</f>
        <v>1811741.05</v>
      </c>
      <c r="E28" s="8" t="s">
        <v>111</v>
      </c>
      <c r="F28" s="50"/>
      <c r="G28" s="88">
        <f>SUM(F29)</f>
        <v>345610.2</v>
      </c>
    </row>
    <row r="29" spans="1:8" x14ac:dyDescent="0.25">
      <c r="A29" s="2" t="s">
        <v>112</v>
      </c>
      <c r="B29" s="20">
        <f>+'[1]HT-EST.RESULT'!D92</f>
        <v>446046.58</v>
      </c>
      <c r="C29" s="93"/>
      <c r="E29" s="5" t="s">
        <v>113</v>
      </c>
      <c r="F29" s="71">
        <f>+'[1]HT-EST.RESULT'!J59</f>
        <v>345610.2</v>
      </c>
      <c r="H29" s="66"/>
    </row>
    <row r="30" spans="1:8" ht="23" x14ac:dyDescent="0.25">
      <c r="A30" s="85" t="s">
        <v>114</v>
      </c>
      <c r="B30" s="71">
        <f>+'[1]HT-EST.RESULT'!C100</f>
        <v>1365694.47</v>
      </c>
      <c r="E30" s="94" t="s">
        <v>115</v>
      </c>
      <c r="G30" s="88">
        <f>SUM(F31)</f>
        <v>1696798.9</v>
      </c>
    </row>
    <row r="31" spans="1:8" x14ac:dyDescent="0.25">
      <c r="D31" s="66"/>
      <c r="E31" s="5" t="s">
        <v>116</v>
      </c>
      <c r="F31" s="70">
        <f>+'[1]HT-EST.RESULT'!J64</f>
        <v>1696798.9</v>
      </c>
    </row>
    <row r="32" spans="1:8" ht="15.75" customHeight="1" x14ac:dyDescent="0.3">
      <c r="A32" s="67" t="s">
        <v>117</v>
      </c>
      <c r="B32" s="93"/>
      <c r="C32" s="20">
        <f>SUM(B33:B40)</f>
        <v>2923187.6100000003</v>
      </c>
    </row>
    <row r="33" spans="1:9" ht="12.75" customHeight="1" x14ac:dyDescent="0.3">
      <c r="A33" s="2" t="s">
        <v>118</v>
      </c>
      <c r="B33" s="93">
        <f>+'[1]HT-EST.RESULT'!D104</f>
        <v>825903.81</v>
      </c>
      <c r="C33" s="20"/>
      <c r="E33" s="67" t="s">
        <v>119</v>
      </c>
      <c r="F33" s="89"/>
      <c r="G33" s="88">
        <f>SUM(F34)</f>
        <v>85072.639999999999</v>
      </c>
    </row>
    <row r="34" spans="1:9" ht="12.75" customHeight="1" x14ac:dyDescent="0.25">
      <c r="A34" s="2" t="s">
        <v>120</v>
      </c>
      <c r="B34" s="20">
        <f>+'[1]HT-EST.RESULT'!D115</f>
        <v>0</v>
      </c>
      <c r="E34" s="2" t="s">
        <v>121</v>
      </c>
      <c r="F34" s="70">
        <f>+'[1]HT-EST.RESULT'!J69</f>
        <v>85072.639999999999</v>
      </c>
    </row>
    <row r="35" spans="1:9" ht="12.75" customHeight="1" x14ac:dyDescent="0.25">
      <c r="A35" s="2" t="s">
        <v>122</v>
      </c>
      <c r="B35" s="93">
        <f>+'[1]HT-EST.RESULT'!D121</f>
        <v>824664.68</v>
      </c>
      <c r="C35" s="93"/>
      <c r="H35" s="95"/>
    </row>
    <row r="36" spans="1:9" ht="12.75" customHeight="1" x14ac:dyDescent="0.25">
      <c r="A36" s="2" t="s">
        <v>123</v>
      </c>
      <c r="B36" s="20">
        <f>+'[1]HT-EST.RESULT'!D140</f>
        <v>22501.170000000002</v>
      </c>
      <c r="H36" s="96"/>
    </row>
    <row r="37" spans="1:9" ht="12.75" customHeight="1" x14ac:dyDescent="0.25">
      <c r="A37" s="2" t="s">
        <v>124</v>
      </c>
      <c r="B37" s="93">
        <f>+'[1]HT-EST.RESULT'!D144</f>
        <v>941104.43</v>
      </c>
      <c r="C37" s="20"/>
      <c r="H37" s="96"/>
    </row>
    <row r="38" spans="1:9" ht="12.75" customHeight="1" x14ac:dyDescent="0.25">
      <c r="A38" s="2" t="s">
        <v>125</v>
      </c>
      <c r="B38" s="93">
        <f>+'[1]HT-EST.RESULT'!D150</f>
        <v>48392.01</v>
      </c>
      <c r="C38" s="20"/>
      <c r="H38" s="11"/>
    </row>
    <row r="39" spans="1:9" ht="12.75" customHeight="1" x14ac:dyDescent="0.25">
      <c r="A39" s="2" t="s">
        <v>126</v>
      </c>
      <c r="B39" s="93">
        <f>+'[1]HT-EST.RESULT'!D153</f>
        <v>0</v>
      </c>
      <c r="C39" s="20"/>
      <c r="H39" s="66"/>
    </row>
    <row r="40" spans="1:9" x14ac:dyDescent="0.25">
      <c r="A40" s="2" t="s">
        <v>127</v>
      </c>
      <c r="B40" s="81">
        <f>+'[1]HT-EST.RESULT'!D155</f>
        <v>260621.51</v>
      </c>
      <c r="C40" s="20"/>
    </row>
    <row r="42" spans="1:9" x14ac:dyDescent="0.25">
      <c r="A42" s="97" t="s">
        <v>128</v>
      </c>
      <c r="C42" s="20">
        <f>SUM(B43:B44)</f>
        <v>203469.26</v>
      </c>
      <c r="H42" s="98"/>
    </row>
    <row r="43" spans="1:9" x14ac:dyDescent="0.25">
      <c r="A43" s="2" t="s">
        <v>129</v>
      </c>
      <c r="B43" s="50">
        <f>+'[1]HT-EST.RESULT'!D166</f>
        <v>108006.93</v>
      </c>
    </row>
    <row r="44" spans="1:9" ht="12.75" customHeight="1" x14ac:dyDescent="0.25">
      <c r="A44" s="2" t="s">
        <v>130</v>
      </c>
      <c r="B44" s="83">
        <f>+'[1]HT-EST.RESULT'!D168</f>
        <v>95462.33</v>
      </c>
    </row>
    <row r="45" spans="1:9" ht="13" x14ac:dyDescent="0.3">
      <c r="A45" s="99" t="s">
        <v>131</v>
      </c>
      <c r="B45" s="100"/>
      <c r="C45" s="20">
        <f>SUM(C5:C44)</f>
        <v>25999757.530000005</v>
      </c>
      <c r="E45" s="7" t="s">
        <v>132</v>
      </c>
      <c r="F45" s="89"/>
      <c r="G45" s="20">
        <f>SUM(G5:G44)</f>
        <v>24491068.48</v>
      </c>
    </row>
    <row r="46" spans="1:9" ht="16.5" customHeight="1" x14ac:dyDescent="0.3">
      <c r="A46" s="99" t="str">
        <f>IF(C46=0,"","UTILIDAD DEL EJERCICIO")</f>
        <v/>
      </c>
      <c r="B46" s="101"/>
      <c r="C46" s="20">
        <f>IF(SUM(-C45+G45)&lt;0,0,SUM(-C45+G45))</f>
        <v>0</v>
      </c>
      <c r="E46" s="102" t="str">
        <f>IF(G46=0,"","PERDIDA DEL EJERCICIO")</f>
        <v>PERDIDA DEL EJERCICIO</v>
      </c>
      <c r="G46" s="103">
        <f>IF(SUM(-G45+C45)&lt;0,0,SUM(-G45+C45))</f>
        <v>1508689.0500000045</v>
      </c>
    </row>
    <row r="47" spans="1:9" ht="13.5" thickBot="1" x14ac:dyDescent="0.35">
      <c r="A47" s="99" t="s">
        <v>133</v>
      </c>
      <c r="B47" s="104" t="s">
        <v>2</v>
      </c>
      <c r="C47" s="105">
        <f>+C45+C46</f>
        <v>25999757.530000005</v>
      </c>
      <c r="E47" s="106" t="s">
        <v>134</v>
      </c>
      <c r="F47" s="107" t="s">
        <v>2</v>
      </c>
      <c r="G47" s="105">
        <f>+G45+G46</f>
        <v>25999757.530000005</v>
      </c>
      <c r="H47" s="103">
        <f>+G47-C47</f>
        <v>0</v>
      </c>
      <c r="I47" s="108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03"/>
      <c r="H55" s="11"/>
    </row>
    <row r="56" spans="1:8" x14ac:dyDescent="0.25">
      <c r="H56" s="103"/>
    </row>
    <row r="57" spans="1:8" ht="13" x14ac:dyDescent="0.3">
      <c r="A57" s="109"/>
      <c r="B57" s="104"/>
      <c r="C57" s="107"/>
      <c r="F57" s="107"/>
      <c r="G57" s="107"/>
    </row>
    <row r="58" spans="1:8" ht="15.5" x14ac:dyDescent="0.35">
      <c r="A58" s="110"/>
      <c r="B58" s="54"/>
      <c r="C58" s="54"/>
      <c r="E58" s="54"/>
      <c r="F58" s="110"/>
      <c r="G58" s="111"/>
    </row>
    <row r="59" spans="1:8" ht="15.5" x14ac:dyDescent="0.35">
      <c r="A59" s="110"/>
      <c r="C59" s="112"/>
      <c r="D59" s="113"/>
      <c r="F59" s="110"/>
      <c r="G59" s="111"/>
    </row>
    <row r="60" spans="1:8" ht="15.5" x14ac:dyDescent="0.35">
      <c r="A60" s="111"/>
      <c r="D60" s="113"/>
      <c r="F60" s="111"/>
      <c r="G60" s="111"/>
    </row>
    <row r="62" spans="1:8" ht="15.5" x14ac:dyDescent="0.25">
      <c r="D62" s="54"/>
    </row>
  </sheetData>
  <printOptions horizontalCentered="1"/>
  <pageMargins left="0.31496062992125984" right="0.23622047244094491" top="0.43307086614173229" bottom="0.19685039370078741" header="0" footer="0"/>
  <pageSetup scale="71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2025-01-31T14:43:55Z</dcterms:created>
  <dcterms:modified xsi:type="dcterms:W3CDTF">2025-01-31T14:44:25Z</dcterms:modified>
</cp:coreProperties>
</file>