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4\"/>
    </mc:Choice>
  </mc:AlternateContent>
  <xr:revisionPtr revIDLastSave="0" documentId="13_ncr:1_{78EFE0C5-C4BB-49D1-95C2-D5B1F1909012}" xr6:coauthVersionLast="47" xr6:coauthVersionMax="47" xr10:uidLastSave="{00000000-0000-0000-0000-000000000000}"/>
  <bookViews>
    <workbookView xWindow="-110" yWindow="-110" windowWidth="19420" windowHeight="10420" xr2:uid="{6D7F8CA8-8310-48C9-AFBE-9B29AF0574BE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[1]Balance!#REF!</definedName>
    <definedName name="_DAT7">[1]Balance!#REF!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'[2]Com-Emp'!$B$57:$M$57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[3]Empl!$FS$8:$FS$517</definedName>
    <definedName name="afp_Ago">[3]Empl!$FW$8:$FW$517</definedName>
    <definedName name="afp_Dic">[3]Empl!$GA$8:$GA$517</definedName>
    <definedName name="afp_Ene">[3]Empl!$FP$8:$FP$517</definedName>
    <definedName name="afp_Feb">[3]Empl!$FQ$8:$FQ$517</definedName>
    <definedName name="afp_Jul">[3]Empl!$FV$8:$FV$517</definedName>
    <definedName name="afp_Jun">[3]Empl!$FU$8:$FU$517</definedName>
    <definedName name="afp_Mar">[3]Empl!$FR$8:$FR$517</definedName>
    <definedName name="afp_May">[3]Empl!$FT$8:$FT$517</definedName>
    <definedName name="afp_Nov">[3]Empl!$FZ$8:$FZ$517</definedName>
    <definedName name="afp_Oct">[3]Empl!$FY$8:$FY$517</definedName>
    <definedName name="afp_Sep">[3]Empl!$FX$8:$FX$517</definedName>
    <definedName name="Ag_Abr">[3]Empl!$DS$8:$DS$517</definedName>
    <definedName name="Ag_Ago">[3]Empl!$DW$8:$DW$517</definedName>
    <definedName name="Ag_Dic">[3]Empl!$EA$8:$EA$517</definedName>
    <definedName name="Ag_Ene">[3]Empl!$DP$8:$DP$517</definedName>
    <definedName name="Ag_Feb">[3]Empl!$DQ$8:$DQ$517</definedName>
    <definedName name="Ag_Jul">[3]Empl!$DV$8:$DV$517</definedName>
    <definedName name="Ag_Jun">[3]Empl!$DU$8:$DU$517</definedName>
    <definedName name="Ag_Mar">[3]Empl!$DR$8:$DR$517</definedName>
    <definedName name="Ag_May">[3]Empl!$DT$8:$DT$517</definedName>
    <definedName name="Ag_Nov">[3]Empl!$DZ$8:$DZ$517</definedName>
    <definedName name="Ag_Oct">[3]Empl!$DY$8:$DY$517</definedName>
    <definedName name="Ag_Sep">[3]Empl!$DX$8:$DX$517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Bolsa'!$A$1:$E$79</definedName>
    <definedName name="_xlnm.Print_Area" localSheetId="1">'ER Bolsa'!$B$1:$E$60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'[4]lista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[3]Empl!$BS$8:$BS$517</definedName>
    <definedName name="Bono_Ago">[3]Empl!$BW$8:$BW$517</definedName>
    <definedName name="Bono_Dic">[3]Empl!$CA$8:$CA$517</definedName>
    <definedName name="Bono_Ene">[3]Empl!$BP$8:$BP$517</definedName>
    <definedName name="Bono_Feb">[3]Empl!$BQ$8:$BQ$517</definedName>
    <definedName name="Bono_Jul">[3]Empl!$BV$8:$BV$517</definedName>
    <definedName name="Bono_Jun">[3]Empl!$BU$8:$BU$517</definedName>
    <definedName name="Bono_Mar">[3]Empl!$BR$8:$BR$517</definedName>
    <definedName name="Bono_May">[3]Empl!$BT$8:$BT$517</definedName>
    <definedName name="Bono_Nov">[3]Empl!$BZ$8:$BZ$517</definedName>
    <definedName name="Bono_Oct">[3]Empl!$BY$8:$BY$517</definedName>
    <definedName name="Bono_Sep">[3]Empl!$BX$8:$BX$517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[5]CAR04B!$U$2:$U$899</definedName>
    <definedName name="CC">[3]Empl!$Q$8:$Q$517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[6]Celular!#REF!</definedName>
    <definedName name="Cuadro_1_10">[6]Celular!#REF!</definedName>
    <definedName name="Cuadro_1_11">[6]Celular!#REF!</definedName>
    <definedName name="Cuadro_1_12">[6]Celular!#REF!</definedName>
    <definedName name="Cuadro_1_13">[6]Celular!#REF!</definedName>
    <definedName name="Cuadro_1_14">[6]Celular!#REF!</definedName>
    <definedName name="Cuadro_1_15">[6]Celular!#REF!</definedName>
    <definedName name="Cuadro_1_16">[6]Celular!#REF!</definedName>
    <definedName name="Cuadro_1_2">[6]Celular!#REF!</definedName>
    <definedName name="Cuadro_1_3">[6]Celular!#REF!</definedName>
    <definedName name="Cuadro_1_4">[6]Celular!#REF!</definedName>
    <definedName name="Cuadro_1_5">[6]Celular!#REF!</definedName>
    <definedName name="Cuadro_1_6">[6]Celular!#REF!</definedName>
    <definedName name="Cuadro_1_7">[6]Celular!#REF!</definedName>
    <definedName name="Cuadro_1_8">[6]Celular!#REF!</definedName>
    <definedName name="Cuadro_1_9">[6]Celular!#REF!</definedName>
    <definedName name="cuentas">#N/A</definedName>
    <definedName name="Currency">[7]Instructions!$C$16</definedName>
    <definedName name="DATA1">[8]E1!#REF!</definedName>
    <definedName name="DATA10">[8]E1!#REF!</definedName>
    <definedName name="DATA11">[8]E1!#REF!</definedName>
    <definedName name="DATA12">[8]E1!#REF!</definedName>
    <definedName name="DATA13">[8]E1!#REF!</definedName>
    <definedName name="DATA14">[8]E1!#REF!</definedName>
    <definedName name="DATA15">[8]E1!#REF!</definedName>
    <definedName name="DATA16">[8]E1!#REF!</definedName>
    <definedName name="DATA17">[8]E1!#REF!</definedName>
    <definedName name="DATA2">[8]E1!#REF!</definedName>
    <definedName name="DATA3">[8]E1!#REF!</definedName>
    <definedName name="DATA4">[8]E1!#REF!</definedName>
    <definedName name="DATA5">[8]E1!#REF!</definedName>
    <definedName name="DATA6">[8]E1!#REF!</definedName>
    <definedName name="DATA7">[8]E1!#REF!</definedName>
    <definedName name="DATA8">[8]E1!#REF!</definedName>
    <definedName name="DATA9">[8]E1!#REF!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'[9]Tabla de amortización'!$I$18:$I$377</definedName>
    <definedName name="escenarios">[10]Sensibilidad!$CD$10:$CD$93</definedName>
    <definedName name="F_Growth">'[11]Datos Financieros'!$C$78</definedName>
    <definedName name="F_Int_1">'[12]Datos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[5]CAR04B!$O$2:$O$899</definedName>
    <definedName name="Full_Print">'[9]Tabla de amortización'!$A$1:$I$377</definedName>
    <definedName name="FX">[13]Sensitivities!$C$20:$O$20</definedName>
    <definedName name="FXRate">[7]Instructions!$C$18</definedName>
    <definedName name="GastoFinancieroaOctubre">SUM(#REF!)</definedName>
    <definedName name="GastoFinancieroTotal">SUM(#REF!)</definedName>
    <definedName name="Gra_Abr">[3]Empl!$CF$8:$CF$517</definedName>
    <definedName name="Gra_Ago">[3]Empl!$CJ$8:$CJ$517</definedName>
    <definedName name="Gra_Dic">[3]Empl!$CN$8:$CN$517</definedName>
    <definedName name="Gra_Ene">[3]Empl!$CC$8:$CC$517</definedName>
    <definedName name="Gra_Feb">[3]Empl!$CD$8:$CD$517</definedName>
    <definedName name="Gra_Jul">[3]Empl!$CI$8:$CI$517</definedName>
    <definedName name="Gra_Jun">[3]Empl!$CH$8:$CH$517</definedName>
    <definedName name="Gra_Mar">[3]Empl!$CE$8:$CE$517</definedName>
    <definedName name="Gra_May">[3]Empl!$CG$8:$CG$517</definedName>
    <definedName name="Gra_Nov">[3]Empl!$CM$8:$CM$517</definedName>
    <definedName name="Gra_Oct">[3]Empl!$CL$8:$CL$517</definedName>
    <definedName name="Gra_Sep">[3]Empl!$CK$8:$CK$517</definedName>
    <definedName name="GtosReal">#REF!</definedName>
    <definedName name="GtosRealAcum">#REF!</definedName>
    <definedName name="HABER">#REF!</definedName>
    <definedName name="Header_Row">ROW('[9]Tabla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[3]Empl!$GF$8:$GF$517</definedName>
    <definedName name="In_Ago">[3]Empl!$GJ$8:$GJ$517</definedName>
    <definedName name="In_Dic">[3]Empl!$GN$8:$GN$517</definedName>
    <definedName name="In_Ene">[3]Empl!$GC$8:$GC$517</definedName>
    <definedName name="In_Feb">[3]Empl!$GD$8:$GD$517</definedName>
    <definedName name="In_Jul">[3]Empl!$GI$8:$GI$517</definedName>
    <definedName name="In_Jun">[3]Empl!$GH$8:$GH$517</definedName>
    <definedName name="In_Mar">[3]Empl!$GE$8:$GE$517</definedName>
    <definedName name="In_May">[3]Empl!$GG$8:$GG$517</definedName>
    <definedName name="In_Nov">[3]Empl!$GM$8:$GM$517</definedName>
    <definedName name="In_Oct">[3]Empl!$GL$8:$GL$517</definedName>
    <definedName name="In_Sep">[3]Empl!$GK$8:$GK$517</definedName>
    <definedName name="ind_Abr">[3]Empl!$ES$8:$ES$517</definedName>
    <definedName name="ind_Ago">[3]Empl!$EW$8:$EW$517</definedName>
    <definedName name="ind_Dic">[3]Empl!$FA$8:$FA$517</definedName>
    <definedName name="ind_Ene">[3]Empl!$EP$8:$EP$517</definedName>
    <definedName name="ind_Feb">[3]Empl!$EQ$8:$EQ$517</definedName>
    <definedName name="ind_Jul">[3]Empl!$EV$8:$EV$517</definedName>
    <definedName name="ind_Jun">[3]Empl!$EU$8:$EU$517</definedName>
    <definedName name="ind_Mar">[3]Empl!$ER$8:$ER$517</definedName>
    <definedName name="ind_May">[3]Empl!$ET$8:$ET$517</definedName>
    <definedName name="ind_Nov">[3]Empl!$EZ$8:$EZ$517</definedName>
    <definedName name="ind_Oct">[3]Empl!$EY$8:$EY$517</definedName>
    <definedName name="ind_Sep">[3]Empl!$EX$8:$EX$517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'[9]Tabla de amortización'!$D$7</definedName>
    <definedName name="Interval_cutoff">#REF!</definedName>
    <definedName name="INVMAR">'[14]FISICO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[3]Empl!$FF$8:$FF$517</definedName>
    <definedName name="Isss_Ago">[3]Empl!$FJ$8:$FJ$517</definedName>
    <definedName name="Isss_Dic">[3]Empl!$FN$8:$FN$517</definedName>
    <definedName name="Isss_Ene">[3]Empl!$FC$8:$FC$517</definedName>
    <definedName name="Isss_Feb">[3]Empl!$FD$8:$FD$517</definedName>
    <definedName name="Isss_Jul">[3]Empl!$FI$8:$FI$517</definedName>
    <definedName name="Isss_Jun">[3]Empl!$FH$8:$FH$517</definedName>
    <definedName name="Isss_Mar">[3]Empl!$FE$8:$FE$517</definedName>
    <definedName name="Isss_May">[3]Empl!$FG$8:$FG$517</definedName>
    <definedName name="Isss_Nov">[3]Empl!$FM$8:$FM$517</definedName>
    <definedName name="Isss_Oct">[3]Empl!$FL$8:$FL$517</definedName>
    <definedName name="Isss_Sep">[3]Empl!$FK$8:$FK$517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[15]Const!$G$1:$H$13</definedName>
    <definedName name="Loan_Amount">'[9]Tabla de amortización'!$D$6</definedName>
    <definedName name="Loan_Start">'[9]Tabla de amortización'!$D$10</definedName>
    <definedName name="Loan_Years">'[9]Tabla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[16]Recprop!$C$7:$L$7</definedName>
    <definedName name="MAñoA">#REF!</definedName>
    <definedName name="Marcas_GrupoQ">[5]CAR04B!$T$2:$T$899</definedName>
    <definedName name="MARGEN">'[4]MARG DE VENTAS'!$A$1:$R$22</definedName>
    <definedName name="MARGTRIMESTRES">#REF!</definedName>
    <definedName name="mes">[17]CONTRATO!$AE$1</definedName>
    <definedName name="MesA">#REF!</definedName>
    <definedName name="MesAA">#REF!</definedName>
    <definedName name="MesAAnt">[18]Const!$B$6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'[19]Summary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[14]INGRESOS!$A$1:$C$25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[3]Empl!$AS$8:$AS$517</definedName>
    <definedName name="SE_Ago">[3]Empl!$AW$8:$AW$517</definedName>
    <definedName name="SE_Dic">[3]Empl!$BA$8:$BA$517</definedName>
    <definedName name="SE_Ene">[3]Empl!$AP$8:$AP$517</definedName>
    <definedName name="SE_Feb">[3]Empl!$AQ$8:$AQ$517</definedName>
    <definedName name="SE_Jul">[3]Empl!$AV$8:$AV$517</definedName>
    <definedName name="SE_Jun">[3]Empl!$AU$8:$AU$517</definedName>
    <definedName name="SE_Mar">[3]Empl!$AR$8:$AR$517</definedName>
    <definedName name="SE_May">[3]Empl!$AT$8:$AT$517</definedName>
    <definedName name="SE_Nov">[3]Empl!$AZ$8:$AZ$517</definedName>
    <definedName name="SE_Oct">[3]Empl!$AY$8:$AY$517</definedName>
    <definedName name="SE_Sep">[3]Empl!$AX$8:$AX$517</definedName>
    <definedName name="SEMESAÑO">#REF!</definedName>
    <definedName name="sencount" hidden="1">1</definedName>
    <definedName name="SG_Abr">[3]Empl!$BF$8:$BF$517</definedName>
    <definedName name="SG_Ago">[3]Empl!$BJ$8:$BJ$517</definedName>
    <definedName name="SG_Dic">[3]Empl!$BN$8:$BN$517</definedName>
    <definedName name="SG_Ene">[3]Empl!$BC$8:$BC$517</definedName>
    <definedName name="SG_Feb">[3]Empl!$BD$8:$BD$517</definedName>
    <definedName name="SG_Jul">[3]Empl!$BI$8:$BI$517</definedName>
    <definedName name="SG_Jun">[3]Empl!$BH$8:$BH$517</definedName>
    <definedName name="SG_Mar">[3]Empl!$BE$8:$BE$517</definedName>
    <definedName name="SG_May">[3]Empl!$BG$8:$BG$517</definedName>
    <definedName name="SG_Nov">[3]Empl!$BM$8:$BM$517</definedName>
    <definedName name="SG_Oct">[3]Empl!$BL$8:$BL$517</definedName>
    <definedName name="SG_Sep">[3]Empl!$BK$8:$BK$517</definedName>
    <definedName name="SHADOW">#REF!</definedName>
    <definedName name="SisReal97">[20]SisReal97!$A$1:$M$770</definedName>
    <definedName name="SPIRIT">#REF!</definedName>
    <definedName name="SUNDANCE">#REF!</definedName>
    <definedName name="t_crediauto" localSheetId="1">[21]GUA!#REF!</definedName>
    <definedName name="t_crediauto">[21]GUA!#REF!</definedName>
    <definedName name="t_grupoq" localSheetId="1">[21]GUA!#REF!</definedName>
    <definedName name="t_grupoq">[21]GUA!#REF!</definedName>
    <definedName name="t_inter" localSheetId="1">[21]GUA!#REF!</definedName>
    <definedName name="t_inter">[21]GUA!#REF!</definedName>
    <definedName name="t_servicial" localSheetId="1">[21]GUA!#REF!</definedName>
    <definedName name="t_servicial">[21]GUA!#REF!</definedName>
    <definedName name="TALON" localSheetId="1">#REF!</definedName>
    <definedName name="TALON">#REF!</definedName>
    <definedName name="tc">[22]TMB!$F$87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[3]Empl!$O$8:$O$517</definedName>
    <definedName name="TIPOj">[3]Empl!$P$8:$P$517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[3]Empl!$EF$8:$EF$517</definedName>
    <definedName name="Vac_Ago">[3]Empl!$EJ$8:$EJ$517</definedName>
    <definedName name="Vac_Dic">[3]Empl!$EN$8:$EN$517</definedName>
    <definedName name="Vac_Ene">[3]Empl!$EC$8:$EC$517</definedName>
    <definedName name="Vac_Feb">[3]Empl!$ED$8:$ED$517</definedName>
    <definedName name="Vac_Jul">[3]Empl!$EI$8:$EI$517</definedName>
    <definedName name="Vac_Jun">[3]Empl!$EH$8:$EH$517</definedName>
    <definedName name="Vac_Mar">[3]Empl!$EE$8:$EE$517</definedName>
    <definedName name="Vac_May">[3]Empl!$EG$8:$EG$517</definedName>
    <definedName name="Vac_Nov">[3]Empl!$EM$8:$EM$517</definedName>
    <definedName name="Vac_Oct">[3]Empl!$EL$8:$EL$517</definedName>
    <definedName name="Vac_Sep">[3]Empl!$EK$8:$EK$517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2" l="1"/>
  <c r="E47" i="2"/>
  <c r="E46" i="2"/>
  <c r="E44" i="2"/>
  <c r="E43" i="2"/>
  <c r="E45" i="2" s="1"/>
  <c r="E39" i="2"/>
  <c r="E38" i="2"/>
  <c r="E37" i="2"/>
  <c r="E36" i="2"/>
  <c r="E35" i="2"/>
  <c r="E34" i="2"/>
  <c r="E33" i="2"/>
  <c r="E32" i="2"/>
  <c r="E31" i="2"/>
  <c r="E30" i="2"/>
  <c r="E29" i="2"/>
  <c r="E28" i="2"/>
  <c r="E40" i="2" s="1"/>
  <c r="E27" i="2"/>
  <c r="E26" i="2"/>
  <c r="E25" i="2"/>
  <c r="E24" i="2"/>
  <c r="E23" i="2"/>
  <c r="E22" i="2"/>
  <c r="E21" i="2"/>
  <c r="E20" i="2"/>
  <c r="E19" i="2"/>
  <c r="E18" i="2"/>
  <c r="E15" i="2"/>
  <c r="E14" i="2"/>
  <c r="E11" i="2"/>
  <c r="E10" i="2"/>
  <c r="E9" i="2"/>
  <c r="E8" i="2"/>
  <c r="E7" i="2"/>
  <c r="E6" i="2"/>
  <c r="B5" i="2"/>
  <c r="E70" i="1"/>
  <c r="E69" i="1"/>
  <c r="E68" i="1"/>
  <c r="E67" i="1"/>
  <c r="E66" i="1"/>
  <c r="E65" i="1"/>
  <c r="E64" i="1"/>
  <c r="E57" i="1"/>
  <c r="E56" i="1"/>
  <c r="E55" i="1"/>
  <c r="E54" i="1"/>
  <c r="E53" i="1"/>
  <c r="E52" i="1"/>
  <c r="E49" i="1"/>
  <c r="E48" i="1"/>
  <c r="E47" i="1"/>
  <c r="E46" i="1"/>
  <c r="E45" i="1"/>
  <c r="E44" i="1"/>
  <c r="E43" i="1"/>
  <c r="E42" i="1"/>
  <c r="E41" i="1"/>
  <c r="E40" i="1"/>
  <c r="E39" i="1"/>
  <c r="E32" i="1"/>
  <c r="E30" i="1"/>
  <c r="E29" i="1"/>
  <c r="E28" i="1"/>
  <c r="E27" i="1"/>
  <c r="E26" i="1"/>
  <c r="E25" i="1"/>
  <c r="E24" i="1"/>
  <c r="E23" i="1"/>
  <c r="E22" i="1"/>
  <c r="E21" i="1"/>
  <c r="E20" i="1"/>
  <c r="E17" i="1"/>
  <c r="E16" i="1"/>
  <c r="E15" i="1"/>
  <c r="E14" i="1"/>
  <c r="E13" i="1"/>
  <c r="E12" i="1"/>
  <c r="E11" i="1"/>
  <c r="E10" i="1"/>
  <c r="E9" i="1"/>
  <c r="B5" i="1"/>
  <c r="B4" i="2" s="1"/>
  <c r="E12" i="2" l="1"/>
  <c r="E41" i="2" s="1"/>
  <c r="E48" i="2" s="1"/>
  <c r="E54" i="2" s="1"/>
  <c r="E71" i="1"/>
  <c r="E16" i="2"/>
  <c r="E50" i="1"/>
  <c r="E61" i="1" s="1"/>
  <c r="E73" i="1" s="1"/>
  <c r="E6" i="1"/>
  <c r="E18" i="1"/>
  <c r="E31" i="1"/>
  <c r="E33" i="1" s="1"/>
  <c r="E59" i="1"/>
  <c r="E35" i="1" l="1"/>
  <c r="E74" i="1" s="1"/>
</calcChain>
</file>

<file path=xl/sharedStrings.xml><?xml version="1.0" encoding="utf-8"?>
<sst xmlns="http://schemas.openxmlformats.org/spreadsheetml/2006/main" count="130" uniqueCount="107">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</sst>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16" x14ac:knownFonts="1">
    <font>
      <sz val="10"/>
      <name val="Comic Sans MS"/>
      <family val="4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1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7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0" fontId="2" fillId="0" borderId="0" xfId="4" applyFont="1" applyAlignment="1">
      <alignment horizontal="left"/>
    </xf>
    <xf numFmtId="38" fontId="6" fillId="0" borderId="0" xfId="4" applyNumberFormat="1" applyFont="1" applyAlignment="1">
      <alignment horizontal="center"/>
    </xf>
    <xf numFmtId="38" fontId="10" fillId="0" borderId="0" xfId="4" applyNumberFormat="1" applyFont="1" applyAlignment="1">
      <alignment horizontal="left"/>
    </xf>
    <xf numFmtId="38" fontId="9" fillId="0" borderId="0" xfId="4" applyNumberFormat="1" applyFont="1" applyAlignment="1">
      <alignment horizontal="center"/>
    </xf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E46918F4-35DC-4783-9643-E643BD380913}"/>
    <cellStyle name="Normal_Formatos de Reporte de Información General" xfId="6" xr:uid="{7860DB46-470D-492A-B9EB-4293FA218251}"/>
    <cellStyle name="Normal_Junio_03" xfId="4" xr:uid="{A7526484-B6DA-4F5E-B79B-B206245722F7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4\MAYO\05.%20EEFF%20CQ%20Mayo%202024%20Bco%20Consolidado.xlsx" TargetMode="External"/><Relationship Id="rId1" Type="http://schemas.openxmlformats.org/officeDocument/2006/relationships/externalLinkPath" Target="/Users/mayala/Desktop/CREDIQ,%20S.A.%20DE%20C.V/REPORTES/GAP/GAP%202024/MAYO/05.%20EEFF%20CQ%20Mayo%202024%20Bco%20Consolid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 t="str">
            <v/>
          </cell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 t="str">
            <v/>
          </cell>
          <cell r="N39" t="str">
            <v/>
          </cell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 t="str">
            <v/>
          </cell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2-21"/>
      <sheetName val="P&amp;L"/>
      <sheetName val="Patrimonio"/>
      <sheetName val="Flujo 23-22"/>
      <sheetName val="BG"/>
      <sheetName val="ER"/>
      <sheetName val="Integ Ctas CQ"/>
      <sheetName val="BG Bolsa"/>
      <sheetName val="ER Bolsa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COMPROBACIÓN"/>
    </sheetNames>
    <sheetDataSet>
      <sheetData sheetId="0">
        <row r="4">
          <cell r="B4" t="str">
            <v>Al 31 de Mayo 2024 y 2023</v>
          </cell>
        </row>
      </sheetData>
      <sheetData sheetId="1"/>
      <sheetData sheetId="2"/>
      <sheetData sheetId="3"/>
      <sheetData sheetId="4">
        <row r="11">
          <cell r="B11" t="str">
            <v>Efectivo y Equivalentes de Efectivo</v>
          </cell>
          <cell r="C11" t="str">
            <v>$</v>
          </cell>
          <cell r="E11">
            <v>7320825.0300000003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43882395.289999999</v>
          </cell>
        </row>
        <row r="14">
          <cell r="B14" t="str">
            <v>Estimación para cuentas incobrables</v>
          </cell>
          <cell r="E14">
            <v>-5528972.4800000004</v>
          </cell>
        </row>
        <row r="15">
          <cell r="B15" t="str">
            <v>Arrendamientos por cobrar</v>
          </cell>
          <cell r="E15">
            <v>1537382.8900000001</v>
          </cell>
        </row>
        <row r="16">
          <cell r="B16" t="str">
            <v>Estimación para cuentas incobrables arrendamientos</v>
          </cell>
          <cell r="E16">
            <v>-38639.99</v>
          </cell>
        </row>
        <row r="17">
          <cell r="B17" t="str">
            <v>Cuentas por cobrar a partes relacionadas</v>
          </cell>
          <cell r="E17">
            <v>164547.37000000104</v>
          </cell>
        </row>
        <row r="18">
          <cell r="B18" t="str">
            <v>Inventarios</v>
          </cell>
          <cell r="E18">
            <v>0</v>
          </cell>
        </row>
        <row r="19">
          <cell r="B19" t="str">
            <v>Gastos Pagados por Anticipado</v>
          </cell>
          <cell r="E19">
            <v>620791.24</v>
          </cell>
        </row>
        <row r="20">
          <cell r="B20" t="str">
            <v xml:space="preserve">Total Activo Circulante </v>
          </cell>
          <cell r="E20">
            <v>47958329.350000001</v>
          </cell>
        </row>
        <row r="22">
          <cell r="B22" t="str">
            <v>Documentos por cobrar a largo plazo</v>
          </cell>
          <cell r="E22">
            <v>184805068.56</v>
          </cell>
        </row>
        <row r="23">
          <cell r="B23" t="str">
            <v>Arrendamientos por cobrar a largo plazo</v>
          </cell>
          <cell r="E23">
            <v>3257622.89</v>
          </cell>
        </row>
        <row r="24">
          <cell r="B24" t="str">
            <v>Activos por derecho de uso</v>
          </cell>
          <cell r="E24">
            <v>1261184.6200000001</v>
          </cell>
        </row>
        <row r="25">
          <cell r="B25" t="str">
            <v>Inmuebles, mobiliario, equipo y mejoras</v>
          </cell>
          <cell r="E25">
            <v>27764227.390000001</v>
          </cell>
        </row>
        <row r="26">
          <cell r="B26" t="str">
            <v>Activos intangibles</v>
          </cell>
          <cell r="E26">
            <v>750446.99000000022</v>
          </cell>
        </row>
        <row r="27">
          <cell r="B27" t="str">
            <v>Obras en proceso</v>
          </cell>
          <cell r="E27">
            <v>0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26068.32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218484425.48999998</v>
          </cell>
        </row>
        <row r="34">
          <cell r="B34" t="str">
            <v>Activos no circulante disponibles para la venta</v>
          </cell>
          <cell r="E34">
            <v>-165994.78</v>
          </cell>
        </row>
        <row r="35">
          <cell r="B35" t="str">
            <v>Total Activo No Corriente</v>
          </cell>
          <cell r="E35">
            <v>218318430.70999998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266276760.05999997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9286549.3200000003</v>
          </cell>
        </row>
        <row r="42">
          <cell r="B42" t="str">
            <v>Préstamos por Pagar</v>
          </cell>
          <cell r="E42">
            <v>86786965.569999993</v>
          </cell>
        </row>
        <row r="43">
          <cell r="B43" t="str">
            <v xml:space="preserve">Documentos por pagar </v>
          </cell>
          <cell r="E43">
            <v>3096856.7</v>
          </cell>
        </row>
        <row r="44">
          <cell r="B44" t="str">
            <v>Pasivo por arrendamiento</v>
          </cell>
          <cell r="E44">
            <v>195608.78</v>
          </cell>
        </row>
        <row r="45">
          <cell r="B45" t="str">
            <v>Intereses por Pagar</v>
          </cell>
          <cell r="E45">
            <v>1748189.28</v>
          </cell>
        </row>
        <row r="46">
          <cell r="B46" t="str">
            <v>Dividendos por pagar</v>
          </cell>
          <cell r="E46">
            <v>403463.53</v>
          </cell>
        </row>
        <row r="47">
          <cell r="B47" t="str">
            <v xml:space="preserve">Cuentas por pagar comerciales </v>
          </cell>
          <cell r="E47">
            <v>677243.73</v>
          </cell>
        </row>
        <row r="48">
          <cell r="B48" t="str">
            <v>Cuentas por Pagar a partes relacionadas</v>
          </cell>
          <cell r="E48">
            <v>3288973.49</v>
          </cell>
        </row>
        <row r="49">
          <cell r="B49" t="str">
            <v>Impuesto sobre la renta por pagar</v>
          </cell>
          <cell r="E49">
            <v>1986040.6700000002</v>
          </cell>
        </row>
        <row r="50">
          <cell r="B50" t="str">
            <v xml:space="preserve">Gastos acumulados y otras cuentas por pagar </v>
          </cell>
          <cell r="E50">
            <v>5744254.1900000004</v>
          </cell>
        </row>
        <row r="51">
          <cell r="B51" t="str">
            <v>Otros pasivos</v>
          </cell>
          <cell r="E51">
            <v>1518846.97</v>
          </cell>
        </row>
        <row r="52">
          <cell r="B52" t="str">
            <v>Total del Pasivo Circulante</v>
          </cell>
          <cell r="E52">
            <v>114732992.22999999</v>
          </cell>
        </row>
        <row r="54">
          <cell r="B54" t="str">
            <v>Beneficios post-empleo por pagar</v>
          </cell>
          <cell r="E54">
            <v>224997.79</v>
          </cell>
        </row>
        <row r="55">
          <cell r="B55" t="str">
            <v>Préstamos por pagar a Largo Plazo</v>
          </cell>
          <cell r="E55">
            <v>88072743.019999996</v>
          </cell>
        </row>
        <row r="56">
          <cell r="B56" t="str">
            <v xml:space="preserve">Documentos por pagar a largo plazo </v>
          </cell>
          <cell r="E56">
            <v>12800149.300000001</v>
          </cell>
        </row>
        <row r="57">
          <cell r="B57" t="str">
            <v>Pasivo por arrendamiento LP</v>
          </cell>
          <cell r="E57">
            <v>1222102.1299999999</v>
          </cell>
        </row>
        <row r="58">
          <cell r="B58" t="str">
            <v>Titulos valores</v>
          </cell>
          <cell r="E58">
            <v>1500000</v>
          </cell>
        </row>
        <row r="59">
          <cell r="B59" t="str">
            <v>Pasivos por impuesto diferido</v>
          </cell>
          <cell r="E59">
            <v>451166.83</v>
          </cell>
        </row>
        <row r="61">
          <cell r="B61" t="str">
            <v>Total Pasivo No Corriente</v>
          </cell>
          <cell r="E61">
            <v>104271159.06999999</v>
          </cell>
        </row>
        <row r="63">
          <cell r="B63" t="str">
            <v xml:space="preserve">Total del Pasivo </v>
          </cell>
          <cell r="C63" t="str">
            <v>$</v>
          </cell>
          <cell r="E63">
            <v>219004151.29999998</v>
          </cell>
        </row>
        <row r="65">
          <cell r="B65" t="str">
            <v>Patrimonio</v>
          </cell>
        </row>
        <row r="66">
          <cell r="B66" t="str">
            <v>Capital Social</v>
          </cell>
          <cell r="C66" t="str">
            <v>$</v>
          </cell>
          <cell r="E66">
            <v>14700100</v>
          </cell>
        </row>
        <row r="67">
          <cell r="B67" t="str">
            <v>Reserva Legal</v>
          </cell>
          <cell r="E67">
            <v>3346524.89</v>
          </cell>
        </row>
        <row r="68">
          <cell r="B68" t="str">
            <v>Reserva patrimonial</v>
          </cell>
          <cell r="E68">
            <v>609035.48</v>
          </cell>
        </row>
        <row r="69">
          <cell r="B69" t="str">
            <v xml:space="preserve">Otros componentes del patrimonio </v>
          </cell>
          <cell r="E69">
            <v>0</v>
          </cell>
        </row>
        <row r="70">
          <cell r="B70" t="str">
            <v xml:space="preserve">Resultados acumulados </v>
          </cell>
          <cell r="E70">
            <v>26063707.68</v>
          </cell>
        </row>
        <row r="71">
          <cell r="B71" t="str">
            <v>Utilidad del Ejercicio</v>
          </cell>
          <cell r="E71">
            <v>2553240.709999999</v>
          </cell>
        </row>
        <row r="72">
          <cell r="E72">
            <v>0</v>
          </cell>
        </row>
        <row r="73">
          <cell r="B73" t="str">
            <v>Total del Patrimonio</v>
          </cell>
          <cell r="E73">
            <v>47272608.759999998</v>
          </cell>
        </row>
        <row r="75">
          <cell r="B75" t="str">
            <v xml:space="preserve">Total del pasivo y del patrimonio </v>
          </cell>
          <cell r="C75" t="str">
            <v>$</v>
          </cell>
          <cell r="E75">
            <v>266276760.05999997</v>
          </cell>
        </row>
        <row r="80">
          <cell r="B80" t="str">
            <v xml:space="preserve">     César Artiga                                      </v>
          </cell>
          <cell r="D80" t="str">
            <v>Martha Romero</v>
          </cell>
        </row>
        <row r="81">
          <cell r="B81" t="str">
            <v>Jefe Depto. Contabilidad</v>
          </cell>
          <cell r="C81" t="str">
            <v>Gerente Financiero</v>
          </cell>
        </row>
      </sheetData>
      <sheetData sheetId="5">
        <row r="8">
          <cell r="B8" t="str">
            <v>Intereses</v>
          </cell>
          <cell r="C8" t="str">
            <v>$</v>
          </cell>
          <cell r="E8">
            <v>12291677.66</v>
          </cell>
        </row>
        <row r="9">
          <cell r="B9" t="str">
            <v>Seguros</v>
          </cell>
          <cell r="E9">
            <v>2854739.23</v>
          </cell>
        </row>
        <row r="10">
          <cell r="B10" t="str">
            <v>Ingresos por financiamiento y similares</v>
          </cell>
          <cell r="E10">
            <v>181916.69</v>
          </cell>
        </row>
        <row r="11">
          <cell r="B11" t="str">
            <v>Ingresos por arrendamientos financieros y similares</v>
          </cell>
          <cell r="E11">
            <v>3512324.8600000003</v>
          </cell>
        </row>
        <row r="12">
          <cell r="B12" t="str">
            <v>Intereses y otros Ingresos relacionadas</v>
          </cell>
          <cell r="E12">
            <v>657250.61</v>
          </cell>
        </row>
        <row r="13">
          <cell r="B13" t="str">
            <v>Otros Ingresos de Operación</v>
          </cell>
          <cell r="E13">
            <v>1716465.8100000003</v>
          </cell>
        </row>
        <row r="14">
          <cell r="B14" t="str">
            <v xml:space="preserve">Ingresos por intereses y servicios prestados </v>
          </cell>
          <cell r="C14" t="str">
            <v>$</v>
          </cell>
          <cell r="E14">
            <v>21214374.859999999</v>
          </cell>
        </row>
        <row r="16">
          <cell r="B16" t="str">
            <v xml:space="preserve">Intereses por prestamos bancarios, titulos valores y otros </v>
          </cell>
          <cell r="C16" t="str">
            <v>$</v>
          </cell>
          <cell r="E16">
            <v>5881510.2700000005</v>
          </cell>
        </row>
        <row r="17">
          <cell r="B17" t="str">
            <v>Intereses por prestamos Relacionadas</v>
          </cell>
          <cell r="E17">
            <v>0</v>
          </cell>
        </row>
        <row r="18">
          <cell r="B18" t="str">
            <v xml:space="preserve">Comisiones por administración, financiamiento y otros </v>
          </cell>
          <cell r="E18">
            <v>201715.31</v>
          </cell>
        </row>
        <row r="19">
          <cell r="B19" t="str">
            <v xml:space="preserve">Costos de los intereses y servicios prestados </v>
          </cell>
          <cell r="C19" t="str">
            <v>$</v>
          </cell>
          <cell r="E19">
            <v>6083225.5800000001</v>
          </cell>
        </row>
        <row r="21">
          <cell r="B21" t="str">
            <v>Gastos de personal</v>
          </cell>
          <cell r="C21" t="str">
            <v>$</v>
          </cell>
          <cell r="E21">
            <v>2260286.3700000006</v>
          </cell>
        </row>
        <row r="22">
          <cell r="B22" t="str">
            <v>Honorarios</v>
          </cell>
          <cell r="E22">
            <v>452323.19</v>
          </cell>
        </row>
        <row r="23">
          <cell r="B23" t="str">
            <v>Comisiones de Ventas, incentivos y premios sobre ventas</v>
          </cell>
          <cell r="E23">
            <v>165812.59</v>
          </cell>
        </row>
        <row r="24">
          <cell r="B24" t="str">
            <v>Suministros, Reparaciones y Mttos.</v>
          </cell>
          <cell r="E24">
            <v>1176269.56</v>
          </cell>
        </row>
        <row r="25">
          <cell r="B25" t="str">
            <v>Alquileres</v>
          </cell>
          <cell r="E25">
            <v>73099.3</v>
          </cell>
        </row>
        <row r="26">
          <cell r="B26" t="str">
            <v>Publicidad</v>
          </cell>
          <cell r="E26">
            <v>652643.81000000006</v>
          </cell>
        </row>
        <row r="27">
          <cell r="B27" t="str">
            <v>Otros servicios con empresas relacionadas</v>
          </cell>
          <cell r="E27">
            <v>136301.4</v>
          </cell>
        </row>
        <row r="28">
          <cell r="B28" t="str">
            <v>Liquidaciones de cartera</v>
          </cell>
          <cell r="E28">
            <v>97798.55</v>
          </cell>
        </row>
        <row r="29">
          <cell r="B29" t="str">
            <v>Servicios corporativos</v>
          </cell>
          <cell r="E29">
            <v>0</v>
          </cell>
        </row>
        <row r="30">
          <cell r="B30" t="str">
            <v>Gasto por liquidacion de cartera deducible</v>
          </cell>
          <cell r="E30">
            <v>0</v>
          </cell>
        </row>
        <row r="31">
          <cell r="B31" t="str">
            <v>Servicios Públicos</v>
          </cell>
          <cell r="E31">
            <v>0</v>
          </cell>
        </row>
        <row r="32">
          <cell r="B32" t="str">
            <v>Viajes, Estadias y Gtos. de Rep</v>
          </cell>
          <cell r="E32">
            <v>6031.38</v>
          </cell>
        </row>
        <row r="33">
          <cell r="B33" t="str">
            <v>Deprec. Y Amortizaciones</v>
          </cell>
          <cell r="E33">
            <v>1980251.5200000005</v>
          </cell>
        </row>
        <row r="34">
          <cell r="B34" t="str">
            <v>Impuestos Municipales y Otros</v>
          </cell>
          <cell r="E34">
            <v>48242.439999999995</v>
          </cell>
        </row>
        <row r="35">
          <cell r="B35" t="str">
            <v>Gtos. no Deducibles</v>
          </cell>
          <cell r="E35">
            <v>0</v>
          </cell>
        </row>
        <row r="36">
          <cell r="B36" t="str">
            <v>Reservas para Cuentas Incobrables</v>
          </cell>
          <cell r="E36">
            <v>1170491.9100000001</v>
          </cell>
        </row>
        <row r="37">
          <cell r="B37" t="str">
            <v>Obsolecencia de inventarios</v>
          </cell>
          <cell r="E37">
            <v>0</v>
          </cell>
        </row>
        <row r="38">
          <cell r="B38" t="str">
            <v>Otros Servicios subcontratados</v>
          </cell>
          <cell r="E38">
            <v>230078.24000000002</v>
          </cell>
        </row>
        <row r="39">
          <cell r="B39" t="str">
            <v>Personal subcontratado</v>
          </cell>
          <cell r="E39">
            <v>57638.82</v>
          </cell>
        </row>
        <row r="40">
          <cell r="B40" t="str">
            <v>Seguros</v>
          </cell>
          <cell r="E40">
            <v>367446.78999999992</v>
          </cell>
        </row>
        <row r="41">
          <cell r="B41" t="str">
            <v>Uso de marca y propiedad intelectual</v>
          </cell>
          <cell r="E41">
            <v>1549360.53</v>
          </cell>
        </row>
        <row r="42">
          <cell r="B42" t="str">
            <v>Otros Gastos</v>
          </cell>
          <cell r="E42">
            <v>466729.11</v>
          </cell>
        </row>
        <row r="43">
          <cell r="B43" t="str">
            <v>Gastos Operativos</v>
          </cell>
          <cell r="C43" t="str">
            <v>$</v>
          </cell>
          <cell r="E43">
            <v>10890805.51</v>
          </cell>
        </row>
        <row r="45">
          <cell r="B45" t="str">
            <v>Utilidad de Operación</v>
          </cell>
          <cell r="E45">
            <v>4240343.7699999996</v>
          </cell>
        </row>
        <row r="46">
          <cell r="B46" t="str">
            <v xml:space="preserve">Otros Ingresos </v>
          </cell>
          <cell r="C46" t="str">
            <v>$</v>
          </cell>
          <cell r="E46">
            <v>119900.88</v>
          </cell>
        </row>
        <row r="47">
          <cell r="B47" t="str">
            <v>Otros Gastos de no Operación</v>
          </cell>
          <cell r="E47">
            <v>0</v>
          </cell>
        </row>
        <row r="48">
          <cell r="B48" t="str">
            <v>Gastos y/o Ingresos No operativos</v>
          </cell>
          <cell r="C48" t="str">
            <v>$</v>
          </cell>
          <cell r="E48">
            <v>119900.88</v>
          </cell>
        </row>
        <row r="49">
          <cell r="B49" t="str">
            <v>Ingresos Financieros</v>
          </cell>
          <cell r="E49">
            <v>0</v>
          </cell>
        </row>
        <row r="50">
          <cell r="B50" t="str">
            <v>Gastos financieros</v>
          </cell>
          <cell r="E50">
            <v>-40610.1</v>
          </cell>
        </row>
        <row r="51">
          <cell r="B51" t="str">
            <v xml:space="preserve">Utilidad antes de impuesto sobre la renta </v>
          </cell>
          <cell r="E51">
            <v>4319634.55</v>
          </cell>
        </row>
        <row r="53">
          <cell r="B53" t="str">
            <v xml:space="preserve">Impuesto sobre la renta </v>
          </cell>
          <cell r="C53" t="str">
            <v>$</v>
          </cell>
          <cell r="E53">
            <v>1766393.8399999999</v>
          </cell>
        </row>
        <row r="55">
          <cell r="E55">
            <v>2553240.7099999995</v>
          </cell>
        </row>
        <row r="56">
          <cell r="B56" t="str">
            <v>RESERVA LEGAL</v>
          </cell>
          <cell r="E56">
            <v>0</v>
          </cell>
        </row>
        <row r="58">
          <cell r="B58" t="str">
            <v xml:space="preserve">Utilidad neta </v>
          </cell>
          <cell r="E58">
            <v>2553240.71</v>
          </cell>
        </row>
        <row r="63">
          <cell r="B63" t="str">
            <v xml:space="preserve">           César Artiga                                      </v>
          </cell>
          <cell r="C63" t="str">
            <v>Martha Romero</v>
          </cell>
        </row>
        <row r="64">
          <cell r="B64" t="str">
            <v>Jefe Depto. Contabilidad</v>
          </cell>
          <cell r="C64" t="str">
            <v>Gerente Financiero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2CFED-B32D-4D84-B037-F965CAB91275}">
  <sheetPr>
    <tabColor theme="5" tint="0.39997558519241921"/>
    <pageSetUpPr fitToPage="1"/>
  </sheetPr>
  <dimension ref="B2:E79"/>
  <sheetViews>
    <sheetView showGridLines="0" tabSelected="1" topLeftCell="A2" zoomScale="90" zoomScaleNormal="90" workbookViewId="0">
      <pane xSplit="5" ySplit="5" topLeftCell="F71" activePane="bottomRight" state="frozen"/>
      <selection activeCell="B6" sqref="B6"/>
      <selection pane="topRight" activeCell="B6" sqref="B6"/>
      <selection pane="bottomLeft" activeCell="B6" sqref="B6"/>
      <selection pane="bottomRight" activeCell="G28" sqref="G28"/>
    </sheetView>
  </sheetViews>
  <sheetFormatPr baseColWidth="10" defaultColWidth="19.1640625" defaultRowHeight="13" x14ac:dyDescent="0.3"/>
  <cols>
    <col min="1" max="1" width="2.7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47" t="s">
        <v>0</v>
      </c>
      <c r="C2" s="47"/>
      <c r="D2" s="47"/>
      <c r="E2" s="47"/>
    </row>
    <row r="3" spans="2:5" ht="15" x14ac:dyDescent="0.3">
      <c r="B3" s="3" t="s">
        <v>1</v>
      </c>
      <c r="C3" s="1"/>
      <c r="D3" s="1"/>
      <c r="E3" s="1"/>
    </row>
    <row r="4" spans="2:5" x14ac:dyDescent="0.3">
      <c r="B4" s="2" t="s">
        <v>2</v>
      </c>
      <c r="E4" s="4"/>
    </row>
    <row r="5" spans="2:5" ht="13.5" thickBot="1" x14ac:dyDescent="0.35">
      <c r="B5" s="5" t="str">
        <f>+'[23] BG y ER 22-21'!B4</f>
        <v>Al 31 de Mayo 2024 y 2023</v>
      </c>
      <c r="C5" s="5"/>
      <c r="D5" s="5"/>
      <c r="E5" s="5"/>
    </row>
    <row r="6" spans="2:5" x14ac:dyDescent="0.3">
      <c r="B6" s="2" t="s">
        <v>3</v>
      </c>
      <c r="E6" s="4">
        <f>+E39+E40+E56+E53</f>
        <v>185646.25790999999</v>
      </c>
    </row>
    <row r="7" spans="2:5" x14ac:dyDescent="0.3">
      <c r="B7" s="6" t="s">
        <v>4</v>
      </c>
      <c r="C7" s="7"/>
      <c r="D7" s="7"/>
      <c r="E7" s="8"/>
    </row>
    <row r="8" spans="2:5" s="9" customFormat="1" x14ac:dyDescent="0.3">
      <c r="B8" s="6" t="s">
        <v>5</v>
      </c>
    </row>
    <row r="9" spans="2:5" x14ac:dyDescent="0.3">
      <c r="B9" s="2" t="s">
        <v>6</v>
      </c>
      <c r="C9" s="2" t="s">
        <v>7</v>
      </c>
      <c r="E9" s="10">
        <f>IFERROR(VLOOKUP(B9,[23]BG!$B$11:$E$81,4,FALSE),0)/1000</f>
        <v>7320.82503</v>
      </c>
    </row>
    <row r="10" spans="2:5" hidden="1" x14ac:dyDescent="0.3">
      <c r="B10" s="2" t="s">
        <v>8</v>
      </c>
      <c r="E10" s="10">
        <f>IFERROR(VLOOKUP(B10,[23]BG!$B$11:$E$81,4,FALSE),0)/1000</f>
        <v>0</v>
      </c>
    </row>
    <row r="11" spans="2:5" x14ac:dyDescent="0.3">
      <c r="B11" s="2" t="s">
        <v>9</v>
      </c>
      <c r="E11" s="10">
        <f>IFERROR(VLOOKUP(B11,[23]BG!$B$11:$E$81,4,FALSE),0)/1000</f>
        <v>43882.39529</v>
      </c>
    </row>
    <row r="12" spans="2:5" x14ac:dyDescent="0.3">
      <c r="B12" s="2" t="s">
        <v>10</v>
      </c>
      <c r="E12" s="10">
        <f>IFERROR(VLOOKUP(B12,[23]BG!$B$11:$E$81,4,FALSE),0)/1000</f>
        <v>-5528.9724800000004</v>
      </c>
    </row>
    <row r="13" spans="2:5" x14ac:dyDescent="0.3">
      <c r="B13" s="2" t="s">
        <v>11</v>
      </c>
      <c r="E13" s="10">
        <f>IFERROR(VLOOKUP(B13,[23]BG!$B$11:$E$81,4,FALSE),0)/1000</f>
        <v>1537.3828900000001</v>
      </c>
    </row>
    <row r="14" spans="2:5" x14ac:dyDescent="0.3">
      <c r="B14" s="2" t="s">
        <v>12</v>
      </c>
      <c r="E14" s="10">
        <f>IFERROR(VLOOKUP(B14,[23]BG!$B$11:$E$81,4,FALSE),0)/1000</f>
        <v>-38.639989999999997</v>
      </c>
    </row>
    <row r="15" spans="2:5" x14ac:dyDescent="0.3">
      <c r="B15" s="2" t="s">
        <v>13</v>
      </c>
      <c r="E15" s="10">
        <f>IFERROR(VLOOKUP(B15,[23]BG!$B$11:$E$81,4,FALSE),0)/1000</f>
        <v>164.54737000000105</v>
      </c>
    </row>
    <row r="16" spans="2:5" hidden="1" x14ac:dyDescent="0.3">
      <c r="B16" s="2" t="s">
        <v>14</v>
      </c>
      <c r="E16" s="10">
        <f>IFERROR(VLOOKUP(B16,[23]BG!$B$11:$E$81,4,FALSE),0)/1000</f>
        <v>0</v>
      </c>
    </row>
    <row r="17" spans="2:5" x14ac:dyDescent="0.3">
      <c r="B17" s="2" t="s">
        <v>15</v>
      </c>
      <c r="E17" s="10">
        <f>IFERROR(VLOOKUP(B17,[23]BG!$B$11:$E$81,4,FALSE),0)/1000</f>
        <v>620.79124000000002</v>
      </c>
    </row>
    <row r="18" spans="2:5" x14ac:dyDescent="0.3">
      <c r="B18" s="11" t="s">
        <v>16</v>
      </c>
      <c r="E18" s="12">
        <f>SUM(E9:E17)</f>
        <v>47958.329349999993</v>
      </c>
    </row>
    <row r="19" spans="2:5" ht="5.25" customHeight="1" x14ac:dyDescent="0.3">
      <c r="E19" s="10"/>
    </row>
    <row r="20" spans="2:5" x14ac:dyDescent="0.3">
      <c r="B20" s="2" t="s">
        <v>17</v>
      </c>
      <c r="E20" s="10">
        <f>IFERROR(VLOOKUP(B20,[23]BG!$B$11:$E$81,4,FALSE),0)/1000</f>
        <v>184805.06856000001</v>
      </c>
    </row>
    <row r="21" spans="2:5" x14ac:dyDescent="0.3">
      <c r="B21" s="2" t="s">
        <v>18</v>
      </c>
      <c r="E21" s="10">
        <f>IFERROR(VLOOKUP(B21,[23]BG!$B$11:$E$81,4,FALSE),0)/1000</f>
        <v>3257.6228900000001</v>
      </c>
    </row>
    <row r="22" spans="2:5" x14ac:dyDescent="0.3">
      <c r="B22" s="2" t="s">
        <v>19</v>
      </c>
      <c r="E22" s="10">
        <f>IFERROR(VLOOKUP(B22,[23]BG!$B$11:$E$81,4,FALSE),0)/1000</f>
        <v>1261.1846200000002</v>
      </c>
    </row>
    <row r="23" spans="2:5" x14ac:dyDescent="0.3">
      <c r="B23" s="2" t="s">
        <v>20</v>
      </c>
      <c r="E23" s="10">
        <f>IFERROR(VLOOKUP(B23,[23]BG!$B$11:$E$81,4,FALSE),0)/1000</f>
        <v>27764.22739</v>
      </c>
    </row>
    <row r="24" spans="2:5" x14ac:dyDescent="0.3">
      <c r="B24" s="2" t="s">
        <v>21</v>
      </c>
      <c r="E24" s="10">
        <f>IFERROR(VLOOKUP(B24,[23]BG!$B$11:$E$81,4,FALSE),0)/1000</f>
        <v>750.44699000000026</v>
      </c>
    </row>
    <row r="25" spans="2:5" hidden="1" x14ac:dyDescent="0.3">
      <c r="B25" s="2" t="s">
        <v>22</v>
      </c>
      <c r="E25" s="10">
        <f>IFERROR(VLOOKUP(B25,[23]BG!$B$11:$E$81,4,FALSE),0)/1000</f>
        <v>0</v>
      </c>
    </row>
    <row r="26" spans="2:5" hidden="1" x14ac:dyDescent="0.3">
      <c r="B26" s="2" t="s">
        <v>23</v>
      </c>
      <c r="E26" s="10">
        <f>IFERROR(VLOOKUP(B26,[23]BG!$B$11:$E$81,4,FALSE),0)/1000</f>
        <v>0</v>
      </c>
    </row>
    <row r="27" spans="2:5" hidden="1" x14ac:dyDescent="0.3">
      <c r="B27" s="2" t="s">
        <v>24</v>
      </c>
      <c r="E27" s="10">
        <f>IFERROR(VLOOKUP(B27,[23]BG!$B$11:$E$81,4,FALSE),0)/1000</f>
        <v>0</v>
      </c>
    </row>
    <row r="28" spans="2:5" x14ac:dyDescent="0.3">
      <c r="B28" s="2" t="s">
        <v>25</v>
      </c>
      <c r="E28" s="10">
        <f>IFERROR(VLOOKUP(B28,[23]BG!$B$11:$E$81,4,FALSE),0)/1000</f>
        <v>619.80671999999993</v>
      </c>
    </row>
    <row r="29" spans="2:5" x14ac:dyDescent="0.3">
      <c r="B29" s="2" t="s">
        <v>26</v>
      </c>
      <c r="E29" s="10">
        <f>IFERROR(VLOOKUP(B29,[23]BG!$B$11:$E$81,4,FALSE),0)/1000</f>
        <v>26.06832</v>
      </c>
    </row>
    <row r="30" spans="2:5" hidden="1" x14ac:dyDescent="0.3">
      <c r="B30" s="2" t="s">
        <v>8</v>
      </c>
      <c r="E30" s="10">
        <f>IFERROR(VLOOKUP(B30,[23]BG!$B$11:$E$81,4,FALSE),0)/1000</f>
        <v>0</v>
      </c>
    </row>
    <row r="31" spans="2:5" hidden="1" x14ac:dyDescent="0.3">
      <c r="E31" s="13">
        <f>SUM(E20:E30)</f>
        <v>218484.42548999999</v>
      </c>
    </row>
    <row r="32" spans="2:5" ht="12" customHeight="1" x14ac:dyDescent="0.3">
      <c r="B32" s="2" t="s">
        <v>27</v>
      </c>
      <c r="E32" s="10">
        <f>IFERROR(VLOOKUP(B32,[23]BG!$B$11:$E$81,4,FALSE),0)/1000</f>
        <v>-165.99477999999999</v>
      </c>
    </row>
    <row r="33" spans="2:5" x14ac:dyDescent="0.3">
      <c r="B33" s="11" t="s">
        <v>28</v>
      </c>
      <c r="E33" s="12">
        <f>+E31+E32</f>
        <v>218318.43070999999</v>
      </c>
    </row>
    <row r="34" spans="2:5" ht="4.5" customHeight="1" x14ac:dyDescent="0.3">
      <c r="E34" s="14"/>
    </row>
    <row r="35" spans="2:5" ht="13.5" thickBot="1" x14ac:dyDescent="0.35">
      <c r="B35" s="11" t="s">
        <v>29</v>
      </c>
      <c r="C35" s="2" t="s">
        <v>7</v>
      </c>
      <c r="E35" s="15">
        <f>+E33+E18</f>
        <v>266276.76006</v>
      </c>
    </row>
    <row r="36" spans="2:5" ht="6" customHeight="1" thickTop="1" x14ac:dyDescent="0.3">
      <c r="E36" s="10"/>
    </row>
    <row r="37" spans="2:5" x14ac:dyDescent="0.3">
      <c r="B37" s="11" t="s">
        <v>30</v>
      </c>
      <c r="E37" s="10"/>
    </row>
    <row r="38" spans="2:5" ht="10.5" customHeight="1" x14ac:dyDescent="0.3">
      <c r="B38" s="11" t="s">
        <v>31</v>
      </c>
      <c r="E38" s="10"/>
    </row>
    <row r="39" spans="2:5" x14ac:dyDescent="0.3">
      <c r="B39" s="2" t="s">
        <v>32</v>
      </c>
      <c r="C39" s="2" t="s">
        <v>7</v>
      </c>
      <c r="E39" s="10">
        <f>IFERROR(VLOOKUP(B39,[23]BG!$B$11:$E$81,4,FALSE),0)/1000</f>
        <v>9286.5493200000001</v>
      </c>
    </row>
    <row r="40" spans="2:5" x14ac:dyDescent="0.3">
      <c r="B40" s="2" t="s">
        <v>33</v>
      </c>
      <c r="E40" s="10">
        <f>IFERROR(VLOOKUP(B40,[23]BG!$B$11:$E$81,4,FALSE),0)/1000</f>
        <v>86786.965569999986</v>
      </c>
    </row>
    <row r="41" spans="2:5" x14ac:dyDescent="0.3">
      <c r="B41" s="2" t="s">
        <v>34</v>
      </c>
      <c r="E41" s="10">
        <f>IFERROR(VLOOKUP(B41,[23]BG!$B$11:$E$81,4,FALSE),0)/1000</f>
        <v>3096.8567000000003</v>
      </c>
    </row>
    <row r="42" spans="2:5" x14ac:dyDescent="0.3">
      <c r="B42" s="2" t="s">
        <v>35</v>
      </c>
      <c r="E42" s="10">
        <f>IFERROR(VLOOKUP(B42,[23]BG!$B$11:$E$81,4,FALSE),0)/1000</f>
        <v>195.60878</v>
      </c>
    </row>
    <row r="43" spans="2:5" x14ac:dyDescent="0.3">
      <c r="B43" s="2" t="s">
        <v>36</v>
      </c>
      <c r="E43" s="10">
        <f>IFERROR(VLOOKUP(B43,[23]BG!$B$11:$E$81,4,FALSE),0)/1000</f>
        <v>1748.1892800000001</v>
      </c>
    </row>
    <row r="44" spans="2:5" x14ac:dyDescent="0.3">
      <c r="B44" s="2" t="s">
        <v>37</v>
      </c>
      <c r="E44" s="10">
        <f>IFERROR(VLOOKUP(B44,[23]BG!$B$11:$E$81,4,FALSE),0)/1000</f>
        <v>403.46353000000005</v>
      </c>
    </row>
    <row r="45" spans="2:5" x14ac:dyDescent="0.3">
      <c r="B45" s="2" t="s">
        <v>38</v>
      </c>
      <c r="E45" s="10">
        <f>IFERROR(VLOOKUP(B45,[23]BG!$B$11:$E$81,4,FALSE),0)/1000</f>
        <v>677.24373000000003</v>
      </c>
    </row>
    <row r="46" spans="2:5" hidden="1" x14ac:dyDescent="0.3">
      <c r="B46" s="2" t="s">
        <v>39</v>
      </c>
      <c r="E46" s="10">
        <f>IFERROR(VLOOKUP(B46,[23]BG!$B$11:$E$81,4,FALSE),0)/1000</f>
        <v>3288.9734900000003</v>
      </c>
    </row>
    <row r="47" spans="2:5" x14ac:dyDescent="0.3">
      <c r="B47" s="2" t="s">
        <v>40</v>
      </c>
      <c r="E47" s="10">
        <f>IFERROR(VLOOKUP(B47,[23]BG!$B$11:$E$81,4,FALSE),0)/1000</f>
        <v>1986.0406700000001</v>
      </c>
    </row>
    <row r="48" spans="2:5" x14ac:dyDescent="0.3">
      <c r="B48" s="2" t="s">
        <v>41</v>
      </c>
      <c r="E48" s="10">
        <f>IFERROR(VLOOKUP(B48,[23]BG!$B$11:$E$81,4,FALSE),0)/1000</f>
        <v>5744.2541900000006</v>
      </c>
    </row>
    <row r="49" spans="2:5" x14ac:dyDescent="0.3">
      <c r="B49" s="2" t="s">
        <v>42</v>
      </c>
      <c r="E49" s="10">
        <f>IFERROR(VLOOKUP(B49,[23]BG!$B$11:$E$81,4,FALSE),0)/1000</f>
        <v>1518.8469700000001</v>
      </c>
    </row>
    <row r="50" spans="2:5" x14ac:dyDescent="0.3">
      <c r="B50" s="11" t="s">
        <v>43</v>
      </c>
      <c r="E50" s="12">
        <f>SUM(E39:E49)</f>
        <v>114732.99223</v>
      </c>
    </row>
    <row r="51" spans="2:5" ht="6" customHeight="1" x14ac:dyDescent="0.3">
      <c r="E51" s="10"/>
    </row>
    <row r="52" spans="2:5" ht="12" customHeight="1" x14ac:dyDescent="0.3">
      <c r="B52" s="16" t="s">
        <v>44</v>
      </c>
      <c r="E52" s="10">
        <f>IFERROR(VLOOKUP(B52,[23]BG!$B$11:$E$81,4,FALSE),0)/1000</f>
        <v>224.99779000000001</v>
      </c>
    </row>
    <row r="53" spans="2:5" x14ac:dyDescent="0.3">
      <c r="B53" s="16" t="s">
        <v>45</v>
      </c>
      <c r="E53" s="10">
        <f>IFERROR(VLOOKUP(B53,[23]BG!$B$11:$E$81,4,FALSE),0)/1000</f>
        <v>88072.743019999994</v>
      </c>
    </row>
    <row r="54" spans="2:5" x14ac:dyDescent="0.3">
      <c r="B54" s="16" t="s">
        <v>46</v>
      </c>
      <c r="E54" s="10">
        <f>IFERROR(VLOOKUP(B54,[23]BG!$B$11:$E$81,4,FALSE),0)/1000</f>
        <v>12800.149300000001</v>
      </c>
    </row>
    <row r="55" spans="2:5" x14ac:dyDescent="0.3">
      <c r="B55" s="16" t="s">
        <v>47</v>
      </c>
      <c r="E55" s="10">
        <f>IFERROR(VLOOKUP(B55,[23]BG!$B$11:$E$81,4,FALSE),0)/1000</f>
        <v>1222.10213</v>
      </c>
    </row>
    <row r="56" spans="2:5" x14ac:dyDescent="0.3">
      <c r="B56" s="16" t="s">
        <v>32</v>
      </c>
      <c r="E56" s="10">
        <f>+[23]BG!E58/1000</f>
        <v>1500</v>
      </c>
    </row>
    <row r="57" spans="2:5" x14ac:dyDescent="0.3">
      <c r="B57" s="16" t="s">
        <v>48</v>
      </c>
      <c r="E57" s="10">
        <f>IFERROR(VLOOKUP(B57,[23]BG!$B$11:$E$81,4,FALSE),0)/1000</f>
        <v>451.16683</v>
      </c>
    </row>
    <row r="58" spans="2:5" ht="5.25" customHeight="1" x14ac:dyDescent="0.3">
      <c r="E58" s="10"/>
    </row>
    <row r="59" spans="2:5" ht="15" customHeight="1" x14ac:dyDescent="0.3">
      <c r="B59" s="11" t="s">
        <v>49</v>
      </c>
      <c r="E59" s="12">
        <f>SUM(E52:E57)</f>
        <v>104271.15906999999</v>
      </c>
    </row>
    <row r="60" spans="2:5" ht="4.5" customHeight="1" x14ac:dyDescent="0.3">
      <c r="E60" s="10"/>
    </row>
    <row r="61" spans="2:5" ht="16.5" customHeight="1" x14ac:dyDescent="0.3">
      <c r="B61" s="11" t="s">
        <v>50</v>
      </c>
      <c r="C61" s="2" t="s">
        <v>7</v>
      </c>
      <c r="E61" s="12">
        <f>+E50+SUM(E52:E57)</f>
        <v>219004.1513</v>
      </c>
    </row>
    <row r="62" spans="2:5" ht="6" customHeight="1" x14ac:dyDescent="0.3">
      <c r="E62" s="10"/>
    </row>
    <row r="63" spans="2:5" ht="13.5" customHeight="1" x14ac:dyDescent="0.3">
      <c r="B63" s="11" t="s">
        <v>51</v>
      </c>
      <c r="E63" s="10"/>
    </row>
    <row r="64" spans="2:5" ht="16.5" customHeight="1" x14ac:dyDescent="0.3">
      <c r="B64" s="2" t="s">
        <v>52</v>
      </c>
      <c r="C64" s="2" t="s">
        <v>7</v>
      </c>
      <c r="E64" s="10">
        <f>IFERROR(VLOOKUP(B64,[23]BG!$B$11:$E$81,4,FALSE),0)/1000</f>
        <v>14700.1</v>
      </c>
    </row>
    <row r="65" spans="2:5" x14ac:dyDescent="0.3">
      <c r="B65" s="2" t="s">
        <v>53</v>
      </c>
      <c r="E65" s="10">
        <f>IFERROR(VLOOKUP(B65,[23]BG!$B$11:$E$81,4,FALSE),0)/1000</f>
        <v>3346.5248900000001</v>
      </c>
    </row>
    <row r="66" spans="2:5" x14ac:dyDescent="0.3">
      <c r="B66" s="2" t="s">
        <v>54</v>
      </c>
      <c r="E66" s="10">
        <f>IFERROR(VLOOKUP(B66,[23]BG!$B$11:$E$81,4,FALSE),0)/1000</f>
        <v>609.03548000000001</v>
      </c>
    </row>
    <row r="67" spans="2:5" hidden="1" x14ac:dyDescent="0.3">
      <c r="B67" s="2" t="s">
        <v>55</v>
      </c>
      <c r="E67" s="10">
        <f>IFERROR(VLOOKUP(B67,[23]BG!$B$11:$E$81,4,FALSE),0)/1000</f>
        <v>0</v>
      </c>
    </row>
    <row r="68" spans="2:5" x14ac:dyDescent="0.3">
      <c r="B68" s="2" t="s">
        <v>56</v>
      </c>
      <c r="E68" s="10">
        <f>IFERROR(VLOOKUP(B68,[23]BG!$B$11:$E$81,4,FALSE),0)/1000</f>
        <v>26063.70768</v>
      </c>
    </row>
    <row r="69" spans="2:5" x14ac:dyDescent="0.3">
      <c r="B69" s="2" t="s">
        <v>57</v>
      </c>
      <c r="E69" s="10">
        <f>IFERROR(VLOOKUP(B69,[23]BG!$B$11:$E$81,4,FALSE),0)/1000</f>
        <v>2553.2407099999991</v>
      </c>
    </row>
    <row r="70" spans="2:5" hidden="1" x14ac:dyDescent="0.3">
      <c r="E70" s="10">
        <f>IFERROR(VLOOKUP(B70,[23]BG!$B$11:$E$81,4,FALSE),0)/1000</f>
        <v>0</v>
      </c>
    </row>
    <row r="71" spans="2:5" x14ac:dyDescent="0.3">
      <c r="B71" s="11" t="s">
        <v>58</v>
      </c>
      <c r="E71" s="12">
        <f>SUM(E64:E70)</f>
        <v>47272.608759999996</v>
      </c>
    </row>
    <row r="72" spans="2:5" ht="6.75" customHeight="1" x14ac:dyDescent="0.3">
      <c r="E72" s="10"/>
    </row>
    <row r="73" spans="2:5" ht="13.5" thickBot="1" x14ac:dyDescent="0.35">
      <c r="B73" s="11" t="s">
        <v>59</v>
      </c>
      <c r="C73" s="2" t="s">
        <v>7</v>
      </c>
      <c r="E73" s="15">
        <f>+E71+E61</f>
        <v>266276.76006</v>
      </c>
    </row>
    <row r="74" spans="2:5" ht="13.5" thickTop="1" x14ac:dyDescent="0.3">
      <c r="E74" s="17">
        <f>+E71/E35</f>
        <v>0.17753186102064666</v>
      </c>
    </row>
    <row r="75" spans="2:5" x14ac:dyDescent="0.3">
      <c r="E75" s="17"/>
    </row>
    <row r="76" spans="2:5" ht="19.5" customHeight="1" x14ac:dyDescent="0.3"/>
    <row r="77" spans="2:5" ht="8.25" customHeight="1" x14ac:dyDescent="0.3"/>
    <row r="78" spans="2:5" ht="15" customHeight="1" x14ac:dyDescent="0.3">
      <c r="B78" s="18" t="s">
        <v>60</v>
      </c>
      <c r="C78" s="48" t="s">
        <v>61</v>
      </c>
      <c r="D78" s="48"/>
      <c r="E78" s="48"/>
    </row>
    <row r="79" spans="2:5" x14ac:dyDescent="0.3">
      <c r="B79" s="18" t="s">
        <v>62</v>
      </c>
      <c r="C79" s="48" t="s">
        <v>63</v>
      </c>
      <c r="D79" s="48"/>
      <c r="E79" s="48"/>
    </row>
  </sheetData>
  <mergeCells count="3">
    <mergeCell ref="B2:E2"/>
    <mergeCell ref="C78:E78"/>
    <mergeCell ref="C79:E79"/>
  </mergeCells>
  <printOptions horizontalCentered="1"/>
  <pageMargins left="0.78740157480314965" right="0.78740157480314965" top="0.43307086614173229" bottom="0.27559055118110237" header="0.39370078740157483" footer="0.15748031496062992"/>
  <pageSetup scale="8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AD2AA-902A-408F-A3C5-FB5C314033E1}">
  <sheetPr>
    <tabColor theme="5" tint="0.39997558519241921"/>
  </sheetPr>
  <dimension ref="B1:E102"/>
  <sheetViews>
    <sheetView showGridLines="0" zoomScaleNormal="100" workbookViewId="0">
      <pane xSplit="5" ySplit="5" topLeftCell="F6" activePane="bottomRight" state="frozen"/>
      <selection activeCell="B6" sqref="B6"/>
      <selection pane="topRight" activeCell="B6" sqref="B6"/>
      <selection pane="bottomLeft" activeCell="B6" sqref="B6"/>
      <selection pane="bottomRight" activeCell="G58" sqref="G58"/>
    </sheetView>
  </sheetViews>
  <sheetFormatPr baseColWidth="10" defaultColWidth="8" defaultRowHeight="13" x14ac:dyDescent="0.3"/>
  <cols>
    <col min="1" max="1" width="1.58203125" style="2" customWidth="1"/>
    <col min="2" max="2" width="35.83203125" style="16" customWidth="1"/>
    <col min="3" max="3" width="7" style="16" customWidth="1"/>
    <col min="4" max="4" width="1" style="16" customWidth="1"/>
    <col min="5" max="5" width="8.75" style="46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47" t="s">
        <v>0</v>
      </c>
      <c r="C1" s="47"/>
      <c r="D1" s="47"/>
      <c r="E1" s="47"/>
    </row>
    <row r="2" spans="2:5" ht="15" x14ac:dyDescent="0.3">
      <c r="B2" s="19" t="s">
        <v>1</v>
      </c>
      <c r="C2" s="1"/>
      <c r="D2" s="1"/>
      <c r="E2" s="20"/>
    </row>
    <row r="3" spans="2:5" x14ac:dyDescent="0.3">
      <c r="B3" s="21" t="s">
        <v>64</v>
      </c>
      <c r="C3" s="21"/>
      <c r="D3" s="21"/>
      <c r="E3" s="22"/>
    </row>
    <row r="4" spans="2:5" s="9" customFormat="1" ht="13.5" thickBot="1" x14ac:dyDescent="0.35">
      <c r="B4" s="23" t="str">
        <f>+'BG Bolsa'!B5</f>
        <v>Al 31 de Mayo 2024 y 2023</v>
      </c>
      <c r="C4" s="23"/>
      <c r="D4" s="23"/>
      <c r="E4" s="24"/>
    </row>
    <row r="5" spans="2:5" s="25" customFormat="1" x14ac:dyDescent="0.25">
      <c r="B5" s="49" t="str">
        <f>+'BG Bolsa'!B6</f>
        <v>(Cifras expresadas en miles de dólares estadounidenses)</v>
      </c>
      <c r="C5" s="49"/>
      <c r="D5" s="49"/>
      <c r="E5" s="49"/>
    </row>
    <row r="6" spans="2:5" ht="14.25" customHeight="1" x14ac:dyDescent="0.3">
      <c r="B6" s="26" t="s">
        <v>65</v>
      </c>
      <c r="C6" s="26" t="s">
        <v>7</v>
      </c>
      <c r="D6" s="26"/>
      <c r="E6" s="27">
        <f>IFERROR(VLOOKUP(B6,[23]ER!$B$8:$E$64,4,FALSE),0)/1000</f>
        <v>12291.677659999999</v>
      </c>
    </row>
    <row r="7" spans="2:5" x14ac:dyDescent="0.3">
      <c r="B7" s="28" t="s">
        <v>66</v>
      </c>
      <c r="C7" s="29"/>
      <c r="D7" s="29"/>
      <c r="E7" s="27">
        <f>IFERROR(VLOOKUP(B7,[23]ER!$B$8:$E$64,4,FALSE),0)/1000</f>
        <v>2854.7392300000001</v>
      </c>
    </row>
    <row r="8" spans="2:5" x14ac:dyDescent="0.3">
      <c r="B8" s="28" t="s">
        <v>67</v>
      </c>
      <c r="C8" s="29"/>
      <c r="D8" s="29"/>
      <c r="E8" s="27">
        <f>IFERROR(VLOOKUP(B8,[23]ER!$B$8:$E$64,4,FALSE),0)/1000</f>
        <v>181.91668999999999</v>
      </c>
    </row>
    <row r="9" spans="2:5" x14ac:dyDescent="0.3">
      <c r="B9" s="28" t="s">
        <v>68</v>
      </c>
      <c r="C9" s="28"/>
      <c r="D9" s="28"/>
      <c r="E9" s="27">
        <f>IFERROR(VLOOKUP(B9,[23]ER!$B$8:$E$64,4,FALSE),0)/1000</f>
        <v>3512.3248600000002</v>
      </c>
    </row>
    <row r="10" spans="2:5" x14ac:dyDescent="0.3">
      <c r="B10" s="26" t="s">
        <v>69</v>
      </c>
      <c r="C10" s="26"/>
      <c r="D10" s="26"/>
      <c r="E10" s="27">
        <f>IFERROR(VLOOKUP(B10,[23]ER!$B$8:$E$64,4,FALSE),0)/1000</f>
        <v>657.25060999999994</v>
      </c>
    </row>
    <row r="11" spans="2:5" x14ac:dyDescent="0.3">
      <c r="B11" s="26" t="s">
        <v>70</v>
      </c>
      <c r="C11" s="26"/>
      <c r="D11" s="26"/>
      <c r="E11" s="27">
        <f>IFERROR(VLOOKUP(B11,[23]ER!$B$8:$E$64,4,FALSE),0)/1000</f>
        <v>1716.4658100000004</v>
      </c>
    </row>
    <row r="12" spans="2:5" s="32" customFormat="1" x14ac:dyDescent="0.3">
      <c r="B12" s="30" t="s">
        <v>71</v>
      </c>
      <c r="C12" s="30" t="s">
        <v>7</v>
      </c>
      <c r="D12" s="30"/>
      <c r="E12" s="31">
        <f>SUM(D6:E11)</f>
        <v>21214.37486</v>
      </c>
    </row>
    <row r="13" spans="2:5" ht="4.5" customHeight="1" x14ac:dyDescent="0.3">
      <c r="B13" s="26"/>
      <c r="C13" s="26"/>
      <c r="D13" s="26"/>
      <c r="E13" s="27"/>
    </row>
    <row r="14" spans="2:5" x14ac:dyDescent="0.3">
      <c r="B14" s="26" t="s">
        <v>72</v>
      </c>
      <c r="C14" s="26" t="s">
        <v>7</v>
      </c>
      <c r="D14" s="26"/>
      <c r="E14" s="27">
        <f>IFERROR(VLOOKUP(B14,[23]ER!$B$8:$E$64,4,FALSE),0)/1000</f>
        <v>5881.5102700000007</v>
      </c>
    </row>
    <row r="15" spans="2:5" x14ac:dyDescent="0.3">
      <c r="B15" s="26" t="s">
        <v>73</v>
      </c>
      <c r="C15" s="26"/>
      <c r="D15" s="26"/>
      <c r="E15" s="27">
        <f>IFERROR(VLOOKUP(B15,[23]ER!$B$8:$E$64,4,FALSE),0)/1000</f>
        <v>201.71530999999999</v>
      </c>
    </row>
    <row r="16" spans="2:5" s="32" customFormat="1" x14ac:dyDescent="0.3">
      <c r="B16" s="30" t="s">
        <v>74</v>
      </c>
      <c r="C16" s="30" t="s">
        <v>7</v>
      </c>
      <c r="D16" s="30"/>
      <c r="E16" s="31">
        <f>SUM(E14:E15)</f>
        <v>6083.2255800000003</v>
      </c>
    </row>
    <row r="17" spans="2:5" s="35" customFormat="1" ht="4.5" customHeight="1" x14ac:dyDescent="0.3">
      <c r="B17" s="33"/>
      <c r="C17" s="33"/>
      <c r="D17" s="33"/>
      <c r="E17" s="34"/>
    </row>
    <row r="18" spans="2:5" x14ac:dyDescent="0.3">
      <c r="B18" s="26" t="s">
        <v>75</v>
      </c>
      <c r="C18" s="26" t="s">
        <v>7</v>
      </c>
      <c r="D18" s="26"/>
      <c r="E18" s="27">
        <f>IFERROR(VLOOKUP(B18,[23]ER!$B$8:$E$64,4,FALSE),0)/1000</f>
        <v>2260.2863700000007</v>
      </c>
    </row>
    <row r="19" spans="2:5" x14ac:dyDescent="0.3">
      <c r="B19" s="26" t="s">
        <v>76</v>
      </c>
      <c r="C19" s="26"/>
      <c r="D19" s="26"/>
      <c r="E19" s="27">
        <f>IFERROR(VLOOKUP(B19,[23]ER!$B$8:$E$64,4,FALSE),0)/1000</f>
        <v>452.32319000000001</v>
      </c>
    </row>
    <row r="20" spans="2:5" x14ac:dyDescent="0.3">
      <c r="B20" s="26" t="s">
        <v>77</v>
      </c>
      <c r="C20" s="26"/>
      <c r="D20" s="26"/>
      <c r="E20" s="27">
        <f>IFERROR(VLOOKUP(B20,[23]ER!$B$8:$E$64,4,FALSE),0)/1000</f>
        <v>165.81259</v>
      </c>
    </row>
    <row r="21" spans="2:5" x14ac:dyDescent="0.3">
      <c r="B21" s="36" t="s">
        <v>78</v>
      </c>
      <c r="C21" s="36"/>
      <c r="D21" s="36"/>
      <c r="E21" s="27">
        <f>IFERROR(VLOOKUP(B21,[23]ER!$B$8:$E$64,4,FALSE),0)/1000</f>
        <v>1176.26956</v>
      </c>
    </row>
    <row r="22" spans="2:5" x14ac:dyDescent="0.3">
      <c r="B22" s="36" t="s">
        <v>79</v>
      </c>
      <c r="C22" s="36"/>
      <c r="D22" s="36"/>
      <c r="E22" s="27">
        <f>IFERROR(VLOOKUP(B22,[23]ER!$B$8:$E$64,4,FALSE),0)/1000</f>
        <v>73.099299999999999</v>
      </c>
    </row>
    <row r="23" spans="2:5" x14ac:dyDescent="0.3">
      <c r="B23" s="36" t="s">
        <v>80</v>
      </c>
      <c r="C23" s="36"/>
      <c r="D23" s="36"/>
      <c r="E23" s="27">
        <f>IFERROR(VLOOKUP(B23,[23]ER!$B$8:$E$64,4,FALSE),0)/1000</f>
        <v>652.64381000000003</v>
      </c>
    </row>
    <row r="24" spans="2:5" x14ac:dyDescent="0.3">
      <c r="B24" s="36" t="s">
        <v>81</v>
      </c>
      <c r="C24" s="36"/>
      <c r="D24" s="36"/>
      <c r="E24" s="27">
        <f>IFERROR(VLOOKUP(B24,[23]ER!$B$8:$E$64,4,FALSE),0)/1000</f>
        <v>136.3014</v>
      </c>
    </row>
    <row r="25" spans="2:5" x14ac:dyDescent="0.3">
      <c r="B25" s="36" t="s">
        <v>82</v>
      </c>
      <c r="C25" s="36"/>
      <c r="D25" s="36"/>
      <c r="E25" s="27">
        <f>IFERROR(VLOOKUP(B25,[23]ER!$B$8:$E$64,4,FALSE),0)/1000</f>
        <v>97.798550000000006</v>
      </c>
    </row>
    <row r="26" spans="2:5" hidden="1" x14ac:dyDescent="0.3">
      <c r="B26" s="36" t="s">
        <v>83</v>
      </c>
      <c r="C26" s="36"/>
      <c r="D26" s="36"/>
      <c r="E26" s="27">
        <f>IFERROR(VLOOKUP(B26,[23]ER!$B$8:$E$64,4,FALSE),0)/1000</f>
        <v>0</v>
      </c>
    </row>
    <row r="27" spans="2:5" hidden="1" x14ac:dyDescent="0.3">
      <c r="B27" s="36" t="s">
        <v>84</v>
      </c>
      <c r="C27" s="36"/>
      <c r="D27" s="36"/>
      <c r="E27" s="27">
        <f>IFERROR(VLOOKUP(B27,[23]ER!$B$8:$E$64,4,FALSE),0)/1000</f>
        <v>0</v>
      </c>
    </row>
    <row r="28" spans="2:5" hidden="1" x14ac:dyDescent="0.3">
      <c r="B28" s="36" t="s">
        <v>85</v>
      </c>
      <c r="C28" s="36"/>
      <c r="D28" s="36"/>
      <c r="E28" s="27">
        <f>IFERROR(VLOOKUP(B28,[23]ER!$B$8:$E$64,4,FALSE),0)/1000</f>
        <v>0</v>
      </c>
    </row>
    <row r="29" spans="2:5" x14ac:dyDescent="0.3">
      <c r="B29" s="37" t="s">
        <v>86</v>
      </c>
      <c r="C29" s="37"/>
      <c r="D29" s="37"/>
      <c r="E29" s="27">
        <f>IFERROR(VLOOKUP(B29,[23]ER!$B$8:$E$64,4,FALSE),0)/1000</f>
        <v>6.0313800000000004</v>
      </c>
    </row>
    <row r="30" spans="2:5" x14ac:dyDescent="0.3">
      <c r="B30" s="37" t="s">
        <v>87</v>
      </c>
      <c r="C30" s="37"/>
      <c r="D30" s="37"/>
      <c r="E30" s="27">
        <f>IFERROR(VLOOKUP(B30,[23]ER!$B$8:$E$64,4,FALSE),0)/1000</f>
        <v>1980.2515200000005</v>
      </c>
    </row>
    <row r="31" spans="2:5" x14ac:dyDescent="0.3">
      <c r="B31" s="36" t="s">
        <v>88</v>
      </c>
      <c r="C31" s="36"/>
      <c r="D31" s="36"/>
      <c r="E31" s="27">
        <f>IFERROR(VLOOKUP(B31,[23]ER!$B$8:$E$64,4,FALSE),0)/1000</f>
        <v>48.242439999999995</v>
      </c>
    </row>
    <row r="32" spans="2:5" hidden="1" x14ac:dyDescent="0.3">
      <c r="B32" s="36" t="s">
        <v>89</v>
      </c>
      <c r="C32" s="36"/>
      <c r="D32" s="36"/>
      <c r="E32" s="27">
        <f>IFERROR(VLOOKUP(B32,[23]ER!$B$8:$E$64,4,FALSE),0)/1000</f>
        <v>0</v>
      </c>
    </row>
    <row r="33" spans="2:5" x14ac:dyDescent="0.3">
      <c r="B33" s="38" t="s">
        <v>90</v>
      </c>
      <c r="C33" s="38"/>
      <c r="D33" s="38"/>
      <c r="E33" s="27">
        <f>IFERROR(VLOOKUP(B33,[23]ER!$B$8:$E$64,4,FALSE),0)/1000</f>
        <v>1170.4919100000002</v>
      </c>
    </row>
    <row r="34" spans="2:5" hidden="1" x14ac:dyDescent="0.3">
      <c r="B34" s="38" t="s">
        <v>91</v>
      </c>
      <c r="C34" s="38"/>
      <c r="D34" s="38"/>
      <c r="E34" s="27">
        <f>IFERROR(VLOOKUP(B34,[23]ER!$B$8:$E$64,4,FALSE),0)/1000</f>
        <v>0</v>
      </c>
    </row>
    <row r="35" spans="2:5" x14ac:dyDescent="0.3">
      <c r="B35" s="36" t="s">
        <v>92</v>
      </c>
      <c r="C35" s="38"/>
      <c r="D35" s="38"/>
      <c r="E35" s="27">
        <f>IFERROR(VLOOKUP(B35,[23]ER!$B$8:$E$64,4,FALSE),0)/1000</f>
        <v>230.07824000000002</v>
      </c>
    </row>
    <row r="36" spans="2:5" x14ac:dyDescent="0.3">
      <c r="B36" s="38" t="s">
        <v>93</v>
      </c>
      <c r="C36" s="38"/>
      <c r="D36" s="38"/>
      <c r="E36" s="27">
        <f>IFERROR(VLOOKUP(B36,[23]ER!$B$8:$E$64,4,FALSE),0)/1000</f>
        <v>57.638820000000003</v>
      </c>
    </row>
    <row r="37" spans="2:5" x14ac:dyDescent="0.3">
      <c r="B37" s="38" t="s">
        <v>66</v>
      </c>
      <c r="C37" s="38"/>
      <c r="D37" s="38"/>
      <c r="E37" s="27">
        <f>+[23]ER!E40/1000</f>
        <v>367.44678999999991</v>
      </c>
    </row>
    <row r="38" spans="2:5" x14ac:dyDescent="0.3">
      <c r="B38" s="38" t="s">
        <v>94</v>
      </c>
      <c r="C38" s="38"/>
      <c r="D38" s="38"/>
      <c r="E38" s="27">
        <f>+[23]ER!E41/1000</f>
        <v>1549.3605299999999</v>
      </c>
    </row>
    <row r="39" spans="2:5" x14ac:dyDescent="0.3">
      <c r="B39" s="36" t="s">
        <v>95</v>
      </c>
      <c r="C39" s="36"/>
      <c r="D39" s="36"/>
      <c r="E39" s="27">
        <f>IFERROR(VLOOKUP(B39,[23]ER!$B$8:$E$64,4,FALSE),0)/1000</f>
        <v>466.72910999999999</v>
      </c>
    </row>
    <row r="40" spans="2:5" s="32" customFormat="1" x14ac:dyDescent="0.3">
      <c r="B40" s="30" t="s">
        <v>96</v>
      </c>
      <c r="C40" s="30" t="s">
        <v>7</v>
      </c>
      <c r="D40" s="30"/>
      <c r="E40" s="31">
        <f>SUM(E18:E39)</f>
        <v>10890.805510000004</v>
      </c>
    </row>
    <row r="41" spans="2:5" s="32" customFormat="1" x14ac:dyDescent="0.3">
      <c r="B41" s="30" t="s">
        <v>97</v>
      </c>
      <c r="C41" s="30"/>
      <c r="D41" s="30"/>
      <c r="E41" s="31">
        <f>+E12-E16-E40</f>
        <v>4240.3437699999959</v>
      </c>
    </row>
    <row r="42" spans="2:5" x14ac:dyDescent="0.3">
      <c r="B42" s="36"/>
      <c r="C42" s="36"/>
      <c r="D42" s="36"/>
      <c r="E42" s="27"/>
    </row>
    <row r="43" spans="2:5" x14ac:dyDescent="0.3">
      <c r="B43" s="26" t="s">
        <v>98</v>
      </c>
      <c r="C43" s="26" t="s">
        <v>7</v>
      </c>
      <c r="D43" s="26"/>
      <c r="E43" s="27">
        <f>IFERROR(VLOOKUP(B43,[23]ER!$B$8:$E$64,4,FALSE),0)/1000</f>
        <v>119.90088</v>
      </c>
    </row>
    <row r="44" spans="2:5" hidden="1" x14ac:dyDescent="0.3">
      <c r="B44" s="26" t="s">
        <v>99</v>
      </c>
      <c r="C44" s="26"/>
      <c r="D44" s="26"/>
      <c r="E44" s="27">
        <f>+[23]ER!E47/1000</f>
        <v>0</v>
      </c>
    </row>
    <row r="45" spans="2:5" s="32" customFormat="1" x14ac:dyDescent="0.3">
      <c r="B45" s="30" t="s">
        <v>100</v>
      </c>
      <c r="C45" s="30" t="s">
        <v>7</v>
      </c>
      <c r="D45" s="30"/>
      <c r="E45" s="39">
        <f>SUM(E43:E44)</f>
        <v>119.90088</v>
      </c>
    </row>
    <row r="46" spans="2:5" s="32" customFormat="1" hidden="1" x14ac:dyDescent="0.3">
      <c r="B46" s="26" t="s">
        <v>101</v>
      </c>
      <c r="C46" s="30"/>
      <c r="D46" s="30"/>
      <c r="E46" s="27">
        <f>IFERROR(VLOOKUP(B46,[23]ER!$B$8:$E$64,4,FALSE),0)/1000</f>
        <v>0</v>
      </c>
    </row>
    <row r="47" spans="2:5" s="32" customFormat="1" x14ac:dyDescent="0.3">
      <c r="B47" s="26" t="s">
        <v>102</v>
      </c>
      <c r="C47" s="30"/>
      <c r="D47" s="30"/>
      <c r="E47" s="27">
        <f>IFERROR(VLOOKUP(B47,[23]ER!$B$8:$E$64,4,FALSE),0)/1000</f>
        <v>-40.610099999999996</v>
      </c>
    </row>
    <row r="48" spans="2:5" x14ac:dyDescent="0.3">
      <c r="B48" s="40" t="s">
        <v>103</v>
      </c>
      <c r="C48" s="26"/>
      <c r="D48" s="26"/>
      <c r="E48" s="39">
        <f>+E41+E45+E46+E47</f>
        <v>4319.6345499999961</v>
      </c>
    </row>
    <row r="49" spans="2:5" x14ac:dyDescent="0.3">
      <c r="B49" s="26"/>
      <c r="C49" s="26"/>
      <c r="D49" s="26"/>
      <c r="E49" s="27"/>
    </row>
    <row r="50" spans="2:5" x14ac:dyDescent="0.3">
      <c r="B50" s="30" t="s">
        <v>104</v>
      </c>
      <c r="C50" s="30" t="s">
        <v>7</v>
      </c>
      <c r="D50" s="30"/>
      <c r="E50" s="27">
        <f>IFERROR(VLOOKUP(B50,[23]ER!$B$8:$E$64,4,FALSE),0)/1000</f>
        <v>1766.39384</v>
      </c>
    </row>
    <row r="51" spans="2:5" hidden="1" x14ac:dyDescent="0.3">
      <c r="B51" s="26"/>
      <c r="C51" s="26"/>
      <c r="D51" s="26"/>
      <c r="E51" s="27"/>
    </row>
    <row r="52" spans="2:5" hidden="1" x14ac:dyDescent="0.3">
      <c r="B52" s="40" t="s">
        <v>105</v>
      </c>
      <c r="C52" s="26"/>
      <c r="D52" s="26"/>
      <c r="E52" s="27">
        <v>0</v>
      </c>
    </row>
    <row r="53" spans="2:5" x14ac:dyDescent="0.3">
      <c r="B53" s="26"/>
      <c r="C53" s="26"/>
      <c r="D53" s="26"/>
      <c r="E53" s="27"/>
    </row>
    <row r="54" spans="2:5" ht="13.5" thickBot="1" x14ac:dyDescent="0.35">
      <c r="B54" s="40" t="s">
        <v>106</v>
      </c>
      <c r="C54" s="26"/>
      <c r="D54" s="26"/>
      <c r="E54" s="41">
        <f>+E48-E50</f>
        <v>2553.2407099999964</v>
      </c>
    </row>
    <row r="55" spans="2:5" ht="13.5" thickTop="1" x14ac:dyDescent="0.3">
      <c r="B55" s="26"/>
      <c r="C55" s="26"/>
      <c r="D55" s="26"/>
      <c r="E55" s="27"/>
    </row>
    <row r="56" spans="2:5" ht="10.5" customHeight="1" x14ac:dyDescent="0.3">
      <c r="B56" s="26"/>
      <c r="C56" s="26"/>
      <c r="D56" s="26"/>
      <c r="E56" s="27"/>
    </row>
    <row r="57" spans="2:5" x14ac:dyDescent="0.3">
      <c r="B57" s="26"/>
      <c r="C57" s="26"/>
      <c r="D57" s="26"/>
      <c r="E57" s="27"/>
    </row>
    <row r="58" spans="2:5" x14ac:dyDescent="0.3">
      <c r="B58" s="42"/>
      <c r="C58" s="42"/>
      <c r="D58" s="42"/>
      <c r="E58" s="27"/>
    </row>
    <row r="59" spans="2:5" x14ac:dyDescent="0.3">
      <c r="B59" s="43" t="s">
        <v>60</v>
      </c>
      <c r="C59" s="50" t="s">
        <v>61</v>
      </c>
      <c r="D59" s="50"/>
      <c r="E59" s="50"/>
    </row>
    <row r="60" spans="2:5" x14ac:dyDescent="0.3">
      <c r="B60" s="43" t="s">
        <v>62</v>
      </c>
      <c r="C60" s="50" t="s">
        <v>63</v>
      </c>
      <c r="D60" s="50"/>
      <c r="E60" s="50"/>
    </row>
    <row r="61" spans="2:5" x14ac:dyDescent="0.3">
      <c r="E61" s="14"/>
    </row>
    <row r="62" spans="2:5" x14ac:dyDescent="0.3">
      <c r="E62" s="14"/>
    </row>
    <row r="63" spans="2:5" x14ac:dyDescent="0.3">
      <c r="E63" s="14"/>
    </row>
    <row r="64" spans="2:5" x14ac:dyDescent="0.3">
      <c r="E64" s="14"/>
    </row>
    <row r="65" spans="2:5" x14ac:dyDescent="0.3">
      <c r="E65" s="14"/>
    </row>
    <row r="66" spans="2:5" x14ac:dyDescent="0.3">
      <c r="E66" s="14"/>
    </row>
    <row r="67" spans="2:5" x14ac:dyDescent="0.3">
      <c r="E67" s="14"/>
    </row>
    <row r="68" spans="2:5" x14ac:dyDescent="0.3">
      <c r="E68" s="14"/>
    </row>
    <row r="69" spans="2:5" x14ac:dyDescent="0.3">
      <c r="E69" s="14"/>
    </row>
    <row r="70" spans="2:5" x14ac:dyDescent="0.3">
      <c r="B70" s="44"/>
      <c r="C70" s="44"/>
      <c r="D70" s="44"/>
      <c r="E70" s="14"/>
    </row>
    <row r="71" spans="2:5" x14ac:dyDescent="0.3">
      <c r="E71" s="14"/>
    </row>
    <row r="72" spans="2:5" x14ac:dyDescent="0.3">
      <c r="E72" s="14"/>
    </row>
    <row r="73" spans="2:5" x14ac:dyDescent="0.3">
      <c r="E73" s="45"/>
    </row>
    <row r="74" spans="2:5" x14ac:dyDescent="0.3">
      <c r="E74" s="45"/>
    </row>
    <row r="75" spans="2:5" x14ac:dyDescent="0.3">
      <c r="E75" s="45"/>
    </row>
    <row r="76" spans="2:5" x14ac:dyDescent="0.3">
      <c r="E76" s="45"/>
    </row>
    <row r="77" spans="2:5" x14ac:dyDescent="0.3">
      <c r="E77" s="45"/>
    </row>
    <row r="78" spans="2:5" x14ac:dyDescent="0.3">
      <c r="B78" s="44"/>
      <c r="C78" s="44"/>
      <c r="D78" s="44"/>
      <c r="E78" s="45"/>
    </row>
    <row r="79" spans="2:5" x14ac:dyDescent="0.3">
      <c r="E79" s="45"/>
    </row>
    <row r="80" spans="2:5" x14ac:dyDescent="0.3">
      <c r="E80" s="45"/>
    </row>
    <row r="81" spans="5:5" x14ac:dyDescent="0.3">
      <c r="E81" s="45"/>
    </row>
    <row r="82" spans="5:5" x14ac:dyDescent="0.3">
      <c r="E82" s="45"/>
    </row>
    <row r="83" spans="5:5" x14ac:dyDescent="0.3">
      <c r="E83" s="45"/>
    </row>
    <row r="84" spans="5:5" x14ac:dyDescent="0.3">
      <c r="E84" s="45"/>
    </row>
    <row r="85" spans="5:5" x14ac:dyDescent="0.3">
      <c r="E85" s="45"/>
    </row>
    <row r="86" spans="5:5" x14ac:dyDescent="0.3">
      <c r="E86" s="45"/>
    </row>
    <row r="87" spans="5:5" x14ac:dyDescent="0.3">
      <c r="E87" s="45"/>
    </row>
    <row r="88" spans="5:5" x14ac:dyDescent="0.3">
      <c r="E88" s="45"/>
    </row>
    <row r="89" spans="5:5" x14ac:dyDescent="0.3">
      <c r="E89" s="45"/>
    </row>
    <row r="90" spans="5:5" x14ac:dyDescent="0.3">
      <c r="E90" s="45"/>
    </row>
    <row r="91" spans="5:5" x14ac:dyDescent="0.3">
      <c r="E91" s="45"/>
    </row>
    <row r="92" spans="5:5" x14ac:dyDescent="0.3">
      <c r="E92" s="45"/>
    </row>
    <row r="93" spans="5:5" x14ac:dyDescent="0.3">
      <c r="E93" s="45"/>
    </row>
    <row r="94" spans="5:5" x14ac:dyDescent="0.3">
      <c r="E94" s="45"/>
    </row>
    <row r="95" spans="5:5" x14ac:dyDescent="0.3">
      <c r="E95" s="45"/>
    </row>
    <row r="96" spans="5:5" x14ac:dyDescent="0.3">
      <c r="E96" s="45"/>
    </row>
    <row r="97" spans="5:5" x14ac:dyDescent="0.3">
      <c r="E97" s="45"/>
    </row>
    <row r="98" spans="5:5" x14ac:dyDescent="0.3">
      <c r="E98" s="45"/>
    </row>
    <row r="99" spans="5:5" x14ac:dyDescent="0.3">
      <c r="E99" s="45"/>
    </row>
    <row r="100" spans="5:5" x14ac:dyDescent="0.3">
      <c r="E100" s="45"/>
    </row>
    <row r="101" spans="5:5" x14ac:dyDescent="0.3">
      <c r="E101" s="45"/>
    </row>
    <row r="102" spans="5:5" x14ac:dyDescent="0.3">
      <c r="E102" s="45"/>
    </row>
  </sheetData>
  <mergeCells count="4">
    <mergeCell ref="B1:E1"/>
    <mergeCell ref="B5:E5"/>
    <mergeCell ref="C59:E59"/>
    <mergeCell ref="C60:E60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dcterms:created xsi:type="dcterms:W3CDTF">2024-06-27T16:45:26Z</dcterms:created>
  <dcterms:modified xsi:type="dcterms:W3CDTF">2024-06-27T16:56:22Z</dcterms:modified>
</cp:coreProperties>
</file>