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ESTADOS FINANCIEROS Y REGISTROS DE CIERRE\Estados Financieros 2024\3. Marzo 2024\"/>
    </mc:Choice>
  </mc:AlternateContent>
  <xr:revisionPtr revIDLastSave="0" documentId="13_ncr:1_{B9E7B044-7C8F-4533-94C2-5C0F6702DAB2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BG Y ER " sheetId="3" r:id="rId1"/>
  </sheets>
  <definedNames>
    <definedName name="_xlnm.Print_Area" localSheetId="0">'BG Y ER '!$B$1:$F$99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7" i="3" l="1"/>
  <c r="E94" i="3"/>
  <c r="E93" i="3"/>
  <c r="E88" i="3"/>
  <c r="E82" i="3"/>
  <c r="E81" i="3"/>
  <c r="E79" i="3"/>
  <c r="E78" i="3"/>
  <c r="E74" i="3"/>
  <c r="E73" i="3"/>
  <c r="E52" i="3"/>
  <c r="E50" i="3"/>
  <c r="E48" i="3"/>
  <c r="E46" i="3"/>
  <c r="E45" i="3"/>
  <c r="E41" i="3"/>
  <c r="E37" i="3"/>
  <c r="E35" i="3"/>
  <c r="E34" i="3"/>
  <c r="E27" i="3"/>
  <c r="E26" i="3"/>
  <c r="E25" i="3"/>
  <c r="E24" i="3"/>
  <c r="E20" i="3"/>
  <c r="E19" i="3"/>
  <c r="E18" i="3"/>
  <c r="E16" i="3"/>
  <c r="E15" i="3"/>
  <c r="E13" i="3"/>
  <c r="E21" i="3" l="1"/>
  <c r="E98" i="3"/>
  <c r="E42" i="3" l="1"/>
  <c r="E54" i="3" l="1"/>
  <c r="E38" i="3" l="1"/>
  <c r="E28" i="3"/>
  <c r="E75" i="3"/>
  <c r="E85" i="3" s="1"/>
  <c r="E90" i="3" s="1"/>
  <c r="C66" i="3"/>
  <c r="E99" i="3" l="1"/>
  <c r="E30" i="3"/>
  <c r="C63" i="3" l="1"/>
  <c r="E55" i="3" l="1"/>
</calcChain>
</file>

<file path=xl/sharedStrings.xml><?xml version="1.0" encoding="utf-8"?>
<sst xmlns="http://schemas.openxmlformats.org/spreadsheetml/2006/main" count="75" uniqueCount="72">
  <si>
    <t xml:space="preserve">ATLÁNTIDA SECURITIES, S.A. DE C.V. </t>
  </si>
  <si>
    <t>(Casa de Corredores de Bolsa)</t>
  </si>
  <si>
    <t>(San Salvador, República de El Salvador)</t>
  </si>
  <si>
    <t>Balances Generales</t>
  </si>
  <si>
    <t xml:space="preserve"> </t>
  </si>
  <si>
    <t>Activo</t>
  </si>
  <si>
    <t>Activo corriente:</t>
  </si>
  <si>
    <t>Efectivo y bancos y otras instituciones financieras</t>
  </si>
  <si>
    <t>Disponible restringido</t>
  </si>
  <si>
    <t>Inversiones Financieras</t>
  </si>
  <si>
    <t xml:space="preserve">Cuentas y documentos por cobrar </t>
  </si>
  <si>
    <t>Cuentas y documentos por cobrar relacionadas</t>
  </si>
  <si>
    <t>Impuestos</t>
  </si>
  <si>
    <t>Gastos pagados por anticipado</t>
  </si>
  <si>
    <t>Total activo corriente</t>
  </si>
  <si>
    <t>Activo no corriente:</t>
  </si>
  <si>
    <t>Inmuebles</t>
  </si>
  <si>
    <t>Muebles</t>
  </si>
  <si>
    <t>Inversiones financieras a largo plazo</t>
  </si>
  <si>
    <t>Activos intangibles</t>
  </si>
  <si>
    <t>Total activo no corriente</t>
  </si>
  <si>
    <t>Total del activo</t>
  </si>
  <si>
    <t>Pasivo</t>
  </si>
  <si>
    <t>Pasivo corriente:</t>
  </si>
  <si>
    <t>Cuentas por pagar</t>
  </si>
  <si>
    <t>Cuentas por pagar relacionadas</t>
  </si>
  <si>
    <t>Impuestos por pagar propios</t>
  </si>
  <si>
    <t>Total del pasivo corriente</t>
  </si>
  <si>
    <t>Patrimonio neto</t>
  </si>
  <si>
    <t>Capital social</t>
  </si>
  <si>
    <t>Reservas de capital</t>
  </si>
  <si>
    <t>Revaluaciones</t>
  </si>
  <si>
    <t>Revaluaciones de activos de largo plazo poseidos para la venta</t>
  </si>
  <si>
    <t xml:space="preserve">Utilidad por Aplicar </t>
  </si>
  <si>
    <t>Pérdida de Ejercicios Anteriores</t>
  </si>
  <si>
    <t>Resultados del presente ejercicio</t>
  </si>
  <si>
    <t>Total patrimonio</t>
  </si>
  <si>
    <t>Total pasivo más patrimonio</t>
  </si>
  <si>
    <t>ATLÁNTIDA SECURITIES, S.A. DE C.V.</t>
  </si>
  <si>
    <t xml:space="preserve">Estados de Resultados </t>
  </si>
  <si>
    <t>Ingresos</t>
  </si>
  <si>
    <t>Ingresos de operación</t>
  </si>
  <si>
    <t>Ingresos por servicios bursátiles</t>
  </si>
  <si>
    <t>Ingresos diversos</t>
  </si>
  <si>
    <t>Gastos</t>
  </si>
  <si>
    <t>Gastos de operación</t>
  </si>
  <si>
    <t>Gastos de operación de servicios bursátiles</t>
  </si>
  <si>
    <t>Gastos generales de administración y de personal de</t>
  </si>
  <si>
    <t>operaciones bursátiles</t>
  </si>
  <si>
    <t>Gastos por depreciación, amortización y deterioro por operaciones corrientes</t>
  </si>
  <si>
    <t>Resultados de operación</t>
  </si>
  <si>
    <t>Más:</t>
  </si>
  <si>
    <t>Ingresos financieros</t>
  </si>
  <si>
    <t>Ingresos por inversiones financieras</t>
  </si>
  <si>
    <t>Resultados antes de intereses e impuestos</t>
  </si>
  <si>
    <t>Gastos financieros</t>
  </si>
  <si>
    <t>Gastos de operación por inversiones propias</t>
  </si>
  <si>
    <t>Otros gastos financieros</t>
  </si>
  <si>
    <t xml:space="preserve">Resultados </t>
  </si>
  <si>
    <t>Pasivo no corriente:</t>
  </si>
  <si>
    <t>Estimación para obligaciones laborales</t>
  </si>
  <si>
    <t>Total del pasivo no corriente</t>
  </si>
  <si>
    <t>Obligaciones por operaciones bursátiles</t>
  </si>
  <si>
    <t>Otros Ingresos</t>
  </si>
  <si>
    <t>Rendimientos por cobrar</t>
  </si>
  <si>
    <t>(Compañía Salvadoreña, Subsidiaria de Inversiones Financieras Atlántida, S.A.)</t>
  </si>
  <si>
    <t>Impuesto sobre la renta</t>
  </si>
  <si>
    <t xml:space="preserve">Resultados acumulados de ejercicios anteriores </t>
  </si>
  <si>
    <t>(Cifras en dólares de los Estados Unidos de América)</t>
  </si>
  <si>
    <t>Gastos extraordinarios</t>
  </si>
  <si>
    <t>Ingresos extraordinarios</t>
  </si>
  <si>
    <t xml:space="preserve">Al 31 de marzo 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</si>
</sst>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&quot;$&quot;* #,##0_-;\-&quot;$&quot;* #,##0_-;_-&quot;$&quot;* &quot;-&quot;??_-;_-@_-"/>
    <numFmt numFmtId="167" formatCode="_-* #,##0_-;\-* #,##0_-;_-* &quot;-&quot;??_-;_-@_-"/>
    <numFmt numFmtId="168" formatCode="_-&quot;$&quot;* #,##0.000_-;\-&quot;$&quot;* #,##0.000_-;_-&quot;$&quot;* &quot;-&quot;??_-;_-@_-"/>
    <numFmt numFmtId="169" formatCode="#,##0.0;\-#,##0.0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Univers for KPMG"/>
      <family val="2"/>
    </font>
    <font>
      <sz val="10"/>
      <color theme="1"/>
      <name val="Univers for KPMG"/>
      <family val="2"/>
    </font>
    <font>
      <b/>
      <u/>
      <sz val="10"/>
      <color theme="1"/>
      <name val="Univers for KPMG"/>
      <family val="2"/>
    </font>
    <font>
      <b/>
      <sz val="10"/>
      <color theme="1"/>
      <name val="Univers for KPMG"/>
    </font>
    <font>
      <b/>
      <sz val="10"/>
      <name val="Univers for KPMG"/>
      <family val="2"/>
    </font>
    <font>
      <sz val="10"/>
      <name val="Univers for KPMG"/>
      <family val="2"/>
    </font>
    <font>
      <sz val="10"/>
      <color theme="1"/>
      <name val="Univers for KPMG"/>
    </font>
    <font>
      <u/>
      <sz val="10"/>
      <color theme="1"/>
      <name val="Univers for KPMG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59">
    <xf numFmtId="0" fontId="0" fillId="0" borderId="0" xfId="0"/>
    <xf numFmtId="0" fontId="3" fillId="0" borderId="0" xfId="0" applyFo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4" fillId="0" borderId="0" xfId="0" applyFont="1"/>
    <xf numFmtId="0" fontId="4" fillId="0" borderId="0" xfId="0" applyFont="1" applyBorder="1" applyAlignment="1">
      <alignment horizontal="center"/>
    </xf>
    <xf numFmtId="0" fontId="5" fillId="0" borderId="0" xfId="0" applyFont="1"/>
    <xf numFmtId="39" fontId="3" fillId="0" borderId="0" xfId="1" applyNumberFormat="1" applyFont="1" applyBorder="1"/>
    <xf numFmtId="39" fontId="3" fillId="0" borderId="0" xfId="1" applyNumberFormat="1" applyFont="1"/>
    <xf numFmtId="166" fontId="3" fillId="0" borderId="0" xfId="2" applyNumberFormat="1" applyFont="1" applyBorder="1" applyAlignment="1">
      <alignment horizontal="right" wrapText="1"/>
    </xf>
    <xf numFmtId="167" fontId="3" fillId="0" borderId="0" xfId="1" applyNumberFormat="1" applyFont="1" applyBorder="1"/>
    <xf numFmtId="166" fontId="3" fillId="0" borderId="0" xfId="0" applyNumberFormat="1" applyFont="1" applyBorder="1"/>
    <xf numFmtId="0" fontId="2" fillId="0" borderId="0" xfId="0" applyFont="1"/>
    <xf numFmtId="39" fontId="5" fillId="0" borderId="2" xfId="1" applyNumberFormat="1" applyFont="1" applyBorder="1"/>
    <xf numFmtId="166" fontId="3" fillId="0" borderId="0" xfId="0" applyNumberFormat="1" applyFont="1" applyBorder="1" applyAlignment="1">
      <alignment horizontal="right" wrapText="1"/>
    </xf>
    <xf numFmtId="39" fontId="3" fillId="0" borderId="0" xfId="1" applyNumberFormat="1" applyFont="1" applyAlignment="1">
      <alignment horizontal="right" wrapText="1"/>
    </xf>
    <xf numFmtId="165" fontId="3" fillId="0" borderId="0" xfId="1" applyFont="1" applyBorder="1"/>
    <xf numFmtId="0" fontId="3" fillId="0" borderId="0" xfId="0" applyFont="1" applyAlignment="1">
      <alignment horizontal="left" indent="1"/>
    </xf>
    <xf numFmtId="39" fontId="5" fillId="0" borderId="3" xfId="1" applyNumberFormat="1" applyFont="1" applyBorder="1"/>
    <xf numFmtId="39" fontId="5" fillId="0" borderId="4" xfId="1" applyNumberFormat="1" applyFont="1" applyBorder="1"/>
    <xf numFmtId="167" fontId="3" fillId="0" borderId="0" xfId="0" applyNumberFormat="1" applyFont="1" applyBorder="1"/>
    <xf numFmtId="165" fontId="3" fillId="0" borderId="0" xfId="1" applyFont="1" applyBorder="1" applyAlignment="1">
      <alignment horizontal="right" wrapText="1"/>
    </xf>
    <xf numFmtId="39" fontId="3" fillId="0" borderId="5" xfId="1" applyNumberFormat="1" applyFont="1" applyBorder="1"/>
    <xf numFmtId="0" fontId="3" fillId="0" borderId="1" xfId="0" applyFont="1" applyBorder="1"/>
    <xf numFmtId="0" fontId="6" fillId="0" borderId="0" xfId="0" applyFont="1" applyAlignment="1"/>
    <xf numFmtId="0" fontId="7" fillId="0" borderId="0" xfId="0" applyFont="1"/>
    <xf numFmtId="0" fontId="7" fillId="0" borderId="0" xfId="0" applyFont="1" applyFill="1"/>
    <xf numFmtId="165" fontId="3" fillId="0" borderId="0" xfId="1" applyFont="1"/>
    <xf numFmtId="165" fontId="2" fillId="0" borderId="0" xfId="1" applyFont="1"/>
    <xf numFmtId="39" fontId="3" fillId="0" borderId="2" xfId="1" applyNumberFormat="1" applyFont="1" applyBorder="1"/>
    <xf numFmtId="165" fontId="5" fillId="0" borderId="0" xfId="1" applyFont="1"/>
    <xf numFmtId="165" fontId="8" fillId="0" borderId="0" xfId="1" applyFont="1"/>
    <xf numFmtId="39" fontId="3" fillId="0" borderId="0" xfId="1" applyNumberFormat="1" applyFont="1" applyFill="1" applyBorder="1" applyAlignment="1">
      <alignment horizontal="right" wrapText="1"/>
    </xf>
    <xf numFmtId="165" fontId="3" fillId="0" borderId="1" xfId="1" applyFont="1" applyBorder="1"/>
    <xf numFmtId="0" fontId="4" fillId="0" borderId="0" xfId="0" applyFont="1" applyAlignment="1">
      <alignment horizontal="right"/>
    </xf>
    <xf numFmtId="39" fontId="5" fillId="0" borderId="0" xfId="1" applyNumberFormat="1" applyFont="1" applyBorder="1"/>
    <xf numFmtId="0" fontId="8" fillId="0" borderId="0" xfId="0" applyFont="1"/>
    <xf numFmtId="39" fontId="8" fillId="0" borderId="0" xfId="1" applyNumberFormat="1" applyFont="1" applyBorder="1"/>
    <xf numFmtId="39" fontId="3" fillId="0" borderId="0" xfId="1" applyNumberFormat="1" applyFont="1" applyFill="1"/>
    <xf numFmtId="39" fontId="5" fillId="0" borderId="0" xfId="1" applyNumberFormat="1" applyFont="1" applyFill="1" applyBorder="1" applyAlignment="1">
      <alignment horizontal="right" wrapText="1"/>
    </xf>
    <xf numFmtId="0" fontId="3" fillId="0" borderId="0" xfId="0" applyFont="1" applyFill="1"/>
    <xf numFmtId="39" fontId="3" fillId="0" borderId="0" xfId="1" applyNumberFormat="1" applyFont="1" applyFill="1" applyBorder="1"/>
    <xf numFmtId="44" fontId="3" fillId="0" borderId="0" xfId="2" applyNumberFormat="1" applyFont="1" applyBorder="1" applyAlignment="1">
      <alignment horizontal="right" wrapText="1"/>
    </xf>
    <xf numFmtId="39" fontId="9" fillId="0" borderId="5" xfId="1" applyNumberFormat="1" applyFont="1" applyBorder="1"/>
    <xf numFmtId="39" fontId="3" fillId="0" borderId="0" xfId="0" applyNumberFormat="1" applyFont="1"/>
    <xf numFmtId="168" fontId="7" fillId="0" borderId="0" xfId="2" applyNumberFormat="1" applyFont="1" applyBorder="1" applyAlignment="1">
      <alignment horizontal="right" wrapText="1"/>
    </xf>
    <xf numFmtId="39" fontId="7" fillId="0" borderId="0" xfId="1" applyNumberFormat="1" applyFont="1" applyBorder="1"/>
    <xf numFmtId="165" fontId="2" fillId="0" borderId="0" xfId="1" applyFont="1" applyAlignment="1">
      <alignment horizontal="left"/>
    </xf>
    <xf numFmtId="0" fontId="2" fillId="0" borderId="0" xfId="0" applyFont="1" applyAlignment="1">
      <alignment horizontal="left"/>
    </xf>
    <xf numFmtId="2" fontId="3" fillId="0" borderId="0" xfId="0" applyNumberFormat="1" applyFont="1" applyBorder="1"/>
    <xf numFmtId="2" fontId="3" fillId="0" borderId="0" xfId="0" applyNumberFormat="1" applyFont="1"/>
    <xf numFmtId="43" fontId="3" fillId="0" borderId="0" xfId="1" applyNumberFormat="1" applyFont="1" applyBorder="1"/>
    <xf numFmtId="169" fontId="3" fillId="0" borderId="0" xfId="1" applyNumberFormat="1" applyFont="1" applyBorder="1"/>
    <xf numFmtId="44" fontId="3" fillId="0" borderId="0" xfId="0" applyNumberFormat="1" applyFont="1" applyBorder="1" applyAlignment="1">
      <alignment horizontal="right" wrapText="1"/>
    </xf>
    <xf numFmtId="39" fontId="3" fillId="0" borderId="0" xfId="1" applyNumberFormat="1" applyFont="1" applyFill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165" fontId="2" fillId="0" borderId="0" xfId="1" applyFont="1" applyAlignment="1">
      <alignment horizontal="left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F51DE7-1182-4F61-B6E6-2E21506464DC}">
  <dimension ref="C1:L101"/>
  <sheetViews>
    <sheetView showGridLines="0" tabSelected="1" zoomScale="90" zoomScaleNormal="90" workbookViewId="0">
      <selection activeCell="E104" sqref="E104"/>
    </sheetView>
  </sheetViews>
  <sheetFormatPr defaultColWidth="11.453125" defaultRowHeight="12.5"/>
  <cols>
    <col min="1" max="1" width="11.453125" style="1"/>
    <col min="2" max="2" width="11.453125" style="1" customWidth="1"/>
    <col min="3" max="3" width="38.453125" style="1" customWidth="1"/>
    <col min="4" max="4" width="26.54296875" style="1" customWidth="1"/>
    <col min="5" max="5" width="17.1796875" style="1" customWidth="1"/>
    <col min="6" max="6" width="5.26953125" style="1" customWidth="1"/>
    <col min="7" max="16384" width="11.453125" style="1"/>
  </cols>
  <sheetData>
    <row r="1" spans="3:11" ht="13">
      <c r="C1" s="56" t="s">
        <v>0</v>
      </c>
      <c r="D1" s="56"/>
      <c r="E1" s="56"/>
    </row>
    <row r="2" spans="3:11" ht="13">
      <c r="C2" s="56" t="s">
        <v>1</v>
      </c>
      <c r="D2" s="56"/>
      <c r="E2" s="56"/>
    </row>
    <row r="3" spans="3:11" ht="13">
      <c r="C3" s="56" t="s">
        <v>65</v>
      </c>
      <c r="D3" s="56"/>
      <c r="E3" s="56"/>
    </row>
    <row r="4" spans="3:11" ht="13">
      <c r="C4" s="48" t="s">
        <v>2</v>
      </c>
      <c r="D4" s="48"/>
      <c r="E4" s="48"/>
    </row>
    <row r="5" spans="3:11" ht="9" customHeight="1">
      <c r="C5" s="48"/>
      <c r="D5" s="48"/>
      <c r="E5" s="48"/>
    </row>
    <row r="6" spans="3:11" ht="13">
      <c r="C6" s="56" t="s">
        <v>3</v>
      </c>
      <c r="D6" s="56"/>
      <c r="E6" s="56"/>
    </row>
    <row r="7" spans="3:11" ht="17.25" customHeight="1">
      <c r="C7" s="57" t="s">
        <v>71</v>
      </c>
      <c r="D7" s="57"/>
      <c r="E7" s="57"/>
    </row>
    <row r="8" spans="3:11" ht="22.5" customHeight="1" thickBot="1">
      <c r="C8" s="55" t="s">
        <v>68</v>
      </c>
      <c r="D8" s="55"/>
      <c r="E8" s="55"/>
      <c r="F8" s="2"/>
      <c r="G8" s="2"/>
      <c r="H8" s="2"/>
      <c r="I8" s="2"/>
      <c r="J8" s="2"/>
      <c r="K8" s="2"/>
    </row>
    <row r="9" spans="3:11" ht="13" thickTop="1">
      <c r="C9" s="1" t="s">
        <v>4</v>
      </c>
      <c r="F9" s="2"/>
      <c r="G9" s="2"/>
      <c r="H9" s="2"/>
      <c r="I9" s="2"/>
      <c r="J9" s="2"/>
      <c r="K9" s="2"/>
    </row>
    <row r="10" spans="3:11" ht="11.25" customHeight="1">
      <c r="F10" s="3"/>
      <c r="G10" s="3"/>
      <c r="H10" s="2"/>
      <c r="I10" s="2"/>
      <c r="J10" s="2"/>
      <c r="K10" s="2"/>
    </row>
    <row r="11" spans="3:11" ht="13">
      <c r="C11" s="4" t="s">
        <v>5</v>
      </c>
      <c r="E11" s="34">
        <v>2024</v>
      </c>
      <c r="F11" s="5"/>
      <c r="G11" s="5"/>
      <c r="H11" s="3"/>
      <c r="I11" s="2"/>
      <c r="J11" s="3"/>
      <c r="K11" s="2"/>
    </row>
    <row r="12" spans="3:11" ht="13">
      <c r="C12" s="6" t="s">
        <v>6</v>
      </c>
      <c r="F12" s="2"/>
      <c r="G12" s="2"/>
      <c r="H12" s="2"/>
      <c r="I12" s="2"/>
      <c r="J12" s="2"/>
      <c r="K12" s="2"/>
    </row>
    <row r="13" spans="3:11">
      <c r="C13" s="1" t="s">
        <v>7</v>
      </c>
      <c r="E13" s="7">
        <f>(150+114896.13)/1000</f>
        <v>115.04613000000001</v>
      </c>
      <c r="F13" s="9"/>
      <c r="G13" s="9"/>
      <c r="H13" s="10"/>
      <c r="I13" s="10"/>
      <c r="J13" s="11"/>
      <c r="K13" s="2"/>
    </row>
    <row r="14" spans="3:11">
      <c r="C14" s="1" t="s">
        <v>8</v>
      </c>
      <c r="E14" s="7">
        <v>6</v>
      </c>
      <c r="F14" s="9"/>
      <c r="G14" s="9"/>
      <c r="H14" s="10"/>
      <c r="I14" s="10"/>
      <c r="J14" s="11"/>
      <c r="K14" s="2"/>
    </row>
    <row r="15" spans="3:11">
      <c r="C15" s="1" t="s">
        <v>9</v>
      </c>
      <c r="E15" s="7">
        <f>1051835.65/1000</f>
        <v>1051.83565</v>
      </c>
      <c r="F15" s="9"/>
      <c r="G15" s="9"/>
      <c r="H15" s="10"/>
      <c r="I15" s="10"/>
      <c r="J15" s="11"/>
      <c r="K15" s="2"/>
    </row>
    <row r="16" spans="3:11" ht="13.5" customHeight="1">
      <c r="C16" s="1" t="s">
        <v>10</v>
      </c>
      <c r="E16" s="52">
        <f>157194.11/1000</f>
        <v>157.19410999999999</v>
      </c>
      <c r="F16" s="49"/>
      <c r="G16" s="2"/>
      <c r="H16" s="10"/>
      <c r="I16" s="10"/>
      <c r="J16" s="10"/>
      <c r="K16" s="2"/>
    </row>
    <row r="17" spans="3:12" hidden="1">
      <c r="C17" s="1" t="s">
        <v>11</v>
      </c>
      <c r="E17" s="7"/>
      <c r="F17" s="2"/>
      <c r="G17" s="2"/>
      <c r="H17" s="10"/>
      <c r="I17" s="10"/>
      <c r="J17" s="10"/>
      <c r="K17" s="2"/>
    </row>
    <row r="18" spans="3:12" ht="13.5" customHeight="1">
      <c r="C18" s="1" t="s">
        <v>64</v>
      </c>
      <c r="E18" s="7">
        <f>9896.89/1000</f>
        <v>9.8968899999999991</v>
      </c>
      <c r="F18" s="49"/>
      <c r="G18" s="2"/>
      <c r="H18" s="10"/>
      <c r="I18" s="10"/>
      <c r="J18" s="10"/>
      <c r="K18" s="2"/>
    </row>
    <row r="19" spans="3:12" ht="13.5" customHeight="1">
      <c r="C19" s="1" t="s">
        <v>12</v>
      </c>
      <c r="E19" s="7">
        <f>65888.75/1000</f>
        <v>65.888750000000002</v>
      </c>
      <c r="F19" s="49"/>
      <c r="G19" s="2"/>
      <c r="H19" s="10"/>
      <c r="I19" s="10"/>
      <c r="J19" s="10"/>
      <c r="K19" s="2"/>
    </row>
    <row r="20" spans="3:12">
      <c r="C20" s="1" t="s">
        <v>13</v>
      </c>
      <c r="E20" s="7">
        <f>85494.38/1000</f>
        <v>85.494380000000007</v>
      </c>
      <c r="F20" s="2"/>
      <c r="G20" s="2"/>
      <c r="H20" s="10"/>
      <c r="I20" s="10"/>
      <c r="J20" s="10"/>
      <c r="K20" s="2"/>
    </row>
    <row r="21" spans="3:12" ht="13">
      <c r="C21" s="12" t="s">
        <v>14</v>
      </c>
      <c r="E21" s="13">
        <f>SUM(E13:E20)</f>
        <v>1491.35591</v>
      </c>
      <c r="F21" s="14"/>
      <c r="G21" s="53"/>
      <c r="H21" s="10"/>
      <c r="I21" s="2"/>
      <c r="J21" s="10"/>
      <c r="K21" s="2"/>
    </row>
    <row r="22" spans="3:12" ht="13">
      <c r="C22" s="12"/>
      <c r="E22" s="15"/>
      <c r="F22" s="14"/>
      <c r="G22" s="14"/>
      <c r="H22" s="10"/>
      <c r="I22" s="2"/>
      <c r="J22" s="10"/>
      <c r="K22" s="2"/>
    </row>
    <row r="23" spans="3:12" ht="13">
      <c r="C23" s="6" t="s">
        <v>15</v>
      </c>
      <c r="E23" s="8"/>
      <c r="F23" s="2"/>
      <c r="G23" s="2"/>
      <c r="H23" s="2"/>
      <c r="I23" s="2"/>
      <c r="J23" s="10"/>
      <c r="K23" s="2"/>
    </row>
    <row r="24" spans="3:12">
      <c r="C24" s="1" t="s">
        <v>16</v>
      </c>
      <c r="E24" s="8">
        <f>33734.25/1000</f>
        <v>33.734250000000003</v>
      </c>
      <c r="F24" s="2"/>
      <c r="G24" s="2"/>
      <c r="H24" s="2"/>
      <c r="I24" s="2"/>
      <c r="J24" s="10"/>
      <c r="K24" s="2"/>
    </row>
    <row r="25" spans="3:12">
      <c r="C25" s="1" t="s">
        <v>17</v>
      </c>
      <c r="E25" s="8">
        <f>37561.59/1000</f>
        <v>37.561589999999995</v>
      </c>
      <c r="F25" s="2"/>
      <c r="G25" s="2"/>
      <c r="H25" s="2"/>
      <c r="I25" s="2"/>
      <c r="J25" s="10"/>
      <c r="K25" s="2"/>
    </row>
    <row r="26" spans="3:12">
      <c r="C26" s="1" t="s">
        <v>18</v>
      </c>
      <c r="E26" s="7">
        <f>403376.53/1000</f>
        <v>403.37653</v>
      </c>
      <c r="F26" s="2"/>
      <c r="G26" s="2"/>
      <c r="H26" s="2"/>
      <c r="I26" s="2"/>
      <c r="J26" s="10"/>
      <c r="K26" s="2"/>
    </row>
    <row r="27" spans="3:12">
      <c r="C27" s="1" t="s">
        <v>19</v>
      </c>
      <c r="E27" s="7">
        <f>83621.86/1000</f>
        <v>83.621859999999998</v>
      </c>
      <c r="F27" s="2"/>
      <c r="G27" s="2"/>
      <c r="H27" s="16"/>
      <c r="I27" s="10"/>
      <c r="J27" s="10"/>
      <c r="K27" s="2"/>
    </row>
    <row r="28" spans="3:12" ht="13">
      <c r="C28" s="12" t="s">
        <v>20</v>
      </c>
      <c r="E28" s="13">
        <f>SUM(E24:E27)</f>
        <v>558.29422999999997</v>
      </c>
      <c r="F28" s="14"/>
      <c r="G28" s="14"/>
      <c r="H28" s="51"/>
      <c r="I28" s="2"/>
      <c r="J28" s="10"/>
      <c r="K28" s="2"/>
    </row>
    <row r="29" spans="3:12">
      <c r="C29" s="17"/>
      <c r="E29" s="7"/>
      <c r="F29" s="2"/>
      <c r="G29" s="2"/>
      <c r="H29" s="16"/>
      <c r="I29" s="10"/>
      <c r="J29" s="10"/>
      <c r="K29" s="2"/>
      <c r="L29" s="50"/>
    </row>
    <row r="30" spans="3:12" ht="13.5" thickBot="1">
      <c r="C30" s="12" t="s">
        <v>21</v>
      </c>
      <c r="E30" s="18">
        <f>+E28+E21</f>
        <v>2049.6501399999997</v>
      </c>
      <c r="F30" s="9"/>
      <c r="G30" s="9"/>
      <c r="H30" s="2"/>
      <c r="I30" s="49"/>
      <c r="J30" s="10"/>
      <c r="K30" s="2"/>
    </row>
    <row r="31" spans="3:12" ht="13" thickTop="1">
      <c r="E31" s="8"/>
      <c r="F31" s="2"/>
      <c r="G31" s="2"/>
      <c r="H31" s="2"/>
      <c r="I31" s="2"/>
      <c r="J31" s="10"/>
      <c r="K31" s="2"/>
    </row>
    <row r="32" spans="3:12" ht="13">
      <c r="C32" s="4" t="s">
        <v>22</v>
      </c>
      <c r="E32" s="8"/>
      <c r="F32" s="2"/>
      <c r="G32" s="2"/>
      <c r="H32" s="2"/>
      <c r="I32" s="2"/>
      <c r="J32" s="2"/>
      <c r="K32" s="2"/>
    </row>
    <row r="33" spans="3:11" ht="13">
      <c r="C33" s="6" t="s">
        <v>23</v>
      </c>
      <c r="E33" s="8"/>
      <c r="F33" s="2"/>
      <c r="G33" s="2"/>
      <c r="H33" s="2"/>
      <c r="I33" s="2"/>
      <c r="J33" s="2"/>
      <c r="K33" s="2"/>
    </row>
    <row r="34" spans="3:11">
      <c r="C34" s="1" t="s">
        <v>62</v>
      </c>
      <c r="E34" s="8">
        <f>48399.93/1000</f>
        <v>48.399929999999998</v>
      </c>
      <c r="F34" s="9"/>
      <c r="G34" s="42"/>
      <c r="H34" s="10"/>
      <c r="I34" s="10"/>
      <c r="J34" s="10"/>
      <c r="K34" s="2"/>
    </row>
    <row r="35" spans="3:11">
      <c r="C35" s="1" t="s">
        <v>24</v>
      </c>
      <c r="E35" s="7">
        <f>80108.48/1000</f>
        <v>80.10848</v>
      </c>
      <c r="F35" s="2"/>
      <c r="G35" s="2"/>
      <c r="H35" s="10"/>
      <c r="I35" s="10"/>
      <c r="J35" s="10"/>
      <c r="K35" s="2"/>
    </row>
    <row r="36" spans="3:11" hidden="1">
      <c r="C36" s="1" t="s">
        <v>25</v>
      </c>
      <c r="E36" s="7">
        <v>0</v>
      </c>
      <c r="F36" s="2"/>
      <c r="G36" s="2"/>
      <c r="H36" s="10"/>
      <c r="I36" s="10"/>
      <c r="J36" s="10"/>
      <c r="K36" s="2"/>
    </row>
    <row r="37" spans="3:11">
      <c r="C37" s="1" t="s">
        <v>26</v>
      </c>
      <c r="E37" s="7">
        <f>381390.25/1000</f>
        <v>381.39024999999998</v>
      </c>
      <c r="F37" s="14"/>
      <c r="G37" s="53"/>
      <c r="H37" s="20"/>
      <c r="I37" s="2"/>
      <c r="J37" s="2"/>
      <c r="K37" s="2"/>
    </row>
    <row r="38" spans="3:11" ht="13">
      <c r="C38" s="12" t="s">
        <v>27</v>
      </c>
      <c r="E38" s="19">
        <f>SUM(E34:E37)</f>
        <v>509.89865999999995</v>
      </c>
      <c r="F38" s="14"/>
      <c r="G38" s="14"/>
      <c r="H38" s="20"/>
      <c r="I38" s="2"/>
      <c r="J38" s="2"/>
      <c r="K38" s="2"/>
    </row>
    <row r="39" spans="3:11" ht="13">
      <c r="C39" s="12"/>
      <c r="E39" s="35"/>
      <c r="F39" s="14"/>
      <c r="G39" s="14"/>
      <c r="H39" s="20"/>
      <c r="I39" s="2"/>
      <c r="J39" s="2"/>
      <c r="K39" s="2"/>
    </row>
    <row r="40" spans="3:11" ht="13">
      <c r="C40" s="6" t="s">
        <v>59</v>
      </c>
      <c r="E40" s="35"/>
      <c r="F40" s="14"/>
      <c r="G40" s="14"/>
      <c r="H40" s="20"/>
      <c r="I40" s="2"/>
      <c r="J40" s="2"/>
      <c r="K40" s="2"/>
    </row>
    <row r="41" spans="3:11">
      <c r="C41" s="36" t="s">
        <v>60</v>
      </c>
      <c r="E41" s="37">
        <f>77169.91/1000</f>
        <v>77.169910000000002</v>
      </c>
      <c r="F41" s="14"/>
      <c r="G41" s="14"/>
      <c r="H41" s="20"/>
      <c r="I41" s="2"/>
      <c r="J41" s="2"/>
      <c r="K41" s="2"/>
    </row>
    <row r="42" spans="3:11" ht="13">
      <c r="C42" s="12" t="s">
        <v>61</v>
      </c>
      <c r="E42" s="19">
        <f>SUM(E41)</f>
        <v>77.169910000000002</v>
      </c>
      <c r="F42" s="2"/>
      <c r="G42" s="2"/>
      <c r="H42" s="2"/>
      <c r="I42" s="2"/>
      <c r="J42" s="2"/>
      <c r="K42" s="2"/>
    </row>
    <row r="43" spans="3:11">
      <c r="E43" s="8"/>
      <c r="F43" s="2"/>
      <c r="G43" s="2"/>
      <c r="H43" s="2"/>
      <c r="I43" s="2"/>
      <c r="J43" s="2"/>
      <c r="K43" s="2"/>
    </row>
    <row r="44" spans="3:11" ht="13">
      <c r="C44" s="4" t="s">
        <v>28</v>
      </c>
      <c r="E44" s="8"/>
      <c r="F44" s="2"/>
      <c r="G44" s="2"/>
      <c r="H44" s="10"/>
      <c r="I44" s="10"/>
      <c r="J44" s="10"/>
      <c r="K44" s="2"/>
    </row>
    <row r="45" spans="3:11">
      <c r="C45" s="40" t="s">
        <v>29</v>
      </c>
      <c r="D45" s="40"/>
      <c r="E45" s="41">
        <f>910000/1000</f>
        <v>910</v>
      </c>
      <c r="F45" s="2"/>
      <c r="G45" s="2"/>
      <c r="H45" s="10"/>
      <c r="I45" s="2"/>
      <c r="J45" s="10"/>
      <c r="K45" s="2"/>
    </row>
    <row r="46" spans="3:11">
      <c r="C46" s="1" t="s">
        <v>30</v>
      </c>
      <c r="E46" s="7">
        <f>182000/1000</f>
        <v>182</v>
      </c>
      <c r="F46" s="2"/>
      <c r="G46" s="2"/>
      <c r="H46" s="10"/>
      <c r="I46" s="2"/>
      <c r="J46" s="10"/>
      <c r="K46" s="2"/>
    </row>
    <row r="47" spans="3:11">
      <c r="C47" s="1" t="s">
        <v>31</v>
      </c>
      <c r="E47" s="7"/>
      <c r="F47" s="2"/>
      <c r="G47" s="2"/>
      <c r="H47" s="10"/>
      <c r="I47" s="2"/>
      <c r="J47" s="10"/>
      <c r="K47" s="2"/>
    </row>
    <row r="48" spans="3:11">
      <c r="C48" s="1" t="s">
        <v>32</v>
      </c>
      <c r="E48" s="7">
        <f>18306.8/1000</f>
        <v>18.306799999999999</v>
      </c>
      <c r="F48" s="2"/>
      <c r="G48" s="2"/>
      <c r="H48" s="2"/>
      <c r="I48" s="2"/>
      <c r="J48" s="2"/>
      <c r="K48" s="2"/>
    </row>
    <row r="49" spans="3:11">
      <c r="C49" s="1" t="s">
        <v>67</v>
      </c>
      <c r="E49" s="8"/>
      <c r="F49" s="21"/>
      <c r="G49" s="21"/>
      <c r="H49" s="2"/>
      <c r="I49" s="2"/>
      <c r="J49" s="2"/>
      <c r="K49" s="2"/>
    </row>
    <row r="50" spans="3:11">
      <c r="C50" s="1" t="s">
        <v>33</v>
      </c>
      <c r="E50" s="7">
        <f>300404.14/1000</f>
        <v>300.40414000000004</v>
      </c>
      <c r="F50" s="2"/>
      <c r="G50" s="2"/>
      <c r="H50" s="10"/>
      <c r="I50" s="10"/>
      <c r="J50" s="10"/>
      <c r="K50" s="2"/>
    </row>
    <row r="51" spans="3:11" hidden="1">
      <c r="C51" s="1" t="s">
        <v>34</v>
      </c>
      <c r="D51" s="7"/>
      <c r="E51" s="7"/>
      <c r="F51" s="2"/>
      <c r="G51" s="2"/>
      <c r="H51" s="10"/>
      <c r="I51" s="10"/>
      <c r="J51" s="10"/>
      <c r="K51" s="2"/>
    </row>
    <row r="52" spans="3:11">
      <c r="C52" s="1" t="s">
        <v>35</v>
      </c>
      <c r="D52" s="7"/>
      <c r="E52" s="46">
        <f>51870.63/1000</f>
        <v>51.870629999999998</v>
      </c>
      <c r="F52" s="2"/>
      <c r="G52" s="2"/>
      <c r="H52" s="10"/>
      <c r="I52" s="10"/>
      <c r="J52" s="10"/>
      <c r="K52" s="2"/>
    </row>
    <row r="53" spans="3:11">
      <c r="E53" s="43"/>
      <c r="F53" s="2"/>
      <c r="G53" s="2"/>
      <c r="H53" s="10"/>
      <c r="I53" s="10"/>
      <c r="J53" s="10"/>
      <c r="K53" s="2"/>
    </row>
    <row r="54" spans="3:11" ht="13">
      <c r="C54" s="12" t="s">
        <v>36</v>
      </c>
      <c r="E54" s="19">
        <f>SUM(E45:E52)</f>
        <v>1462.5815700000001</v>
      </c>
      <c r="F54" s="45"/>
      <c r="G54" s="9"/>
      <c r="H54" s="10"/>
      <c r="I54" s="51"/>
      <c r="J54" s="10"/>
      <c r="K54" s="2"/>
    </row>
    <row r="55" spans="3:11" ht="13.5" thickBot="1">
      <c r="C55" s="12" t="s">
        <v>37</v>
      </c>
      <c r="E55" s="18">
        <f>+E54+E42+E38</f>
        <v>2049.6501400000002</v>
      </c>
      <c r="F55" s="2"/>
      <c r="G55" s="2"/>
      <c r="H55" s="2"/>
      <c r="I55" s="2"/>
      <c r="J55" s="2"/>
      <c r="K55" s="2"/>
    </row>
    <row r="56" spans="3:11" ht="13.5" thickTop="1" thickBot="1">
      <c r="C56" s="23"/>
      <c r="D56" s="23"/>
      <c r="E56" s="23"/>
      <c r="F56" s="2"/>
      <c r="G56" s="2"/>
      <c r="H56" s="2"/>
      <c r="I56" s="2"/>
      <c r="J56" s="2"/>
      <c r="K56" s="2"/>
    </row>
    <row r="57" spans="3:11" ht="13" thickTop="1">
      <c r="C57" s="2"/>
      <c r="D57" s="2"/>
      <c r="E57" s="2"/>
    </row>
    <row r="58" spans="3:11" ht="13">
      <c r="C58" s="24"/>
      <c r="D58" s="25"/>
      <c r="E58" s="26"/>
    </row>
    <row r="61" spans="3:11" ht="13">
      <c r="C61" s="58" t="s">
        <v>38</v>
      </c>
      <c r="D61" s="58"/>
      <c r="E61" s="58"/>
    </row>
    <row r="62" spans="3:11" ht="13">
      <c r="C62" s="58" t="s">
        <v>1</v>
      </c>
      <c r="D62" s="58"/>
      <c r="E62" s="58"/>
    </row>
    <row r="63" spans="3:11" ht="13">
      <c r="C63" s="58" t="str">
        <f>+C3</f>
        <v>(Compañía Salvadoreña, Subsidiaria de Inversiones Financieras Atlántida, S.A.)</v>
      </c>
      <c r="D63" s="58"/>
      <c r="E63" s="58"/>
    </row>
    <row r="64" spans="3:11" ht="13">
      <c r="C64" s="47" t="s">
        <v>2</v>
      </c>
      <c r="D64" s="47"/>
      <c r="E64" s="47"/>
    </row>
    <row r="65" spans="3:5" ht="13">
      <c r="C65" s="58" t="s">
        <v>39</v>
      </c>
      <c r="D65" s="58"/>
      <c r="E65" s="58"/>
    </row>
    <row r="66" spans="3:5">
      <c r="C66" s="57" t="str">
        <f>+C7</f>
        <v xml:space="preserve">Al 31 de marzo 2024 </v>
      </c>
      <c r="D66" s="57"/>
      <c r="E66" s="57"/>
    </row>
    <row r="67" spans="3:5" ht="13" thickBot="1">
      <c r="C67" s="55" t="s">
        <v>68</v>
      </c>
      <c r="D67" s="55"/>
      <c r="E67" s="55"/>
    </row>
    <row r="68" spans="3:5" ht="13" thickTop="1">
      <c r="C68" s="27"/>
      <c r="D68" s="27"/>
      <c r="E68" s="27"/>
    </row>
    <row r="69" spans="3:5">
      <c r="C69" s="27"/>
      <c r="D69" s="27"/>
      <c r="E69" s="27"/>
    </row>
    <row r="70" spans="3:5">
      <c r="C70" s="27"/>
      <c r="D70" s="27"/>
      <c r="E70" s="27"/>
    </row>
    <row r="71" spans="3:5" ht="13">
      <c r="C71" s="28" t="s">
        <v>40</v>
      </c>
      <c r="D71" s="27"/>
      <c r="E71" s="34">
        <v>2024</v>
      </c>
    </row>
    <row r="72" spans="3:5">
      <c r="C72" s="27" t="s">
        <v>41</v>
      </c>
      <c r="D72" s="27"/>
      <c r="E72" s="27"/>
    </row>
    <row r="73" spans="3:5">
      <c r="C73" s="27" t="s">
        <v>42</v>
      </c>
      <c r="D73" s="27"/>
      <c r="E73" s="7">
        <f>46089.85/1000</f>
        <v>46.089849999999998</v>
      </c>
    </row>
    <row r="74" spans="3:5">
      <c r="C74" s="27" t="s">
        <v>43</v>
      </c>
      <c r="D74" s="27"/>
      <c r="E74" s="22">
        <f>50422.63/1000</f>
        <v>50.422629999999998</v>
      </c>
    </row>
    <row r="75" spans="3:5">
      <c r="C75" s="27"/>
      <c r="D75" s="27"/>
      <c r="E75" s="29">
        <f>SUM(E73:E74)</f>
        <v>96.512479999999996</v>
      </c>
    </row>
    <row r="76" spans="3:5" ht="13">
      <c r="C76" s="28" t="s">
        <v>44</v>
      </c>
      <c r="D76" s="27"/>
      <c r="E76" s="8"/>
    </row>
    <row r="77" spans="3:5">
      <c r="C77" s="27" t="s">
        <v>45</v>
      </c>
      <c r="D77" s="27"/>
      <c r="E77" s="8"/>
    </row>
    <row r="78" spans="3:5" ht="14.5" customHeight="1">
      <c r="C78" s="27" t="s">
        <v>46</v>
      </c>
      <c r="D78" s="27"/>
      <c r="E78" s="8">
        <f>34503.27/1000</f>
        <v>34.503269999999993</v>
      </c>
    </row>
    <row r="79" spans="3:5">
      <c r="C79" s="27" t="s">
        <v>47</v>
      </c>
      <c r="D79" s="27"/>
      <c r="E79" s="54">
        <f>58785.54/1000</f>
        <v>58.785539999999997</v>
      </c>
    </row>
    <row r="80" spans="3:5">
      <c r="C80" s="27" t="s">
        <v>48</v>
      </c>
      <c r="D80" s="27"/>
      <c r="E80" s="54"/>
    </row>
    <row r="81" spans="3:5">
      <c r="C81" s="27" t="s">
        <v>49</v>
      </c>
      <c r="D81" s="27"/>
      <c r="E81" s="8">
        <f>9092.45/1000</f>
        <v>9.0924500000000013</v>
      </c>
    </row>
    <row r="82" spans="3:5">
      <c r="C82" s="27"/>
      <c r="D82" s="27"/>
      <c r="E82" s="38">
        <f>SUM(E78:E81)</f>
        <v>102.38125999999998</v>
      </c>
    </row>
    <row r="83" spans="3:5">
      <c r="C83" s="27" t="s">
        <v>69</v>
      </c>
      <c r="D83" s="27"/>
      <c r="E83" s="38"/>
    </row>
    <row r="84" spans="3:5">
      <c r="C84" s="27"/>
      <c r="D84" s="27"/>
      <c r="E84" s="38"/>
    </row>
    <row r="85" spans="3:5" ht="13">
      <c r="C85" s="30" t="s">
        <v>50</v>
      </c>
      <c r="D85" s="27"/>
      <c r="E85" s="29">
        <f>+(E75-E82)-E83</f>
        <v>-5.8687799999999868</v>
      </c>
    </row>
    <row r="86" spans="3:5">
      <c r="C86" s="27" t="s">
        <v>51</v>
      </c>
      <c r="D86" s="27"/>
      <c r="E86" s="7"/>
    </row>
    <row r="87" spans="3:5">
      <c r="C87" s="31" t="s">
        <v>52</v>
      </c>
      <c r="D87" s="27"/>
      <c r="E87" s="8"/>
    </row>
    <row r="88" spans="3:5">
      <c r="C88" s="27" t="s">
        <v>53</v>
      </c>
      <c r="D88" s="27"/>
      <c r="E88" s="8">
        <f>7720.51/1000</f>
        <v>7.72051</v>
      </c>
    </row>
    <row r="89" spans="3:5">
      <c r="C89" s="27" t="s">
        <v>63</v>
      </c>
      <c r="D89" s="27"/>
      <c r="E89" s="22"/>
    </row>
    <row r="90" spans="3:5">
      <c r="C90" s="27" t="s">
        <v>54</v>
      </c>
      <c r="D90" s="27"/>
      <c r="E90" s="32">
        <f>+E85+E88+E89</f>
        <v>1.8517300000000132</v>
      </c>
    </row>
    <row r="91" spans="3:5">
      <c r="C91" s="27"/>
      <c r="D91" s="27"/>
      <c r="E91" s="32"/>
    </row>
    <row r="92" spans="3:5">
      <c r="C92" s="31" t="s">
        <v>55</v>
      </c>
      <c r="D92" s="27"/>
      <c r="E92" s="32"/>
    </row>
    <row r="93" spans="3:5">
      <c r="C93" s="27" t="s">
        <v>56</v>
      </c>
      <c r="D93" s="27"/>
      <c r="E93" s="8">
        <f>225.81/1000</f>
        <v>0.22581000000000001</v>
      </c>
    </row>
    <row r="94" spans="3:5">
      <c r="C94" s="27" t="s">
        <v>57</v>
      </c>
      <c r="D94" s="27"/>
      <c r="E94" s="8">
        <f>29.28/1000</f>
        <v>2.928E-2</v>
      </c>
    </row>
    <row r="95" spans="3:5">
      <c r="C95" s="27"/>
      <c r="D95" s="27"/>
      <c r="E95" s="8"/>
    </row>
    <row r="96" spans="3:5">
      <c r="C96" s="27" t="s">
        <v>70</v>
      </c>
      <c r="D96" s="27"/>
      <c r="E96" s="8">
        <v>0</v>
      </c>
    </row>
    <row r="97" spans="3:6">
      <c r="C97" s="27" t="s">
        <v>66</v>
      </c>
      <c r="D97" s="27"/>
      <c r="E97" s="22">
        <f>-459.51/1000</f>
        <v>-0.45950999999999997</v>
      </c>
    </row>
    <row r="98" spans="3:6">
      <c r="C98" s="27"/>
      <c r="D98" s="27"/>
      <c r="E98" s="32">
        <f>+E93+E94+E97</f>
        <v>-0.20441999999999994</v>
      </c>
      <c r="F98" s="44"/>
    </row>
    <row r="99" spans="3:6" ht="13">
      <c r="C99" s="30" t="s">
        <v>58</v>
      </c>
      <c r="D99" s="27"/>
      <c r="E99" s="39">
        <f>+E90-E98+E96</f>
        <v>2.056150000000013</v>
      </c>
    </row>
    <row r="100" spans="3:6" ht="13" thickBot="1">
      <c r="C100" s="33"/>
      <c r="D100" s="33"/>
      <c r="E100" s="33"/>
    </row>
    <row r="101" spans="3:6" ht="13" thickTop="1"/>
  </sheetData>
  <mergeCells count="13">
    <mergeCell ref="E79:E80"/>
    <mergeCell ref="C67:E67"/>
    <mergeCell ref="C1:E1"/>
    <mergeCell ref="C2:E2"/>
    <mergeCell ref="C3:E3"/>
    <mergeCell ref="C6:E6"/>
    <mergeCell ref="C7:E7"/>
    <mergeCell ref="C8:E8"/>
    <mergeCell ref="C61:E61"/>
    <mergeCell ref="C62:E62"/>
    <mergeCell ref="C63:E63"/>
    <mergeCell ref="C65:E65"/>
    <mergeCell ref="C66:E66"/>
  </mergeCells>
  <pageMargins left="0.9055118110236221" right="0.70866141732283472" top="0.74803149606299213" bottom="0.74803149606299213" header="0.31496062992125984" footer="0.31496062992125984"/>
  <pageSetup scale="85" orientation="portrait" r:id="rId1"/>
  <rowBreaks count="1" manualBreakCount="1">
    <brk id="58" min="1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BG Y ER </vt:lpstr>
      <vt:lpstr>'BG Y ER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Alvarenga</dc:creator>
  <cp:lastModifiedBy>Jocelyn Saraí Toledo Aldana</cp:lastModifiedBy>
  <cp:lastPrinted>2023-09-11T23:05:21Z</cp:lastPrinted>
  <dcterms:created xsi:type="dcterms:W3CDTF">2017-02-09T22:50:33Z</dcterms:created>
  <dcterms:modified xsi:type="dcterms:W3CDTF">2024-04-09T17:46:10Z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7727152-7100-4514-a083-0e2ba05ba660_Enabled">
    <vt:lpwstr>True</vt:lpwstr>
  </property>
  <property fmtid="{D5CDD505-2E9C-101B-9397-08002B2CF9AE}" pid="3" name="MSIP_Label_d7727152-7100-4514-a083-0e2ba05ba660_SiteId">
    <vt:lpwstr>b579d0fa-ecf7-43af-a250-c4935d59224b</vt:lpwstr>
  </property>
  <property fmtid="{D5CDD505-2E9C-101B-9397-08002B2CF9AE}" pid="4" name="MSIP_Label_d7727152-7100-4514-a083-0e2ba05ba660_SetDate">
    <vt:lpwstr>2020-04-24T20:14:18.6272954Z</vt:lpwstr>
  </property>
  <property fmtid="{D5CDD505-2E9C-101B-9397-08002B2CF9AE}" pid="5" name="MSIP_Label_d7727152-7100-4514-a083-0e2ba05ba660_Name">
    <vt:lpwstr>Restringida Especial</vt:lpwstr>
  </property>
  <property fmtid="{D5CDD505-2E9C-101B-9397-08002B2CF9AE}" pid="6" name="MSIP_Label_d7727152-7100-4514-a083-0e2ba05ba660_ActionId">
    <vt:lpwstr>e0554225-49cd-4c8f-979b-20e2ce63a932</vt:lpwstr>
  </property>
  <property fmtid="{D5CDD505-2E9C-101B-9397-08002B2CF9AE}" pid="7" name="MSIP_Label_d7727152-7100-4514-a083-0e2ba05ba660_Extended_MSFT_Method">
    <vt:lpwstr>Manual</vt:lpwstr>
  </property>
  <property fmtid="{D5CDD505-2E9C-101B-9397-08002B2CF9AE}" pid="8" name="Sensitivity">
    <vt:lpwstr>Restringida Especial</vt:lpwstr>
  </property>
</Properties>
</file>