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4\"/>
    </mc:Choice>
  </mc:AlternateContent>
  <xr:revisionPtr revIDLastSave="0" documentId="13_ncr:1_{14300D9D-4921-4884-9703-4910DBC10218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J38" i="11" l="1"/>
  <c r="J48" i="11"/>
  <c r="J21" i="11"/>
  <c r="J20" i="11" l="1"/>
  <c r="J16" i="11" l="1"/>
  <c r="J15" i="11"/>
  <c r="H15" i="11" l="1"/>
  <c r="I44" i="11"/>
  <c r="J17" i="11" l="1"/>
  <c r="H36" i="11" l="1"/>
  <c r="H37" i="11" l="1"/>
  <c r="H20" i="11"/>
  <c r="H21" i="11"/>
  <c r="J22" i="11"/>
  <c r="J44" i="11" s="1"/>
  <c r="H16" i="11"/>
  <c r="H38" i="11" l="1"/>
  <c r="H22" i="11"/>
  <c r="H17" i="11" l="1"/>
  <c r="H44" i="11" s="1"/>
  <c r="G58" i="2" l="1"/>
  <c r="G48" i="2" l="1"/>
  <c r="H49" i="11" l="1"/>
  <c r="E124" i="3" l="1"/>
  <c r="E105" i="3"/>
  <c r="E107" i="3"/>
  <c r="E99" i="3"/>
  <c r="E97" i="3"/>
  <c r="E95" i="3"/>
  <c r="E93" i="3"/>
  <c r="E91" i="3"/>
  <c r="E89" i="3"/>
  <c r="E87" i="3"/>
  <c r="E85" i="3"/>
  <c r="E65" i="3"/>
  <c r="E28" i="3"/>
  <c r="E26" i="3"/>
  <c r="H48" i="11"/>
  <c r="G57" i="2"/>
  <c r="G49" i="2"/>
  <c r="G42" i="2"/>
  <c r="G41" i="2"/>
  <c r="G40" i="2"/>
  <c r="G36" i="2"/>
  <c r="G35" i="2"/>
  <c r="G20" i="2"/>
  <c r="G22" i="2"/>
  <c r="G14" i="2"/>
  <c r="G16" i="2"/>
  <c r="H111" i="3" l="1"/>
  <c r="H17" i="3" l="1"/>
  <c r="I51" i="2"/>
  <c r="I60" i="2"/>
  <c r="I17" i="2"/>
  <c r="I24" i="2"/>
  <c r="I27" i="2" l="1"/>
  <c r="G43" i="2" l="1"/>
  <c r="I38" i="2" l="1"/>
  <c r="E24" i="3"/>
  <c r="E22" i="3"/>
  <c r="E11" i="3"/>
  <c r="E13" i="3"/>
  <c r="G13" i="2"/>
  <c r="E30" i="3" l="1"/>
  <c r="G17" i="2"/>
  <c r="E120" i="3"/>
  <c r="I43" i="2"/>
  <c r="I44" i="2" s="1"/>
  <c r="I53" i="2" s="1"/>
  <c r="I62" i="2" s="1"/>
  <c r="E122" i="3" l="1"/>
  <c r="E111" i="3" l="1"/>
  <c r="H30" i="3" l="1"/>
  <c r="J30" i="11" l="1"/>
  <c r="H30" i="11"/>
  <c r="J32" i="11"/>
  <c r="J52" i="11" l="1"/>
  <c r="H32" i="11"/>
  <c r="H52" i="11" l="1"/>
  <c r="E9" i="3"/>
  <c r="E17" i="3" s="1"/>
  <c r="G59" i="2" l="1"/>
  <c r="G60" i="2" s="1"/>
  <c r="G24" i="2"/>
  <c r="G27" i="2" s="1"/>
  <c r="H50" i="3" l="1"/>
  <c r="H70" i="3"/>
  <c r="H101" i="3"/>
  <c r="H108" i="3"/>
  <c r="H117" i="3"/>
  <c r="H126" i="3"/>
  <c r="H129" i="3"/>
  <c r="H130" i="3" s="1"/>
  <c r="H136" i="3"/>
  <c r="G51" i="2" l="1"/>
  <c r="E129" i="3" l="1"/>
  <c r="E113" i="3" l="1"/>
  <c r="E108" i="3"/>
  <c r="E136" i="3" l="1"/>
  <c r="E70" i="3" l="1"/>
  <c r="E130" i="3" l="1"/>
  <c r="E101" i="3" l="1"/>
  <c r="E117" i="3"/>
  <c r="E50" i="3"/>
  <c r="G38" i="2"/>
  <c r="G44" i="2" s="1"/>
  <c r="G53" i="2" s="1"/>
  <c r="G62" i="2" s="1"/>
  <c r="E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<sst xmlns="http://schemas.openxmlformats.org/spreadsheetml/2006/main" count="666" uniqueCount="342">
  <si>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</si>
  <si>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</si>
  <si>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</si>
  <si>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</si>
  <si>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</si>
  <si>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</si>
  <si>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</si>
  <si>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</si>
  <si>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</si>
  <si>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</si>
  <si>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</si>
  <si>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</si>
  <si>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</si>
  <si>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</si>
  <si>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</si>
  <si>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</si>
  <si>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</si>
  <si>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</si>
  <si>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</si>
  <si>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</si>
  <si>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</si>
  <si>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</si>
  <si>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</si>
  <si>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</si>
  <si>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</si>
  <si>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</si>
  <si>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</si>
  <si>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</si>
  <si>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</si>
  <si>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</si>
  <si>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</si>
  <si>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</si>
  <si>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</si>
  <si>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</si>
  <si>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</si>
  <si>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</si>
  <si>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</si>
  <si>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</si>
  <si>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</si>
  <si>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</si>
  <si>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</si>
  <si>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</si>
  <si>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</si>
  <si>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</si>
  <si>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</si>
  <si>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</si>
  <si>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</si>
  <si>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</si>
  <si>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</si>
  <si>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</si>
  <si>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</si>
  <si>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</si>
  <si>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</si>
  <si>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</si>
  <si>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</si>
  <si>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</si>
  <si>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</si>
  <si>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</si>
  <si>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</si>
  <si>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</si>
  <si>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</si>
  <si>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</si>
  <si>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</si>
  <si>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</si>
  <si>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</si>
  <si>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</si>
  <si>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</si>
  <si>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</si>
  <si>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</si>
  <si>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</si>
  <si>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</si>
  <si>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</si>
  <si>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</si>
  <si>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</si>
  <si>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</si>
  <si>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</si>
  <si>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</si>
  <si>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</si>
  <si>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</si>
  <si>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</si>
  <si>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</si>
  <si>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</si>
  <si>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</si>
  <si>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</si>
  <si>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</si>
  <si>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</si>
  <si>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</si>
  <si>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</si>
  <si>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</si>
  <si>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</si>
  <si>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</si>
  <si>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</si>
  <si>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</si>
  <si>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</si>
  <si>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</si>
  <si>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</si>
  <si>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</si>
  <si>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</si>
  <si>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</si>
  <si>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</si>
  <si>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</si>
  <si>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</si>
  <si>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</si>
  <si>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</si>
  <si>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</si>
  <si>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</si>
  <si>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</si>
  <si>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</si>
  <si>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</si>
  <si>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</si>
  <si>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</si>
  <si>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</si>
  <si>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</si>
  <si>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</si>
  <si>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</si>
  <si>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</si>
  <si>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</si>
  <si>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</si>
  <si>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</si>
  <si>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</si>
  <si>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</si>
  <si>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</si>
  <si>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</si>
  <si>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</si>
  <si>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</si>
  <si>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</si>
  <si>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</si>
  <si>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</si>
  <si>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</si>
  <si>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</si>
  <si>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</si>
  <si>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</si>
  <si>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</si>
  <si>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</si>
  <si>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</si>
  <si>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</si>
  <si>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</si>
  <si>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</si>
  <si>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</si>
  <si>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</si>
  <si>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</si>
  <si>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</si>
  <si>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</si>
  <si>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</si>
  <si>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</si>
  <si>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</si>
  <si>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</si>
  <si>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</si>
  <si>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</si>
  <si>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</si>
  <si>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</si>
  <si>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</si>
  <si>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</si>
  <si>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</si>
  <si>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</si>
  <si>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</si>
  <si>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</si>
  <si>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</si>
  <si>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</si>
  <si>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</si>
  <si>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</si>
  <si>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</si>
  <si>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</si>
  <si>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</si>
  <si>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</si>
  <si>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</si>
  <si>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</si>
  <si>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</si>
  <si>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</si>
  <si>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</si>
  <si>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</si>
  <si>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</si>
  <si>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</si>
  <si>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</si>
  <si>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</si>
  <si>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</si>
  <si>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</si>
  <si>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</si>
  <si>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</si>
  <si>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</si>
  <si>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</si>
  <si>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</si>
  <si>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</si>
  <si>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</si>
  <si>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</si>
  <si>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</si>
  <si>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</si>
  <si>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</si>
  <si>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</si>
  <si>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</si>
  <si>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</si>
  <si>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</si>
  <si>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</si>
  <si>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</si>
  <si>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</si>
  <si>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</si>
  <si>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</si>
  <si>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</si>
  <si>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</si>
  <si>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</si>
  <si>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</si>
  <si>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</si>
  <si>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</si>
  <si>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</si>
  <si>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</si>
  <si>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</si>
  <si>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</si>
  <si>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</si>
  <si>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</si>
  <si>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</si>
  <si>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</si>
  <si>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</si>
  <si>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</si>
  <si>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</si>
  <si>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</si>
  <si>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</si>
  <si>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</si>
  <si>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</si>
  <si>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</si>
  <si>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</si>
  <si>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</si>
  <si>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</si>
  <si>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</si>
  <si>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</si>
  <si>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</si>
  <si>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</si>
  <si>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</si>
  <si>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</si>
  <si>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</si>
  <si>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</si>
  <si>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</si>
  <si>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</si>
  <si>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</si>
  <si>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</si>
  <si>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</si>
  <si>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</si>
  <si>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</si>
  <si>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</si>
  <si>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</si>
  <si>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</si>
  <si>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</si>
  <si>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</si>
  <si>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</si>
  <si>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</si>
  <si>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</si>
  <si>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</si>
  <si>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</si>
  <si>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</si>
  <si>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</si>
  <si>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</si>
  <si>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</si>
  <si>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</si>
  <si>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</si>
  <si>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</si>
  <si>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</si>
  <si>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</si>
  <si>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</si>
  <si>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</si>
  <si>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</si>
  <si>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</si>
  <si>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</si>
  <si>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</si>
  <si>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</si>
  <si>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</si>
  <si>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</si>
  <si>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</si>
  <si>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</si>
  <si>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</si>
  <si>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</si>
  <si>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</si>
  <si>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</si>
  <si>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</si>
  <si>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</si>
  <si>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</si>
  <si>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</si>
  <si>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</si>
  <si>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</si>
  <si>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</si>
  <si>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</si>
  <si>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</si>
  <si>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</si>
  <si>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</si>
  <si>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</si>
  <si>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</si>
  <si>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</si>
  <si>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</si>
  <si>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</si>
  <si>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</si>
  <si>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</si>
  <si>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</si>
  <si>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</si>
  <si>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</si>
  <si>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</si>
  <si>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</si>
  <si>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</si>
  <si>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</si>
  <si>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</si>
  <si>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</si>
  <si>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</si>
  <si>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</si>
  <si>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</si>
  <si>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</si>
  <si>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</si>
  <si>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</si>
  <si>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</si>
  <si>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</si>
  <si>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</si>
  <si>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</si>
  <si>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</si>
  <si>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</si>
  <si>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</si>
  <si>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</si>
  <si>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</si>
  <si>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</si>
  <si>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</si>
  <si>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</si>
  <si>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</si>
  <si>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</si>
  <si>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</si>
  <si>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CIAS RELACIONADAS.</t>
  </si>
  <si>
    <t>OTROS SEGUROS</t>
  </si>
  <si>
    <t>PROV P/RETIROS VOLUN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</si>
  <si>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</si>
  <si>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</si>
  <si>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</si>
  <si>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</si>
  <si>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</si>
  <si>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</si>
  <si>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31.12.2023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</si>
  <si>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</si>
  <si>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</si>
  <si>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</si>
  <si>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</si>
  <si>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</si>
  <si>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</si>
  <si>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</si>
  <si>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</si>
  <si>
    <t>SALDO HIPOTECARIO CTA. CTE. $00540012708</t>
  </si>
  <si>
    <t>29.02.2024</t>
  </si>
  <si>
    <t>29.02.2023</t>
  </si>
  <si>
    <t>FEBRERO</t>
  </si>
  <si>
    <t>ESTADO DE RESULTADOS DEL 1o.DE ENERO AL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</si>
</sst>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#,##0.0_);[Red]\(#,##0.0\)"/>
    <numFmt numFmtId="167" formatCode="#,##0.0;[Red]\-#,##0.0"/>
    <numFmt numFmtId="168" formatCode="#,##0.0_);\(#,##0.0\)"/>
    <numFmt numFmtId="169" formatCode="0.0"/>
    <numFmt numFmtId="170" formatCode="_(* #,##0.0_);_(* \(#,##0.0\);_(* &quot;-&quot;?_);_(@_)"/>
    <numFmt numFmtId="171" formatCode="#,##0.0;[Red]#,##0.0"/>
    <numFmt numFmtId="172" formatCode="#,##0.0000000000000000;[Red]#,##0.0000000000000000"/>
    <numFmt numFmtId="173" formatCode="#,##0.00000000000000;[Red]#,##0.00000000000000"/>
    <numFmt numFmtId="174" formatCode="#,##0.000_);[Red]\(#,##0.000\)"/>
    <numFmt numFmtId="175" formatCode="0.000"/>
    <numFmt numFmtId="176" formatCode="#,##0.0_ ;\-#,##0.0\ "/>
    <numFmt numFmtId="177" formatCode="_(* #,##0.0000_);_(* \(#,##0.0000\);_(* &quot;-&quot;??_);_(@_)"/>
    <numFmt numFmtId="190" formatCode="_(* #,##0.00000_);_(* \(#,##0.000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9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7" applyNumberFormat="0" applyAlignment="0" applyProtection="0"/>
    <xf numFmtId="0" fontId="24" fillId="6" borderId="8" applyNumberFormat="0" applyAlignment="0" applyProtection="0"/>
    <xf numFmtId="0" fontId="25" fillId="6" borderId="7" applyNumberFormat="0" applyAlignment="0" applyProtection="0"/>
    <xf numFmtId="0" fontId="26" fillId="0" borderId="9" applyNumberFormat="0" applyFill="0" applyAlignment="0" applyProtection="0"/>
    <xf numFmtId="0" fontId="27" fillId="7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8" borderId="11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6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43" fontId="6" fillId="0" borderId="0" xfId="1"/>
    <xf numFmtId="0" fontId="8" fillId="0" borderId="0" xfId="0" applyFont="1" applyAlignment="1">
      <alignment horizontal="center"/>
    </xf>
    <xf numFmtId="166" fontId="8" fillId="0" borderId="0" xfId="1" applyNumberFormat="1" applyFont="1" applyAlignment="1">
      <alignment horizontal="centerContinuous"/>
    </xf>
    <xf numFmtId="166" fontId="7" fillId="0" borderId="0" xfId="1" applyNumberFormat="1" applyFont="1" applyAlignment="1">
      <alignment horizontal="centerContinuous"/>
    </xf>
    <xf numFmtId="166" fontId="7" fillId="0" borderId="0" xfId="1" applyNumberFormat="1" applyFont="1"/>
    <xf numFmtId="0" fontId="7" fillId="0" borderId="0" xfId="0" applyFont="1" applyAlignment="1">
      <alignment horizontal="centerContinuous"/>
    </xf>
    <xf numFmtId="40" fontId="7" fillId="0" borderId="0" xfId="0" applyNumberFormat="1" applyFont="1"/>
    <xf numFmtId="0" fontId="8" fillId="0" borderId="0" xfId="0" applyFont="1" applyAlignment="1">
      <alignment horizontal="centerContinuous"/>
    </xf>
    <xf numFmtId="166" fontId="7" fillId="0" borderId="0" xfId="1" applyNumberFormat="1" applyFont="1" applyAlignment="1">
      <alignment horizontal="left"/>
    </xf>
    <xf numFmtId="166" fontId="8" fillId="0" borderId="0" xfId="1" applyNumberFormat="1" applyFont="1"/>
    <xf numFmtId="49" fontId="7" fillId="0" borderId="0" xfId="1" applyNumberFormat="1" applyFont="1"/>
    <xf numFmtId="166" fontId="7" fillId="0" borderId="0" xfId="1" quotePrefix="1" applyNumberFormat="1" applyFont="1"/>
    <xf numFmtId="40" fontId="7" fillId="0" borderId="0" xfId="1" applyNumberFormat="1" applyFont="1"/>
    <xf numFmtId="167" fontId="7" fillId="0" borderId="0" xfId="1" applyNumberFormat="1" applyFont="1"/>
    <xf numFmtId="166" fontId="8" fillId="0" borderId="0" xfId="1" applyNumberFormat="1" applyFont="1" applyAlignment="1">
      <alignment horizontal="left"/>
    </xf>
    <xf numFmtId="166" fontId="8" fillId="0" borderId="0" xfId="0" applyNumberFormat="1" applyFont="1"/>
    <xf numFmtId="168" fontId="7" fillId="0" borderId="0" xfId="1" applyNumberFormat="1" applyFont="1"/>
    <xf numFmtId="166" fontId="7" fillId="0" borderId="0" xfId="2" applyNumberFormat="1" applyFont="1"/>
    <xf numFmtId="166" fontId="8" fillId="0" borderId="2" xfId="1" applyNumberFormat="1" applyFont="1" applyBorder="1"/>
    <xf numFmtId="166" fontId="6" fillId="0" borderId="0" xfId="0" applyNumberFormat="1" applyFont="1"/>
    <xf numFmtId="0" fontId="7" fillId="0" borderId="0" xfId="0" applyFont="1" applyAlignment="1">
      <alignment horizontal="center"/>
    </xf>
    <xf numFmtId="166" fontId="6" fillId="0" borderId="0" xfId="1" applyNumberFormat="1"/>
    <xf numFmtId="166" fontId="6" fillId="0" borderId="1" xfId="1" applyNumberFormat="1" applyBorder="1"/>
    <xf numFmtId="166" fontId="6" fillId="0" borderId="0" xfId="1" applyNumberFormat="1" applyAlignment="1">
      <alignment horizontal="left"/>
    </xf>
    <xf numFmtId="0" fontId="9" fillId="0" borderId="0" xfId="0" applyFont="1"/>
    <xf numFmtId="0" fontId="10" fillId="0" borderId="0" xfId="0" applyFont="1"/>
    <xf numFmtId="166" fontId="9" fillId="0" borderId="0" xfId="1" applyNumberFormat="1" applyFont="1" applyAlignment="1">
      <alignment horizontal="centerContinuous"/>
    </xf>
    <xf numFmtId="166" fontId="6" fillId="0" borderId="0" xfId="1" applyNumberFormat="1" applyAlignment="1">
      <alignment horizontal="centerContinuous"/>
    </xf>
    <xf numFmtId="166" fontId="6" fillId="0" borderId="0" xfId="1" applyNumberFormat="1" applyAlignment="1">
      <alignment horizontal="center"/>
    </xf>
    <xf numFmtId="166" fontId="11" fillId="0" borderId="0" xfId="1" applyNumberFormat="1" applyFont="1"/>
    <xf numFmtId="0" fontId="9" fillId="0" borderId="0" xfId="0" applyFont="1" applyAlignment="1">
      <alignment horizontal="center"/>
    </xf>
    <xf numFmtId="166" fontId="9" fillId="0" borderId="0" xfId="1" applyNumberFormat="1" applyFont="1"/>
    <xf numFmtId="166" fontId="9" fillId="0" borderId="1" xfId="1" applyNumberFormat="1" applyFont="1" applyBorder="1"/>
    <xf numFmtId="166" fontId="9" fillId="0" borderId="2" xfId="1" applyNumberFormat="1" applyFont="1" applyBorder="1"/>
    <xf numFmtId="166" fontId="6" fillId="0" borderId="0" xfId="1" quotePrefix="1" applyNumberFormat="1" applyAlignment="1">
      <alignment horizontal="left"/>
    </xf>
    <xf numFmtId="165" fontId="0" fillId="0" borderId="0" xfId="1" applyNumberFormat="1" applyFont="1"/>
    <xf numFmtId="165" fontId="9" fillId="0" borderId="0" xfId="1" applyNumberFormat="1" applyFont="1"/>
    <xf numFmtId="165" fontId="6" fillId="0" borderId="1" xfId="1" applyNumberFormat="1" applyBorder="1"/>
    <xf numFmtId="166" fontId="6" fillId="0" borderId="1" xfId="1" applyNumberFormat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66" fontId="9" fillId="0" borderId="2" xfId="0" applyNumberFormat="1" applyFont="1" applyBorder="1"/>
    <xf numFmtId="166" fontId="9" fillId="0" borderId="0" xfId="0" applyNumberFormat="1" applyFont="1"/>
    <xf numFmtId="166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5" fontId="6" fillId="0" borderId="0" xfId="1" applyNumberFormat="1"/>
    <xf numFmtId="0" fontId="11" fillId="0" borderId="0" xfId="0" applyFont="1" applyAlignment="1">
      <alignment horizontal="centerContinuous"/>
    </xf>
    <xf numFmtId="168" fontId="6" fillId="0" borderId="0" xfId="1" applyNumberFormat="1"/>
    <xf numFmtId="170" fontId="6" fillId="0" borderId="0" xfId="1" applyNumberFormat="1"/>
    <xf numFmtId="166" fontId="6" fillId="0" borderId="1" xfId="0" applyNumberFormat="1" applyFont="1" applyBorder="1"/>
    <xf numFmtId="166" fontId="8" fillId="0" borderId="2" xfId="0" applyNumberFormat="1" applyFont="1" applyBorder="1"/>
    <xf numFmtId="165" fontId="8" fillId="0" borderId="2" xfId="1" applyNumberFormat="1" applyFont="1" applyBorder="1"/>
    <xf numFmtId="166" fontId="8" fillId="0" borderId="1" xfId="1" applyNumberFormat="1" applyFont="1" applyBorder="1"/>
    <xf numFmtId="17" fontId="6" fillId="0" borderId="0" xfId="0" applyNumberFormat="1" applyFont="1" applyAlignment="1">
      <alignment horizontal="center"/>
    </xf>
    <xf numFmtId="165" fontId="7" fillId="0" borderId="0" xfId="1" applyNumberFormat="1" applyFont="1"/>
    <xf numFmtId="165" fontId="8" fillId="0" borderId="0" xfId="1" applyNumberFormat="1" applyFont="1"/>
    <xf numFmtId="166" fontId="6" fillId="0" borderId="0" xfId="1" applyNumberForma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5" fontId="6" fillId="0" borderId="1" xfId="1" applyNumberFormat="1" applyBorder="1" applyAlignment="1">
      <alignment horizontal="left"/>
    </xf>
    <xf numFmtId="165" fontId="7" fillId="0" borderId="0" xfId="1" applyNumberFormat="1" applyFont="1" applyAlignment="1">
      <alignment horizontal="right"/>
    </xf>
    <xf numFmtId="165" fontId="7" fillId="0" borderId="0" xfId="1" quotePrefix="1" applyNumberFormat="1" applyFont="1"/>
    <xf numFmtId="165" fontId="7" fillId="0" borderId="1" xfId="1" applyNumberFormat="1" applyFont="1" applyBorder="1"/>
    <xf numFmtId="166" fontId="8" fillId="0" borderId="13" xfId="1" applyNumberFormat="1" applyFont="1" applyBorder="1"/>
    <xf numFmtId="165" fontId="6" fillId="0" borderId="0" xfId="0" applyNumberFormat="1" applyFont="1"/>
    <xf numFmtId="166" fontId="6" fillId="0" borderId="1" xfId="1" applyNumberFormat="1" applyBorder="1" applyAlignment="1">
      <alignment horizontal="left"/>
    </xf>
    <xf numFmtId="171" fontId="6" fillId="0" borderId="0" xfId="0" applyNumberFormat="1" applyFont="1"/>
    <xf numFmtId="165" fontId="6" fillId="0" borderId="1" xfId="1" applyNumberFormat="1" applyFont="1" applyBorder="1"/>
    <xf numFmtId="166" fontId="6" fillId="0" borderId="0" xfId="1" applyNumberFormat="1" applyBorder="1"/>
    <xf numFmtId="0" fontId="2" fillId="0" borderId="0" xfId="55"/>
    <xf numFmtId="166" fontId="6" fillId="0" borderId="1" xfId="1" applyNumberFormat="1" applyFill="1" applyBorder="1"/>
    <xf numFmtId="172" fontId="6" fillId="0" borderId="0" xfId="0" applyNumberFormat="1" applyFont="1"/>
    <xf numFmtId="165" fontId="6" fillId="0" borderId="0" xfId="1" applyNumberFormat="1" applyFill="1"/>
    <xf numFmtId="166" fontId="6" fillId="0" borderId="0" xfId="1" applyNumberFormat="1" applyFill="1"/>
    <xf numFmtId="173" fontId="6" fillId="0" borderId="0" xfId="0" applyNumberFormat="1" applyFont="1"/>
    <xf numFmtId="0" fontId="30" fillId="0" borderId="0" xfId="0" applyFont="1"/>
    <xf numFmtId="166" fontId="8" fillId="0" borderId="0" xfId="1" applyNumberFormat="1" applyFont="1" applyAlignment="1">
      <alignment horizontal="center"/>
    </xf>
    <xf numFmtId="43" fontId="6" fillId="0" borderId="0" xfId="1" applyFont="1"/>
    <xf numFmtId="43" fontId="34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1" fontId="0" fillId="0" borderId="0" xfId="0" applyNumberFormat="1"/>
    <xf numFmtId="43" fontId="7" fillId="0" borderId="0" xfId="1" applyFont="1"/>
    <xf numFmtId="166" fontId="7" fillId="0" borderId="0" xfId="1" applyNumberFormat="1" applyFont="1" applyFill="1"/>
    <xf numFmtId="165" fontId="7" fillId="0" borderId="0" xfId="1" applyNumberFormat="1" applyFont="1" applyFill="1"/>
    <xf numFmtId="165" fontId="7" fillId="0" borderId="1" xfId="1" applyNumberFormat="1" applyFont="1" applyFill="1" applyBorder="1"/>
    <xf numFmtId="166" fontId="8" fillId="0" borderId="0" xfId="1" applyNumberFormat="1" applyFont="1" applyFill="1" applyAlignment="1">
      <alignment horizontal="center"/>
    </xf>
    <xf numFmtId="165" fontId="8" fillId="0" borderId="0" xfId="1" applyNumberFormat="1" applyFont="1" applyFill="1"/>
    <xf numFmtId="43" fontId="6" fillId="0" borderId="0" xfId="1" applyFont="1" applyBorder="1"/>
    <xf numFmtId="166" fontId="7" fillId="0" borderId="0" xfId="1" applyNumberFormat="1" applyFont="1" applyFill="1" applyAlignment="1">
      <alignment horizontal="centerContinuous"/>
    </xf>
    <xf numFmtId="165" fontId="6" fillId="0" borderId="1" xfId="1" applyNumberFormat="1" applyFont="1" applyFill="1" applyBorder="1"/>
    <xf numFmtId="165" fontId="6" fillId="0" borderId="0" xfId="1" applyNumberFormat="1" applyFont="1" applyFill="1"/>
    <xf numFmtId="165" fontId="6" fillId="0" borderId="0" xfId="1" quotePrefix="1" applyNumberFormat="1" applyFont="1" applyFill="1"/>
    <xf numFmtId="165" fontId="8" fillId="0" borderId="2" xfId="1" applyNumberFormat="1" applyFont="1" applyFill="1" applyBorder="1"/>
    <xf numFmtId="165" fontId="7" fillId="0" borderId="0" xfId="1" applyNumberFormat="1" applyFont="1" applyFill="1" applyAlignment="1">
      <alignment horizontal="right"/>
    </xf>
    <xf numFmtId="165" fontId="6" fillId="0" borderId="1" xfId="1" applyNumberFormat="1" applyFill="1" applyBorder="1" applyAlignment="1">
      <alignment horizontal="left"/>
    </xf>
    <xf numFmtId="166" fontId="6" fillId="0" borderId="0" xfId="1" applyNumberFormat="1" applyFill="1" applyAlignment="1">
      <alignment horizontal="centerContinuous"/>
    </xf>
    <xf numFmtId="0" fontId="9" fillId="0" borderId="0" xfId="0" applyFont="1" applyAlignment="1">
      <alignment horizontal="centerContinuous"/>
    </xf>
    <xf numFmtId="166" fontId="9" fillId="0" borderId="0" xfId="1" applyNumberFormat="1" applyFont="1" applyFill="1"/>
    <xf numFmtId="166" fontId="9" fillId="0" borderId="1" xfId="1" applyNumberFormat="1" applyFont="1" applyFill="1" applyBorder="1"/>
    <xf numFmtId="166" fontId="9" fillId="0" borderId="2" xfId="1" applyNumberFormat="1" applyFont="1" applyFill="1" applyBorder="1"/>
    <xf numFmtId="4" fontId="6" fillId="0" borderId="0" xfId="0" applyNumberFormat="1" applyFont="1"/>
    <xf numFmtId="4" fontId="6" fillId="0" borderId="0" xfId="1" applyNumberFormat="1" applyFill="1"/>
    <xf numFmtId="166" fontId="34" fillId="0" borderId="0" xfId="1" applyNumberFormat="1" applyFont="1" applyFill="1"/>
    <xf numFmtId="166" fontId="34" fillId="0" borderId="1" xfId="1" applyNumberFormat="1" applyFont="1" applyFill="1" applyBorder="1"/>
    <xf numFmtId="166" fontId="35" fillId="0" borderId="0" xfId="1" applyNumberFormat="1" applyFont="1" applyFill="1"/>
    <xf numFmtId="176" fontId="6" fillId="0" borderId="0" xfId="46" applyNumberFormat="1"/>
    <xf numFmtId="165" fontId="6" fillId="0" borderId="1" xfId="1" applyNumberFormat="1" applyFill="1" applyBorder="1"/>
    <xf numFmtId="166" fontId="8" fillId="0" borderId="2" xfId="1" applyNumberFormat="1" applyFont="1" applyFill="1" applyBorder="1"/>
    <xf numFmtId="169" fontId="0" fillId="0" borderId="0" xfId="0" applyNumberFormat="1"/>
    <xf numFmtId="175" fontId="0" fillId="0" borderId="0" xfId="0" applyNumberFormat="1"/>
    <xf numFmtId="177" fontId="6" fillId="0" borderId="0" xfId="1" applyNumberFormat="1" applyFill="1"/>
    <xf numFmtId="174" fontId="6" fillId="0" borderId="0" xfId="1" applyNumberFormat="1" applyFill="1"/>
    <xf numFmtId="43" fontId="12" fillId="0" borderId="0" xfId="1" applyFont="1" applyFill="1"/>
    <xf numFmtId="166" fontId="6" fillId="0" borderId="1" xfId="1" applyNumberFormat="1" applyFill="1" applyBorder="1" applyAlignment="1">
      <alignment horizontal="centerContinuous"/>
    </xf>
    <xf numFmtId="43" fontId="6" fillId="0" borderId="0" xfId="1" applyFont="1" applyFill="1"/>
    <xf numFmtId="43" fontId="34" fillId="0" borderId="0" xfId="1" applyFont="1" applyFill="1" applyAlignment="1">
      <alignment vertical="center"/>
    </xf>
    <xf numFmtId="165" fontId="7" fillId="0" borderId="0" xfId="1" applyNumberFormat="1" applyFont="1" applyBorder="1"/>
    <xf numFmtId="165" fontId="6" fillId="0" borderId="0" xfId="1" applyNumberFormat="1" applyFont="1" applyFill="1" applyBorder="1"/>
    <xf numFmtId="43" fontId="7" fillId="0" borderId="0" xfId="0" applyNumberFormat="1" applyFont="1"/>
    <xf numFmtId="164" fontId="6" fillId="0" borderId="0" xfId="1" applyNumberFormat="1" applyFont="1" applyFill="1" applyBorder="1"/>
    <xf numFmtId="165" fontId="6" fillId="0" borderId="0" xfId="1" applyNumberFormat="1" applyFont="1" applyBorder="1"/>
    <xf numFmtId="166" fontId="6" fillId="0" borderId="0" xfId="1" applyNumberFormat="1" applyFont="1"/>
    <xf numFmtId="165" fontId="7" fillId="0" borderId="0" xfId="1" applyNumberFormat="1" applyFont="1" applyFill="1" applyBorder="1"/>
    <xf numFmtId="0" fontId="8" fillId="0" borderId="0" xfId="0" applyFont="1" applyAlignment="1">
      <alignment horizontal="center"/>
    </xf>
    <xf numFmtId="165" fontId="8" fillId="0" borderId="0" xfId="1" applyNumberFormat="1" applyFont="1" applyAlignment="1">
      <alignment horizontal="center"/>
    </xf>
    <xf numFmtId="166" fontId="8" fillId="0" borderId="0" xfId="1" applyNumberFormat="1" applyFont="1" applyAlignment="1">
      <alignment horizontal="center"/>
    </xf>
    <xf numFmtId="165" fontId="6" fillId="0" borderId="3" xfId="1" applyNumberFormat="1" applyBorder="1" applyAlignment="1">
      <alignment horizontal="center"/>
    </xf>
    <xf numFmtId="0" fontId="13" fillId="0" borderId="0" xfId="0" applyFont="1" applyAlignment="1">
      <alignment horizontal="left"/>
    </xf>
    <xf numFmtId="166" fontId="6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6" fontId="13" fillId="0" borderId="0" xfId="1" applyNumberFormat="1" applyFont="1" applyAlignment="1">
      <alignment horizontal="left"/>
    </xf>
    <xf numFmtId="166" fontId="9" fillId="0" borderId="0" xfId="1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0" xfId="0" applyFont="1" applyAlignment="1">
      <alignment horizontal="left"/>
    </xf>
    <xf numFmtId="190" fontId="7" fillId="0" borderId="0" xfId="1" applyNumberFormat="1" applyFont="1" applyFill="1"/>
    <xf numFmtId="0" fontId="1" fillId="0" borderId="0" xfId="58"/>
    <xf numFmtId="0" fontId="1" fillId="0" borderId="0" xfId="58" applyAlignment="1">
      <alignment horizontal="left"/>
    </xf>
    <xf numFmtId="0" fontId="30" fillId="0" borderId="0" xfId="58" applyFont="1"/>
    <xf numFmtId="43" fontId="30" fillId="0" borderId="0" xfId="71" applyFont="1"/>
    <xf numFmtId="43" fontId="30" fillId="34" borderId="0" xfId="71" applyFont="1" applyFill="1"/>
    <xf numFmtId="43" fontId="30" fillId="38" borderId="0" xfId="71" applyFont="1" applyFill="1"/>
    <xf numFmtId="43" fontId="30" fillId="35" borderId="0" xfId="71" applyFont="1" applyFill="1"/>
    <xf numFmtId="43" fontId="30" fillId="37" borderId="0" xfId="71" applyFont="1" applyFill="1"/>
    <xf numFmtId="4" fontId="1" fillId="0" borderId="0" xfId="58" applyNumberFormat="1"/>
    <xf numFmtId="0" fontId="33" fillId="0" borderId="0" xfId="58" applyFont="1"/>
    <xf numFmtId="0" fontId="30" fillId="0" borderId="0" xfId="58" applyFont="1" applyAlignment="1">
      <alignment horizontal="center"/>
    </xf>
    <xf numFmtId="43" fontId="30" fillId="33" borderId="0" xfId="71" applyFont="1" applyFill="1"/>
    <xf numFmtId="0" fontId="1" fillId="36" borderId="0" xfId="58" applyFill="1"/>
    <xf numFmtId="0" fontId="1" fillId="33" borderId="0" xfId="58" applyFill="1"/>
    <xf numFmtId="164" fontId="1" fillId="0" borderId="0" xfId="58" applyNumberFormat="1"/>
    <xf numFmtId="43" fontId="1" fillId="0" borderId="0" xfId="71" applyFont="1"/>
    <xf numFmtId="0" fontId="1" fillId="0" borderId="0" xfId="58" applyAlignment="1">
      <alignment horizontal="center"/>
    </xf>
    <xf numFmtId="164" fontId="1" fillId="0" borderId="0" xfId="74" applyFont="1"/>
    <xf numFmtId="43" fontId="1" fillId="33" borderId="0" xfId="71" applyFont="1" applyFill="1"/>
    <xf numFmtId="43" fontId="1" fillId="0" borderId="0" xfId="71" applyFont="1" applyFill="1"/>
    <xf numFmtId="43" fontId="1" fillId="39" borderId="0" xfId="71" applyFont="1" applyFill="1"/>
    <xf numFmtId="43" fontId="1" fillId="40" borderId="0" xfId="71" applyFont="1" applyFill="1"/>
    <xf numFmtId="4" fontId="1" fillId="33" borderId="0" xfId="58" applyNumberFormat="1" applyFill="1"/>
  </cellXfs>
  <cellStyles count="79">
    <cellStyle name="20% - Énfasis1" xfId="20" builtinId="30" customBuiltin="1"/>
    <cellStyle name="20% - Énfasis1 2" xfId="59" xr:uid="{F4B82C38-7A15-419D-9F19-97427D4AD6AA}"/>
    <cellStyle name="20% - Énfasis2" xfId="24" builtinId="34" customBuiltin="1"/>
    <cellStyle name="20% - Énfasis2 2" xfId="60" xr:uid="{8720ADC3-203B-44E1-B6EC-842CFA4EBF5C}"/>
    <cellStyle name="20% - Énfasis3" xfId="28" builtinId="38" customBuiltin="1"/>
    <cellStyle name="20% - Énfasis3 2" xfId="61" xr:uid="{31A0B62D-C7B1-49ED-B045-FF471F29DF7D}"/>
    <cellStyle name="20% - Énfasis4" xfId="32" builtinId="42" customBuiltin="1"/>
    <cellStyle name="20% - Énfasis4 2" xfId="62" xr:uid="{E5EEC4AF-5F71-40CE-BF6A-61574F1F8658}"/>
    <cellStyle name="20% - Énfasis5" xfId="36" builtinId="46" customBuiltin="1"/>
    <cellStyle name="20% - Énfasis5 2" xfId="63" xr:uid="{F2D7972E-3581-4EAD-906C-00CE1039C9B9}"/>
    <cellStyle name="20% - Énfasis6" xfId="40" builtinId="50" customBuiltin="1"/>
    <cellStyle name="20% - Énfasis6 2" xfId="64" xr:uid="{4F1D6302-5904-46BA-8487-076653273FC8}"/>
    <cellStyle name="40% - Énfasis1" xfId="21" builtinId="31" customBuiltin="1"/>
    <cellStyle name="40% - Énfasis1 2" xfId="65" xr:uid="{97E75F55-2EA3-4D8F-AFAC-5D79D8D141FF}"/>
    <cellStyle name="40% - Énfasis2" xfId="25" builtinId="35" customBuiltin="1"/>
    <cellStyle name="40% - Énfasis2 2" xfId="66" xr:uid="{B504F8D2-CBC7-480B-A9BC-E71CDCF142CA}"/>
    <cellStyle name="40% - Énfasis3" xfId="29" builtinId="39" customBuiltin="1"/>
    <cellStyle name="40% - Énfasis3 2" xfId="67" xr:uid="{9587C1D4-161C-4D5A-8E98-67BE5532C4D1}"/>
    <cellStyle name="40% - Énfasis4" xfId="33" builtinId="43" customBuiltin="1"/>
    <cellStyle name="40% - Énfasis4 2" xfId="68" xr:uid="{4C501222-3104-44B8-A0C2-42CF1762CDAF}"/>
    <cellStyle name="40% - Énfasis5" xfId="37" builtinId="47" customBuiltin="1"/>
    <cellStyle name="40% - Énfasis5 2" xfId="69" xr:uid="{B35DE8D8-0A2D-405A-B9CA-65156B07EA9C}"/>
    <cellStyle name="40% - Énfasis6" xfId="41" builtinId="51" customBuiltin="1"/>
    <cellStyle name="40% - Énfasis6 2" xfId="70" xr:uid="{81C90FA1-F453-4B04-A4D9-903D3B966566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2 2" xfId="75" xr:uid="{B739CC24-0DB7-49D1-828A-A9940A4BAA52}"/>
    <cellStyle name="Millares 2 3" xfId="57" xr:uid="{C5461134-E370-4A37-AC89-94DB24E0C3DA}"/>
    <cellStyle name="Millares 2 3 2" xfId="77" xr:uid="{4A18027A-1EDF-4385-A4B5-A56B6CB23FEA}"/>
    <cellStyle name="Millares 2 4" xfId="74" xr:uid="{3EE22491-4DD8-4D08-BB03-138E7C0242D9}"/>
    <cellStyle name="Millares 3" xfId="49" xr:uid="{F80ED933-96A8-4635-A5EC-C063E2A5BE3D}"/>
    <cellStyle name="Millares 3 2" xfId="78" xr:uid="{9ABB90CD-03BE-468C-8F9B-86067A3F1E85}"/>
    <cellStyle name="Millares 4" xfId="52" xr:uid="{B090C5CA-63B8-4685-AA1F-7507076E627C}"/>
    <cellStyle name="Millares 5" xfId="56" xr:uid="{8C546410-DA2B-475E-A9CC-437A8F3514B1}"/>
    <cellStyle name="Millares 6" xfId="71" xr:uid="{6CEA6A34-167B-4AE2-AFFA-DB29F74249A0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4 3" xfId="72" xr:uid="{6D06FD43-021E-472A-A6AC-DEF61C1FC5D5}"/>
    <cellStyle name="Normal 5" xfId="43" xr:uid="{00000000-0005-0000-0000-000027000000}"/>
    <cellStyle name="Normal 5 2" xfId="76" xr:uid="{921AE402-78DC-471F-83F2-F9299BE6E3E6}"/>
    <cellStyle name="Normal 6" xfId="51" xr:uid="{48416745-AE46-49E5-9ECB-F41E5D4A6553}"/>
    <cellStyle name="Normal 7" xfId="55" xr:uid="{EC515014-093B-43BC-880E-1FD5DE16F60E}"/>
    <cellStyle name="Normal 8" xfId="58" xr:uid="{81D30081-5981-4EB1-A5C2-980828987B84}"/>
    <cellStyle name="Notas 2" xfId="48" xr:uid="{00000000-0005-0000-0000-000028000000}"/>
    <cellStyle name="Notas 3" xfId="73" xr:uid="{E7697A05-FA01-4A8D-87C8-4F7E14A5FBF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8" formatCode="##,##0.0,;\(\ ##,##0.0,\)"/>
    </dxf>
    <dxf>
      <numFmt numFmtId="178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F12" sqref="F12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30" t="s">
        <v>70</v>
      </c>
      <c r="C6" s="130"/>
      <c r="D6" s="130"/>
      <c r="E6" s="130"/>
      <c r="F6" s="130"/>
      <c r="G6" s="130"/>
      <c r="H6" s="130"/>
      <c r="I6" s="130"/>
      <c r="J6" s="130"/>
    </row>
    <row r="7" spans="2:13" ht="13" x14ac:dyDescent="0.3">
      <c r="B7" s="131" t="s">
        <v>341</v>
      </c>
      <c r="C7" s="131"/>
      <c r="D7" s="131"/>
      <c r="E7" s="131"/>
      <c r="F7" s="131"/>
      <c r="G7" s="131"/>
      <c r="H7" s="131"/>
      <c r="I7" s="131"/>
      <c r="J7" s="131"/>
    </row>
    <row r="8" spans="2:13" ht="13" x14ac:dyDescent="0.3">
      <c r="B8" s="131" t="s">
        <v>0</v>
      </c>
      <c r="C8" s="131"/>
      <c r="D8" s="131"/>
      <c r="E8" s="131"/>
      <c r="F8" s="131"/>
      <c r="G8" s="131"/>
      <c r="H8" s="131"/>
      <c r="I8" s="131"/>
      <c r="J8" s="131"/>
    </row>
    <row r="9" spans="2:13" ht="13" x14ac:dyDescent="0.3">
      <c r="B9" s="6"/>
      <c r="C9" s="6"/>
      <c r="D9" s="7"/>
      <c r="E9" s="7"/>
      <c r="F9" s="7"/>
      <c r="G9" s="7"/>
      <c r="H9" s="7"/>
      <c r="J9" s="95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82"/>
      <c r="I11" s="10"/>
      <c r="J11" s="92"/>
    </row>
    <row r="12" spans="2:13" ht="13" x14ac:dyDescent="0.3">
      <c r="B12" s="8"/>
      <c r="C12" s="8"/>
      <c r="D12" s="8"/>
      <c r="E12" s="8"/>
      <c r="F12" s="8"/>
      <c r="G12" s="8"/>
      <c r="H12" s="11" t="s">
        <v>338</v>
      </c>
      <c r="I12" s="10"/>
      <c r="J12" s="11" t="s">
        <v>339</v>
      </c>
      <c r="K12" s="58"/>
      <c r="L12" s="48"/>
      <c r="M12" s="43"/>
    </row>
    <row r="13" spans="2:13" x14ac:dyDescent="0.25">
      <c r="I13" s="10"/>
    </row>
    <row r="14" spans="2:13" x14ac:dyDescent="0.25">
      <c r="H14" s="125"/>
      <c r="I14" s="10"/>
    </row>
    <row r="15" spans="2:13" x14ac:dyDescent="0.25">
      <c r="B15" s="12"/>
      <c r="C15" s="1" t="s">
        <v>329</v>
      </c>
      <c r="D15" s="8"/>
      <c r="E15" s="8"/>
      <c r="F15" s="8"/>
      <c r="G15" s="8"/>
      <c r="H15" s="129">
        <f>(-'Lista de Saldos IM'!E146-'Lista de Saldos IM'!E147-'Lista de Saldos IM'!E148)/1000</f>
        <v>414.04283999999996</v>
      </c>
      <c r="I15" s="59"/>
      <c r="J15" s="124">
        <f>468911.87/1000</f>
        <v>468.91187000000002</v>
      </c>
      <c r="K15" s="50"/>
      <c r="L15" s="50"/>
      <c r="M15" s="50"/>
    </row>
    <row r="16" spans="2:13" x14ac:dyDescent="0.25">
      <c r="B16" s="8"/>
      <c r="C16" s="1" t="s">
        <v>330</v>
      </c>
      <c r="D16" s="8"/>
      <c r="E16" s="8"/>
      <c r="F16" s="8"/>
      <c r="G16" s="8"/>
      <c r="H16" s="91">
        <f>(-'Lista de Saldos IM'!E143-'Lista de Saldos IM'!E144-'Lista de Saldos IM'!E145-'Lista de Saldos IM'!E149)/1000</f>
        <v>417.83014999999995</v>
      </c>
      <c r="I16" s="59"/>
      <c r="J16" s="96">
        <f>477409.64/1000</f>
        <v>477.40964000000002</v>
      </c>
      <c r="K16" s="59"/>
      <c r="L16" s="50"/>
      <c r="M16" s="50"/>
    </row>
    <row r="17" spans="2:13" ht="13" x14ac:dyDescent="0.3">
      <c r="B17" s="8"/>
      <c r="C17" s="8"/>
      <c r="D17" s="6" t="s">
        <v>335</v>
      </c>
      <c r="E17" s="6"/>
      <c r="F17" s="8"/>
      <c r="G17" s="8"/>
      <c r="H17" s="93">
        <f>SUM(H15:H16)</f>
        <v>831.87298999999985</v>
      </c>
      <c r="I17" s="60"/>
      <c r="J17" s="93">
        <f>SUM(J15:J16)</f>
        <v>946.32150999999999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7"/>
      <c r="K18" s="8"/>
    </row>
    <row r="19" spans="2:13" x14ac:dyDescent="0.25">
      <c r="B19" s="14"/>
      <c r="C19" s="126" t="s">
        <v>331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332</v>
      </c>
      <c r="D20" s="126"/>
      <c r="E20" s="8"/>
      <c r="F20" s="8"/>
      <c r="G20" s="8"/>
      <c r="H20" s="127">
        <f>('Lista de Saldos IM'!E154+'Lista de Saldos IM'!E155+'Lista de Saldos IM'!E156+'Lista de Saldos IM'!E158+'Lista de Saldos IM'!E160+'Lista de Saldos IM'!E161)/1000</f>
        <v>98.536000000000001</v>
      </c>
      <c r="I20" s="123"/>
      <c r="J20" s="124">
        <f>90729.28/1000</f>
        <v>90.729280000000003</v>
      </c>
      <c r="K20" s="8"/>
    </row>
    <row r="21" spans="2:13" ht="12.5" customHeight="1" x14ac:dyDescent="0.3">
      <c r="B21" s="8"/>
      <c r="C21" s="1" t="s">
        <v>333</v>
      </c>
      <c r="D21" s="126"/>
      <c r="E21" s="6"/>
      <c r="F21" s="16"/>
      <c r="G21" s="16"/>
      <c r="H21" s="73">
        <f>('Lista de Saldos IM'!E150+'Lista de Saldos IM'!E151+'Lista de Saldos IM'!E162+'Lista de Saldos IM'!E167+'Lista de Saldos IM'!E168)/1000</f>
        <v>439.13848999999999</v>
      </c>
      <c r="I21" s="59"/>
      <c r="J21" s="96">
        <f>349168.27/1000</f>
        <v>349.16827000000001</v>
      </c>
      <c r="K21" s="60"/>
    </row>
    <row r="22" spans="2:13" ht="13" x14ac:dyDescent="0.3">
      <c r="D22" s="3" t="s">
        <v>334</v>
      </c>
      <c r="H22" s="60">
        <f>SUM(H20:H21)</f>
        <v>537.67448999999999</v>
      </c>
      <c r="I22" s="60"/>
      <c r="J22" s="60">
        <f t="shared" ref="J22" si="0">SUM(J20:J21)</f>
        <v>439.89755000000002</v>
      </c>
      <c r="K22" s="2"/>
    </row>
    <row r="23" spans="2:13" x14ac:dyDescent="0.25">
      <c r="B23" s="8"/>
      <c r="C23" s="8"/>
      <c r="D23" s="8"/>
      <c r="E23" s="88"/>
      <c r="F23" s="8"/>
      <c r="G23" s="8"/>
      <c r="H23" s="59"/>
      <c r="I23" s="59"/>
      <c r="J23" s="97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7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7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8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7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6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7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6">
        <f>+J27+J28</f>
        <v>0</v>
      </c>
      <c r="K30" s="17"/>
    </row>
    <row r="31" spans="2:13" hidden="1" x14ac:dyDescent="0.25">
      <c r="H31" s="59"/>
      <c r="I31" s="59"/>
      <c r="J31" s="97"/>
      <c r="K31" s="2"/>
    </row>
    <row r="32" spans="2:13" ht="13" hidden="1" x14ac:dyDescent="0.3">
      <c r="B32" s="8"/>
      <c r="C32" s="18" t="s">
        <v>5</v>
      </c>
      <c r="D32" s="18"/>
      <c r="E32" s="6"/>
      <c r="F32" s="16"/>
      <c r="G32" s="16"/>
      <c r="H32" s="60">
        <f>+H21-H30</f>
        <v>439.13848999999999</v>
      </c>
      <c r="I32" s="59"/>
      <c r="J32" s="93">
        <f>+J21-J30</f>
        <v>349.16827000000001</v>
      </c>
      <c r="K32" s="60"/>
    </row>
    <row r="33" spans="2:11" ht="13" hidden="1" x14ac:dyDescent="0.3">
      <c r="D33" s="5" t="s">
        <v>6</v>
      </c>
      <c r="H33" s="59"/>
      <c r="I33" s="59"/>
      <c r="J33" s="97"/>
      <c r="K33" s="2"/>
    </row>
    <row r="34" spans="2:11" x14ac:dyDescent="0.25">
      <c r="C34" s="2" t="s">
        <v>7</v>
      </c>
      <c r="H34" s="59"/>
      <c r="I34" s="59"/>
      <c r="J34" s="97"/>
      <c r="K34" s="2"/>
    </row>
    <row r="35" spans="2:11" hidden="1" x14ac:dyDescent="0.25">
      <c r="D35" s="2" t="s">
        <v>8</v>
      </c>
      <c r="E35" s="8"/>
      <c r="H35" s="59"/>
      <c r="I35" s="59"/>
      <c r="J35" s="97">
        <v>0</v>
      </c>
      <c r="K35" s="8"/>
    </row>
    <row r="36" spans="2:11" x14ac:dyDescent="0.25">
      <c r="D36" s="25" t="s">
        <v>3</v>
      </c>
      <c r="E36" s="8"/>
      <c r="F36" s="8"/>
      <c r="G36" s="89"/>
      <c r="H36" s="90">
        <f>('Lista de Saldos IM'!E216+'Lista de Saldos IM'!E185+'Lista de Saldos IM'!E183+'Lista de Saldos IM'!E170)/1000</f>
        <v>102.95634000000001</v>
      </c>
      <c r="I36" s="59"/>
      <c r="J36" s="97">
        <v>83.134869999999978</v>
      </c>
      <c r="K36" s="8"/>
    </row>
    <row r="37" spans="2:11" x14ac:dyDescent="0.25">
      <c r="D37" s="128" t="s">
        <v>336</v>
      </c>
      <c r="E37" s="8"/>
      <c r="F37" s="8"/>
      <c r="G37" s="89"/>
      <c r="H37" s="113">
        <f>(+'Lista de Saldos IM'!E164+'Lista de Saldos IM'!E165+'Lista de Saldos IM'!E174+'Lista de Saldos IM'!E178+'Lista de Saldos IM'!E184)/1000</f>
        <v>18.234970000000001</v>
      </c>
      <c r="I37" s="59"/>
      <c r="J37" s="113">
        <v>29.328709999999944</v>
      </c>
      <c r="K37" s="59"/>
    </row>
    <row r="38" spans="2:11" ht="13" x14ac:dyDescent="0.3">
      <c r="D38" s="13" t="s">
        <v>4</v>
      </c>
      <c r="E38" s="8"/>
      <c r="F38" s="8"/>
      <c r="G38" s="89"/>
      <c r="H38" s="93">
        <f>SUM(H36:H37)</f>
        <v>121.19131000000002</v>
      </c>
      <c r="I38" s="93"/>
      <c r="J38" s="93">
        <f>SUM(J36:J37)</f>
        <v>112.46357999999992</v>
      </c>
      <c r="K38" s="8"/>
    </row>
    <row r="39" spans="2:11" x14ac:dyDescent="0.25">
      <c r="H39" s="90"/>
      <c r="I39" s="59"/>
      <c r="J39" s="97"/>
      <c r="K39" s="2"/>
    </row>
    <row r="40" spans="2:11" x14ac:dyDescent="0.25">
      <c r="B40" s="8"/>
      <c r="C40" s="8" t="s">
        <v>9</v>
      </c>
      <c r="D40" s="8"/>
      <c r="E40" s="8"/>
      <c r="F40" s="8"/>
      <c r="G40" s="89"/>
      <c r="H40" s="90"/>
      <c r="I40" s="59"/>
      <c r="J40" s="97"/>
      <c r="K40" s="8"/>
    </row>
    <row r="41" spans="2:11" x14ac:dyDescent="0.25">
      <c r="B41" s="8"/>
      <c r="C41" s="25" t="s">
        <v>71</v>
      </c>
      <c r="D41" s="8"/>
      <c r="E41" s="8"/>
      <c r="F41" s="8"/>
      <c r="G41" s="89"/>
      <c r="H41" s="91"/>
      <c r="I41" s="59"/>
      <c r="J41" s="96"/>
      <c r="K41" s="59"/>
    </row>
    <row r="42" spans="2:11" x14ac:dyDescent="0.25">
      <c r="B42" s="8"/>
      <c r="C42" s="8"/>
      <c r="D42" s="8"/>
      <c r="E42" s="8"/>
      <c r="F42" s="8"/>
      <c r="G42" s="89"/>
      <c r="H42" s="90"/>
      <c r="I42" s="59"/>
      <c r="J42" s="97"/>
      <c r="K42" s="8"/>
    </row>
    <row r="43" spans="2:11" x14ac:dyDescent="0.25">
      <c r="H43" s="90"/>
      <c r="I43" s="59"/>
      <c r="J43" s="97"/>
      <c r="K43" s="2"/>
    </row>
    <row r="44" spans="2:11" ht="13" x14ac:dyDescent="0.3">
      <c r="B44" s="12"/>
      <c r="C44" s="132" t="s">
        <v>66</v>
      </c>
      <c r="D44" s="132"/>
      <c r="E44" s="132"/>
      <c r="F44" s="132"/>
      <c r="G44" s="92"/>
      <c r="H44" s="93">
        <f>H17-H22-H38</f>
        <v>173.00718999999984</v>
      </c>
      <c r="I44" s="93">
        <f t="shared" ref="I44" si="1">I17-I22-I38</f>
        <v>0</v>
      </c>
      <c r="J44" s="93">
        <f>J17-J22-J38</f>
        <v>393.96038000000004</v>
      </c>
      <c r="K44" s="60"/>
    </row>
    <row r="45" spans="2:11" x14ac:dyDescent="0.25">
      <c r="B45" s="12"/>
      <c r="H45" s="90"/>
      <c r="I45" s="59"/>
      <c r="J45" s="97"/>
      <c r="K45" s="2"/>
    </row>
    <row r="46" spans="2:11" x14ac:dyDescent="0.25">
      <c r="C46" s="12" t="s">
        <v>10</v>
      </c>
      <c r="D46" s="8"/>
      <c r="E46" s="8"/>
      <c r="F46" s="8"/>
      <c r="G46" s="89"/>
      <c r="H46" s="90"/>
      <c r="I46" s="59"/>
      <c r="J46" s="97"/>
      <c r="K46" s="8"/>
    </row>
    <row r="47" spans="2:11" x14ac:dyDescent="0.25">
      <c r="H47" s="90"/>
      <c r="I47" s="59"/>
      <c r="J47" s="97"/>
      <c r="K47" s="20"/>
    </row>
    <row r="48" spans="2:11" x14ac:dyDescent="0.25">
      <c r="C48" s="12" t="s">
        <v>11</v>
      </c>
      <c r="H48" s="90">
        <f>'Lista de Saldos IM'!E180/1000</f>
        <v>38.519069999999999</v>
      </c>
      <c r="I48" s="59"/>
      <c r="J48" s="97">
        <f>89359.96/1000</f>
        <v>89.359960000000001</v>
      </c>
      <c r="K48" s="59"/>
    </row>
    <row r="49" spans="2:11" x14ac:dyDescent="0.25">
      <c r="B49" s="8"/>
      <c r="C49" s="27" t="s">
        <v>73</v>
      </c>
      <c r="H49" s="90">
        <f>'Lista de Saldos IM'!E182/1000</f>
        <v>0</v>
      </c>
      <c r="I49" s="59"/>
      <c r="J49" s="97">
        <v>0</v>
      </c>
      <c r="K49" s="59"/>
    </row>
    <row r="50" spans="2:11" x14ac:dyDescent="0.25">
      <c r="H50" s="68"/>
      <c r="I50" s="59"/>
      <c r="J50" s="96"/>
      <c r="K50" s="21"/>
    </row>
    <row r="51" spans="2:11" x14ac:dyDescent="0.25">
      <c r="H51" s="59"/>
      <c r="I51" s="59"/>
      <c r="J51" s="121"/>
      <c r="K51" s="21"/>
    </row>
    <row r="52" spans="2:11" ht="13.5" thickBot="1" x14ac:dyDescent="0.35">
      <c r="C52" s="6" t="s">
        <v>67</v>
      </c>
      <c r="D52" s="6"/>
      <c r="E52" s="6"/>
      <c r="F52" s="8"/>
      <c r="G52" s="8"/>
      <c r="H52" s="56">
        <f>H44-H48-H49</f>
        <v>134.48811999999984</v>
      </c>
      <c r="I52" s="59"/>
      <c r="J52" s="99">
        <f>J44-J48-J49</f>
        <v>304.60042000000004</v>
      </c>
      <c r="K52" s="21"/>
    </row>
    <row r="53" spans="2:11" ht="13" thickTop="1" x14ac:dyDescent="0.25">
      <c r="H53" s="59"/>
      <c r="I53" s="59"/>
      <c r="J53" s="90"/>
      <c r="K53" s="8"/>
    </row>
    <row r="54" spans="2:11" x14ac:dyDescent="0.25">
      <c r="H54" s="59"/>
      <c r="I54" s="59"/>
      <c r="J54" s="142"/>
      <c r="K54" s="8"/>
    </row>
    <row r="55" spans="2:11" x14ac:dyDescent="0.25">
      <c r="H55" s="59"/>
      <c r="I55" s="59"/>
      <c r="J55" s="90"/>
      <c r="K55" s="8"/>
    </row>
    <row r="56" spans="2:11" x14ac:dyDescent="0.25">
      <c r="H56" s="94"/>
      <c r="I56" s="59"/>
      <c r="J56" s="90"/>
    </row>
    <row r="57" spans="2:11" x14ac:dyDescent="0.25">
      <c r="H57" s="66"/>
      <c r="I57" s="66"/>
      <c r="J57" s="100"/>
      <c r="K57" s="23"/>
    </row>
    <row r="58" spans="2:11" x14ac:dyDescent="0.25">
      <c r="C58" s="24"/>
      <c r="H58" s="59"/>
      <c r="I58" s="59"/>
      <c r="J58" s="90"/>
    </row>
    <row r="59" spans="2:11" x14ac:dyDescent="0.25">
      <c r="C59" s="48" t="s">
        <v>91</v>
      </c>
      <c r="E59" s="25"/>
      <c r="F59" s="27"/>
      <c r="G59" s="71"/>
      <c r="H59" s="65"/>
      <c r="I59" s="68"/>
      <c r="J59" s="101"/>
    </row>
    <row r="60" spans="2:11" x14ac:dyDescent="0.25">
      <c r="C60" s="27"/>
      <c r="D60" s="27" t="s">
        <v>72</v>
      </c>
      <c r="E60" s="25"/>
      <c r="F60" s="25"/>
      <c r="G60" s="133" t="s">
        <v>75</v>
      </c>
      <c r="H60" s="133"/>
      <c r="I60" s="133"/>
      <c r="J60" s="78"/>
    </row>
    <row r="61" spans="2:11" x14ac:dyDescent="0.25">
      <c r="H61" s="59"/>
      <c r="I61" s="59"/>
      <c r="J61" s="90"/>
    </row>
    <row r="62" spans="2:11" x14ac:dyDescent="0.25">
      <c r="H62" s="59"/>
      <c r="I62" s="59"/>
      <c r="J62" s="90"/>
    </row>
    <row r="63" spans="2:11" x14ac:dyDescent="0.25">
      <c r="H63" s="59"/>
      <c r="I63" s="59"/>
      <c r="J63" s="90"/>
    </row>
    <row r="64" spans="2:11" x14ac:dyDescent="0.25">
      <c r="H64" s="59"/>
      <c r="I64" s="59"/>
      <c r="J64" s="90"/>
    </row>
    <row r="65" spans="8:10" x14ac:dyDescent="0.25">
      <c r="H65" s="59"/>
      <c r="I65" s="59"/>
      <c r="J65" s="90"/>
    </row>
    <row r="66" spans="8:10" x14ac:dyDescent="0.25">
      <c r="H66" s="59"/>
      <c r="I66" s="59"/>
      <c r="J66" s="90"/>
    </row>
    <row r="67" spans="8:10" x14ac:dyDescent="0.25">
      <c r="H67" s="59"/>
      <c r="I67" s="59"/>
      <c r="J67" s="90"/>
    </row>
    <row r="68" spans="8:10" x14ac:dyDescent="0.25">
      <c r="H68" s="59"/>
      <c r="I68" s="59"/>
      <c r="J68" s="90"/>
    </row>
    <row r="69" spans="8:10" x14ac:dyDescent="0.25">
      <c r="H69" s="59"/>
      <c r="I69" s="59"/>
      <c r="J69" s="90"/>
    </row>
    <row r="70" spans="8:10" x14ac:dyDescent="0.25">
      <c r="H70" s="59"/>
      <c r="I70" s="59"/>
      <c r="J70" s="90"/>
    </row>
    <row r="71" spans="8:10" x14ac:dyDescent="0.25">
      <c r="H71" s="59"/>
      <c r="I71" s="59"/>
      <c r="J71" s="90"/>
    </row>
    <row r="72" spans="8:10" x14ac:dyDescent="0.25">
      <c r="H72" s="59"/>
      <c r="I72" s="59"/>
      <c r="J72" s="90"/>
    </row>
    <row r="73" spans="8:10" x14ac:dyDescent="0.25">
      <c r="H73" s="59"/>
      <c r="I73" s="59"/>
      <c r="J73" s="90"/>
    </row>
    <row r="74" spans="8:10" x14ac:dyDescent="0.25">
      <c r="H74" s="59"/>
      <c r="I74" s="59"/>
      <c r="J74" s="90"/>
    </row>
    <row r="75" spans="8:10" x14ac:dyDescent="0.25">
      <c r="H75" s="59"/>
      <c r="I75" s="59"/>
      <c r="J75" s="90"/>
    </row>
    <row r="76" spans="8:10" x14ac:dyDescent="0.25">
      <c r="H76" s="59"/>
      <c r="I76" s="59"/>
      <c r="J76" s="90"/>
    </row>
    <row r="77" spans="8:10" x14ac:dyDescent="0.25">
      <c r="H77" s="59"/>
      <c r="I77" s="59"/>
      <c r="J77" s="90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topLeftCell="A38" zoomScale="80" zoomScaleNormal="90" zoomScaleSheetLayoutView="80" workbookViewId="0">
      <selection activeCell="G20" sqref="G20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30" t="s">
        <v>70</v>
      </c>
      <c r="C6" s="130"/>
      <c r="D6" s="130"/>
      <c r="E6" s="130"/>
      <c r="F6" s="130"/>
      <c r="G6" s="130"/>
      <c r="H6" s="130"/>
      <c r="I6" s="130"/>
    </row>
    <row r="7" spans="2:11" ht="13" x14ac:dyDescent="0.3">
      <c r="B7" s="132" t="s">
        <v>89</v>
      </c>
      <c r="C7" s="138"/>
      <c r="D7" s="138"/>
      <c r="E7" s="138"/>
      <c r="F7" s="138"/>
      <c r="G7" s="138"/>
      <c r="H7" s="138"/>
      <c r="I7" s="138"/>
    </row>
    <row r="8" spans="2:11" ht="13" x14ac:dyDescent="0.3">
      <c r="B8" s="138" t="s">
        <v>12</v>
      </c>
      <c r="C8" s="138"/>
      <c r="D8" s="138"/>
      <c r="E8" s="138"/>
      <c r="F8" s="138"/>
      <c r="G8" s="138"/>
      <c r="H8" s="138"/>
      <c r="I8" s="138"/>
    </row>
    <row r="9" spans="2:11" ht="13" x14ac:dyDescent="0.3">
      <c r="B9" s="30"/>
      <c r="C9" s="31"/>
      <c r="D9" s="31"/>
      <c r="E9" s="31"/>
      <c r="F9" s="31"/>
      <c r="G9" s="102"/>
      <c r="H9" s="32"/>
      <c r="I9" s="31"/>
    </row>
    <row r="10" spans="2:11" ht="13" x14ac:dyDescent="0.3">
      <c r="B10" s="33" t="s">
        <v>79</v>
      </c>
      <c r="C10" s="25"/>
      <c r="D10" s="25"/>
      <c r="E10" s="25"/>
      <c r="F10" s="25"/>
      <c r="G10" s="103"/>
      <c r="H10" s="34"/>
      <c r="I10" s="32"/>
    </row>
    <row r="11" spans="2:11" ht="13" x14ac:dyDescent="0.3">
      <c r="B11" s="33"/>
      <c r="C11" s="25"/>
      <c r="D11" s="25"/>
      <c r="E11" s="25"/>
      <c r="F11" s="25"/>
      <c r="G11" s="11" t="s">
        <v>338</v>
      </c>
      <c r="H11" s="25"/>
      <c r="I11" s="11" t="s">
        <v>328</v>
      </c>
    </row>
    <row r="12" spans="2:11" ht="13" x14ac:dyDescent="0.3">
      <c r="B12" s="13" t="s">
        <v>80</v>
      </c>
      <c r="C12" s="25"/>
      <c r="D12" s="25"/>
      <c r="E12" s="25"/>
      <c r="F12" s="25"/>
      <c r="G12" s="104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8">
        <f>'Lista de Saldos IM'!E49/1000</f>
        <v>3254.7593200000001</v>
      </c>
      <c r="H13" s="25"/>
      <c r="I13" s="25">
        <v>1763.2911899999999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9">
        <f>('Lista de Saldos IM'!E51+'Lista de Saldos IM'!E52+'Lista de Saldos IM'!E53+'Lista de Saldos IM'!E62)/1000</f>
        <v>24369.802899999999</v>
      </c>
      <c r="H14" s="25"/>
      <c r="I14" s="25">
        <v>22381.938460000001</v>
      </c>
      <c r="J14" s="25"/>
      <c r="K14" s="23"/>
    </row>
    <row r="15" spans="2:11" hidden="1" x14ac:dyDescent="0.25">
      <c r="B15" s="25" t="s">
        <v>92</v>
      </c>
      <c r="C15" s="25"/>
      <c r="D15" s="25"/>
      <c r="E15" s="25"/>
      <c r="F15" s="25"/>
      <c r="G15" s="79"/>
      <c r="H15" s="25"/>
      <c r="I15" s="25"/>
      <c r="J15" s="25"/>
    </row>
    <row r="16" spans="2:11" x14ac:dyDescent="0.25">
      <c r="B16" s="25" t="s">
        <v>16</v>
      </c>
      <c r="C16" s="25"/>
      <c r="D16" s="25"/>
      <c r="E16" s="25"/>
      <c r="F16" s="25"/>
      <c r="G16" s="76">
        <f>('Lista de Saldos IM'!E66+'Lista de Saldos IM'!E64+'Lista de Saldos IM'!E65)/1000</f>
        <v>129.75567000000001</v>
      </c>
      <c r="H16" s="25"/>
      <c r="I16" s="26">
        <v>105.06491</v>
      </c>
      <c r="J16" s="25"/>
    </row>
    <row r="17" spans="1:12" ht="13" x14ac:dyDescent="0.3">
      <c r="B17"/>
      <c r="C17" s="18" t="s">
        <v>82</v>
      </c>
      <c r="D17" s="31"/>
      <c r="E17" s="25"/>
      <c r="F17" s="25"/>
      <c r="G17" s="104">
        <f>SUM(G13:G16)</f>
        <v>27754.317889999998</v>
      </c>
      <c r="H17" s="35"/>
      <c r="I17" s="35">
        <f>SUM(I13:I16)</f>
        <v>24250.294560000002</v>
      </c>
      <c r="J17" s="35"/>
    </row>
    <row r="18" spans="1:12" ht="15" customHeight="1" x14ac:dyDescent="0.25">
      <c r="F18" s="25"/>
    </row>
    <row r="19" spans="1:12" ht="13" x14ac:dyDescent="0.3">
      <c r="A19"/>
      <c r="B19" s="13" t="s">
        <v>81</v>
      </c>
      <c r="C19" s="25"/>
      <c r="D19" s="25"/>
      <c r="E19" s="25"/>
      <c r="F19" s="25"/>
      <c r="G19" s="104"/>
      <c r="H19" s="35"/>
      <c r="I19" s="35"/>
      <c r="J19" s="35"/>
    </row>
    <row r="20" spans="1:12" x14ac:dyDescent="0.25">
      <c r="B20" s="25" t="s">
        <v>17</v>
      </c>
      <c r="C20" s="25"/>
      <c r="D20" s="25"/>
      <c r="E20" s="25"/>
      <c r="F20" s="25"/>
      <c r="G20" s="79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IM'!E97)/1000</f>
        <v>19824.732539999994</v>
      </c>
      <c r="H20" s="25"/>
      <c r="I20" s="25">
        <v>19899.634409999995</v>
      </c>
      <c r="J20" s="25"/>
    </row>
    <row r="21" spans="1:12" hidden="1" x14ac:dyDescent="0.25">
      <c r="B21" s="25" t="s">
        <v>18</v>
      </c>
      <c r="C21" s="25"/>
      <c r="D21" s="25"/>
      <c r="E21" s="25"/>
      <c r="F21" s="25"/>
      <c r="G21" s="79"/>
      <c r="H21" s="25"/>
      <c r="I21" s="25"/>
      <c r="J21" s="25"/>
    </row>
    <row r="22" spans="1:12" x14ac:dyDescent="0.25">
      <c r="B22" s="1" t="s">
        <v>64</v>
      </c>
      <c r="C22" s="25"/>
      <c r="D22" s="25"/>
      <c r="E22" s="25"/>
      <c r="F22" s="25"/>
      <c r="G22" s="79">
        <f>('Lista de Saldos IM'!E67+'Lista de Saldos IM'!E68)/1000</f>
        <v>5808.10376</v>
      </c>
      <c r="H22" s="25"/>
      <c r="I22" s="25">
        <v>5843.171409999999</v>
      </c>
      <c r="J22" s="25"/>
    </row>
    <row r="23" spans="1:12" ht="13.5" hidden="1" customHeight="1" x14ac:dyDescent="0.25">
      <c r="B23" s="25" t="s">
        <v>76</v>
      </c>
      <c r="C23" s="25"/>
      <c r="D23" s="25"/>
      <c r="E23" s="25"/>
      <c r="F23" s="25"/>
      <c r="G23" s="76"/>
      <c r="H23" s="25"/>
      <c r="I23" s="26"/>
      <c r="J23" s="25"/>
      <c r="L23" s="25"/>
    </row>
    <row r="24" spans="1:12" ht="13" x14ac:dyDescent="0.3">
      <c r="B24"/>
      <c r="C24" s="18" t="s">
        <v>83</v>
      </c>
      <c r="D24" s="31"/>
      <c r="E24" s="25"/>
      <c r="F24" s="25"/>
      <c r="G24" s="104">
        <f>SUM(G20:G23)</f>
        <v>25632.836299999995</v>
      </c>
      <c r="H24" s="25"/>
      <c r="I24" s="35">
        <f>SUM(I20:I23)</f>
        <v>25742.805819999994</v>
      </c>
      <c r="J24" s="25"/>
    </row>
    <row r="25" spans="1:12" ht="13" x14ac:dyDescent="0.3">
      <c r="H25" s="35"/>
      <c r="J25" s="35"/>
    </row>
    <row r="26" spans="1:12" ht="13" x14ac:dyDescent="0.3">
      <c r="B26"/>
      <c r="C26" s="30"/>
      <c r="D26" s="31"/>
      <c r="E26" s="25"/>
      <c r="F26" s="25"/>
      <c r="G26" s="105"/>
      <c r="H26" s="35"/>
      <c r="I26" s="36"/>
      <c r="J26" s="35"/>
    </row>
    <row r="27" spans="1:12" ht="13.5" thickBot="1" x14ac:dyDescent="0.35">
      <c r="B27" s="25"/>
      <c r="C27" s="6" t="s">
        <v>84</v>
      </c>
      <c r="D27" s="30"/>
      <c r="E27" s="25"/>
      <c r="F27" s="25"/>
      <c r="G27" s="106">
        <f>+G24+G17</f>
        <v>53387.154189999994</v>
      </c>
      <c r="H27" s="25"/>
      <c r="I27" s="37">
        <f>I24+I17</f>
        <v>49993.100379999996</v>
      </c>
      <c r="J27" s="25"/>
    </row>
    <row r="28" spans="1:12" ht="13.5" thickTop="1" x14ac:dyDescent="0.3">
      <c r="H28" s="35"/>
      <c r="J28" s="35"/>
    </row>
    <row r="29" spans="1:12" x14ac:dyDescent="0.25">
      <c r="G29" s="79"/>
    </row>
    <row r="30" spans="1:12" x14ac:dyDescent="0.25">
      <c r="G30" s="107"/>
    </row>
    <row r="31" spans="1:12" ht="13" x14ac:dyDescent="0.3">
      <c r="B31" s="33" t="s">
        <v>19</v>
      </c>
      <c r="C31" s="25"/>
      <c r="D31" s="25"/>
      <c r="E31" s="25"/>
      <c r="F31" s="25"/>
      <c r="G31" s="108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79"/>
      <c r="H32" s="25"/>
      <c r="I32" s="25"/>
      <c r="J32" s="25"/>
    </row>
    <row r="33" spans="2:14" ht="13" x14ac:dyDescent="0.3">
      <c r="B33" s="13" t="s">
        <v>80</v>
      </c>
      <c r="C33" s="25"/>
      <c r="D33" s="25"/>
      <c r="E33" s="25"/>
      <c r="F33" s="25"/>
      <c r="G33" s="79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79"/>
      <c r="H34" s="25"/>
      <c r="I34" s="25"/>
      <c r="J34" s="25"/>
    </row>
    <row r="35" spans="2:14" x14ac:dyDescent="0.25">
      <c r="B35" s="25" t="s">
        <v>20</v>
      </c>
      <c r="C35" s="25"/>
      <c r="D35" s="25"/>
      <c r="E35" s="25"/>
      <c r="F35" s="25"/>
      <c r="G35" s="109">
        <f>-'Lista de Saldos IM'!E100/1000</f>
        <v>19871</v>
      </c>
      <c r="H35" s="25"/>
      <c r="I35" s="25">
        <v>17507.26093</v>
      </c>
      <c r="J35" s="25"/>
    </row>
    <row r="36" spans="2:14" x14ac:dyDescent="0.25">
      <c r="B36" s="25" t="s">
        <v>21</v>
      </c>
      <c r="C36" s="25"/>
      <c r="D36" s="25"/>
      <c r="E36" s="25"/>
      <c r="F36" s="25"/>
      <c r="G36" s="76">
        <f>-'Lista de Saldos IM'!E101/1000</f>
        <v>725.51469999999995</v>
      </c>
      <c r="H36" s="25"/>
      <c r="I36" s="26">
        <v>760.51859999999999</v>
      </c>
      <c r="J36" s="25"/>
    </row>
    <row r="37" spans="2:14" hidden="1" x14ac:dyDescent="0.25">
      <c r="C37" s="25"/>
      <c r="D37" s="25"/>
      <c r="E37" s="25"/>
      <c r="F37" s="25"/>
      <c r="G37" s="110"/>
      <c r="H37" s="25"/>
      <c r="I37" s="26"/>
      <c r="J37" s="25"/>
      <c r="N37" s="77"/>
    </row>
    <row r="38" spans="2:14" ht="13" x14ac:dyDescent="0.3">
      <c r="B38" s="25"/>
      <c r="C38" s="25"/>
      <c r="D38" s="25"/>
      <c r="E38" s="25"/>
      <c r="F38" s="25"/>
      <c r="G38" s="111">
        <f>SUM(G35:G37)</f>
        <v>20596.5147</v>
      </c>
      <c r="H38" s="13"/>
      <c r="I38" s="13">
        <f>SUM(I35:I37)</f>
        <v>18267.77953</v>
      </c>
      <c r="J38" s="13"/>
    </row>
    <row r="39" spans="2:14" x14ac:dyDescent="0.25">
      <c r="G39" s="79"/>
      <c r="I39" s="25"/>
    </row>
    <row r="40" spans="2:14" x14ac:dyDescent="0.25">
      <c r="B40" s="1" t="s">
        <v>22</v>
      </c>
      <c r="G40" s="79">
        <f>(-'Lista de Saldos IM'!E103)/1000</f>
        <v>27.830959999999997</v>
      </c>
      <c r="I40" s="25">
        <v>27.256730000000001</v>
      </c>
    </row>
    <row r="41" spans="2:14" x14ac:dyDescent="0.25">
      <c r="B41" s="25" t="s">
        <v>23</v>
      </c>
      <c r="C41" s="25"/>
      <c r="D41" s="25"/>
      <c r="E41" s="25"/>
      <c r="F41" s="61"/>
      <c r="G41" s="79">
        <f>(-'Lista de Saldos IM'!E106)/1000</f>
        <v>378.09458000000001</v>
      </c>
      <c r="H41" s="25"/>
      <c r="I41" s="25">
        <v>398.91465000000005</v>
      </c>
      <c r="J41" s="25"/>
    </row>
    <row r="42" spans="2:14" x14ac:dyDescent="0.25">
      <c r="B42" s="25" t="s">
        <v>24</v>
      </c>
      <c r="C42" s="25"/>
      <c r="D42" s="25"/>
      <c r="E42" s="25"/>
      <c r="F42" s="61"/>
      <c r="G42" s="76">
        <f>(-'Lista de Saldos IM'!E119-'Lista de Saldos IM'!E105-'Lista de Saldos IM'!E123-'Lista de Saldos IM'!E124)/1000</f>
        <v>705.36437999999998</v>
      </c>
      <c r="H42" s="25"/>
      <c r="I42" s="26">
        <v>697.90002000000004</v>
      </c>
      <c r="J42" s="25"/>
    </row>
    <row r="43" spans="2:14" ht="13" x14ac:dyDescent="0.3">
      <c r="B43" s="38"/>
      <c r="C43" s="30"/>
      <c r="D43"/>
      <c r="E43"/>
      <c r="F43"/>
      <c r="G43" s="104">
        <f>SUM(G40:G42)</f>
        <v>1111.2899199999999</v>
      </c>
      <c r="H43" s="25"/>
      <c r="I43" s="35">
        <f>SUM(I40:I42)</f>
        <v>1124.0714</v>
      </c>
      <c r="J43" s="25"/>
    </row>
    <row r="44" spans="2:14" ht="13" x14ac:dyDescent="0.3">
      <c r="B44" s="38"/>
      <c r="C44" s="18" t="s">
        <v>85</v>
      </c>
      <c r="D44"/>
      <c r="E44"/>
      <c r="F44"/>
      <c r="G44" s="104">
        <f>G38+G43</f>
        <v>21707.804619999999</v>
      </c>
      <c r="H44" s="25"/>
      <c r="I44" s="35">
        <f>I43+I38</f>
        <v>19391.850930000001</v>
      </c>
      <c r="J44" s="25"/>
    </row>
    <row r="45" spans="2:14" ht="13" x14ac:dyDescent="0.3">
      <c r="B45" s="38"/>
      <c r="C45" s="30"/>
      <c r="D45"/>
      <c r="E45"/>
      <c r="F45"/>
      <c r="G45" s="104"/>
      <c r="H45" s="25"/>
      <c r="I45" s="35"/>
      <c r="J45" s="25"/>
    </row>
    <row r="46" spans="2:14" ht="13" x14ac:dyDescent="0.3">
      <c r="B46" s="13" t="s">
        <v>81</v>
      </c>
      <c r="C46" s="30"/>
      <c r="D46"/>
      <c r="E46"/>
      <c r="F46"/>
      <c r="G46" s="104"/>
      <c r="H46" s="25"/>
      <c r="I46" s="35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77</v>
      </c>
      <c r="C48"/>
      <c r="D48"/>
      <c r="E48"/>
      <c r="F48"/>
      <c r="G48" s="112">
        <f>1708132.33/1000</f>
        <v>1708.1323300000001</v>
      </c>
      <c r="H48" s="40"/>
      <c r="I48" s="39">
        <v>1708.1323300000001</v>
      </c>
      <c r="J48" s="40"/>
    </row>
    <row r="49" spans="2:12" x14ac:dyDescent="0.25">
      <c r="B49" s="25" t="s">
        <v>25</v>
      </c>
      <c r="C49"/>
      <c r="D49"/>
      <c r="E49"/>
      <c r="F49" s="61"/>
      <c r="G49" s="76">
        <f>(-'Lista de Saldos IM'!E122-'Lista de Saldos IM'!E125-'Lista de Saldos IM'!E126-'Lista de Saldos IM'!E129)/1000</f>
        <v>14467.593409999999</v>
      </c>
      <c r="H49"/>
      <c r="I49" s="26">
        <v>13523.98141</v>
      </c>
      <c r="J49"/>
    </row>
    <row r="50" spans="2:12" x14ac:dyDescent="0.25">
      <c r="B50" s="25"/>
      <c r="C50"/>
      <c r="D50"/>
      <c r="E50"/>
      <c r="F50" s="61"/>
      <c r="G50" s="79"/>
      <c r="H50"/>
      <c r="I50" s="25"/>
      <c r="J50"/>
    </row>
    <row r="51" spans="2:12" ht="13" x14ac:dyDescent="0.3">
      <c r="C51" s="18" t="s">
        <v>86</v>
      </c>
      <c r="D51" s="25"/>
      <c r="E51" s="25"/>
      <c r="F51" s="25"/>
      <c r="G51" s="104">
        <f>SUM(G48:G49)</f>
        <v>16175.72574</v>
      </c>
      <c r="H51"/>
      <c r="I51" s="35">
        <f>SUM(I48:I49)</f>
        <v>15232.113740000001</v>
      </c>
      <c r="J51"/>
    </row>
    <row r="52" spans="2:12" ht="13" x14ac:dyDescent="0.3">
      <c r="C52" s="30"/>
      <c r="D52" s="25"/>
      <c r="E52" s="25"/>
      <c r="F52" s="25"/>
      <c r="G52" s="104"/>
      <c r="H52"/>
      <c r="I52" s="35"/>
      <c r="J52"/>
    </row>
    <row r="53" spans="2:12" ht="13" x14ac:dyDescent="0.3">
      <c r="C53" s="18" t="s">
        <v>78</v>
      </c>
      <c r="G53" s="93">
        <f>+G44+G51</f>
        <v>37883.530359999997</v>
      </c>
      <c r="H53" s="25"/>
      <c r="I53" s="60">
        <f>I44+I51</f>
        <v>34623.964670000001</v>
      </c>
      <c r="J53" s="25"/>
    </row>
    <row r="54" spans="2:12" ht="13" x14ac:dyDescent="0.3">
      <c r="B54" s="25"/>
      <c r="D54" s="30"/>
      <c r="E54" s="25"/>
      <c r="F54" s="25"/>
      <c r="G54" s="23"/>
      <c r="H54" s="35"/>
      <c r="I54" s="23"/>
      <c r="J54" s="35"/>
    </row>
    <row r="55" spans="2:12" ht="13" x14ac:dyDescent="0.3">
      <c r="B55" s="35" t="s">
        <v>26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79"/>
      <c r="H56" s="25"/>
      <c r="I56" s="25"/>
      <c r="J56" s="25"/>
    </row>
    <row r="57" spans="2:12" x14ac:dyDescent="0.25">
      <c r="B57" s="25" t="s">
        <v>27</v>
      </c>
      <c r="C57" s="25"/>
      <c r="D57" s="25"/>
      <c r="E57" s="25"/>
      <c r="F57" s="25"/>
      <c r="G57" s="79">
        <f>-'Lista de Saldos IM'!E127/1000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28</v>
      </c>
      <c r="G58" s="79">
        <f>13067438.71/1000</f>
        <v>13067.43871</v>
      </c>
      <c r="I58" s="25">
        <v>11095.697609999999</v>
      </c>
      <c r="L58" s="23"/>
    </row>
    <row r="59" spans="2:12" x14ac:dyDescent="0.25">
      <c r="B59" s="27" t="s">
        <v>29</v>
      </c>
      <c r="C59" s="25"/>
      <c r="D59" s="25"/>
      <c r="E59" s="25"/>
      <c r="F59" s="25"/>
      <c r="G59" s="113">
        <f>RESULTADO!H52</f>
        <v>134.48811999999984</v>
      </c>
      <c r="H59" s="25"/>
      <c r="I59" s="41">
        <v>1971.7410999999995</v>
      </c>
      <c r="J59" s="25"/>
    </row>
    <row r="60" spans="2:12" ht="13" x14ac:dyDescent="0.3">
      <c r="B60" s="25"/>
      <c r="C60" s="6" t="s">
        <v>87</v>
      </c>
      <c r="D60" s="31"/>
      <c r="E60" s="25"/>
      <c r="F60" s="25"/>
      <c r="G60" s="105">
        <f>SUM(G57:G59)</f>
        <v>15503.62383</v>
      </c>
      <c r="H60" s="35"/>
      <c r="I60" s="36">
        <f>SUM(I57:I59)</f>
        <v>15369.135709999999</v>
      </c>
      <c r="J60" s="35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88</v>
      </c>
      <c r="D62" s="30"/>
      <c r="E62" s="25"/>
      <c r="F62" s="25"/>
      <c r="G62" s="114">
        <f>+G53+G60</f>
        <v>53387.154190000001</v>
      </c>
      <c r="H62" s="35"/>
      <c r="I62" s="22">
        <f>I60+I53</f>
        <v>49993.100380000003</v>
      </c>
      <c r="J62" s="35"/>
    </row>
    <row r="63" spans="2:12" ht="13" thickTop="1" x14ac:dyDescent="0.25">
      <c r="B63"/>
      <c r="C63"/>
      <c r="D63"/>
      <c r="E63"/>
      <c r="F63"/>
      <c r="G63" s="115"/>
      <c r="H63"/>
      <c r="I63"/>
      <c r="J63" s="72"/>
    </row>
    <row r="64" spans="2:12" x14ac:dyDescent="0.25">
      <c r="B64"/>
      <c r="C64"/>
      <c r="D64"/>
      <c r="E64"/>
      <c r="F64"/>
      <c r="G64" s="116"/>
      <c r="H64"/>
      <c r="I64" s="87"/>
    </row>
    <row r="65" spans="2:9" x14ac:dyDescent="0.25">
      <c r="B65"/>
      <c r="C65"/>
      <c r="D65"/>
      <c r="E65"/>
      <c r="F65"/>
      <c r="G65" s="117"/>
      <c r="H65" s="25"/>
      <c r="I65" s="25"/>
    </row>
    <row r="66" spans="2:9" x14ac:dyDescent="0.25">
      <c r="B66" s="25"/>
      <c r="C66" s="25"/>
      <c r="D66" s="25"/>
      <c r="E66" s="25"/>
      <c r="F66" s="25"/>
      <c r="G66" s="118"/>
      <c r="H66" s="25"/>
      <c r="I66" s="25"/>
    </row>
    <row r="67" spans="2:9" ht="13" x14ac:dyDescent="0.3">
      <c r="B67" s="25"/>
      <c r="C67"/>
      <c r="D67"/>
      <c r="E67"/>
      <c r="F67"/>
      <c r="G67" s="119"/>
      <c r="H67"/>
      <c r="I67" s="25"/>
    </row>
    <row r="68" spans="2:9" x14ac:dyDescent="0.25">
      <c r="B68" s="26"/>
      <c r="C68" s="26"/>
      <c r="D68" s="25"/>
      <c r="E68" s="31"/>
      <c r="F68" s="42"/>
      <c r="G68" s="120"/>
      <c r="H68" s="31"/>
      <c r="I68" s="25"/>
    </row>
    <row r="69" spans="2:9" x14ac:dyDescent="0.25">
      <c r="B69" s="135" t="s">
        <v>72</v>
      </c>
      <c r="C69" s="135"/>
      <c r="D69" s="25"/>
      <c r="F69" s="139" t="s">
        <v>75</v>
      </c>
      <c r="G69" s="140"/>
      <c r="H69" s="25"/>
      <c r="I69" s="32"/>
    </row>
    <row r="70" spans="2:9" x14ac:dyDescent="0.25">
      <c r="B70" s="135"/>
      <c r="C70" s="135"/>
      <c r="D70" s="25"/>
      <c r="E70"/>
      <c r="F70" s="136"/>
      <c r="G70" s="136"/>
      <c r="H70" s="32"/>
      <c r="I70" s="32"/>
    </row>
    <row r="71" spans="2:9" x14ac:dyDescent="0.25">
      <c r="B71" s="32"/>
      <c r="C71" s="25"/>
      <c r="D71" s="32"/>
      <c r="E71" s="31"/>
      <c r="F71" s="31"/>
      <c r="G71" s="102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37"/>
      <c r="C73" s="137"/>
      <c r="D73" s="137"/>
      <c r="E73" s="137"/>
      <c r="F73" s="137"/>
      <c r="G73" s="137"/>
      <c r="H73" s="137"/>
      <c r="I73" s="25"/>
    </row>
    <row r="74" spans="2:9" x14ac:dyDescent="0.25">
      <c r="B74" s="137"/>
      <c r="C74" s="137"/>
      <c r="D74" s="137"/>
      <c r="E74" s="137"/>
      <c r="F74" s="137"/>
      <c r="G74" s="137"/>
      <c r="H74" s="137"/>
    </row>
    <row r="75" spans="2:9" x14ac:dyDescent="0.25">
      <c r="B75" s="134"/>
      <c r="C75" s="134"/>
      <c r="D75" s="134"/>
      <c r="E75" s="134"/>
      <c r="F75" s="134"/>
      <c r="G75" s="134"/>
      <c r="H75" s="134"/>
    </row>
  </sheetData>
  <mergeCells count="10">
    <mergeCell ref="B6:I6"/>
    <mergeCell ref="B7:I7"/>
    <mergeCell ref="B8:I8"/>
    <mergeCell ref="B69:C69"/>
    <mergeCell ref="F69:G69"/>
    <mergeCell ref="B75:H75"/>
    <mergeCell ref="B70:C70"/>
    <mergeCell ref="F70:G70"/>
    <mergeCell ref="B73:H73"/>
    <mergeCell ref="B74:H74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zoomScale="80" zoomScaleNormal="80" workbookViewId="0">
      <selection activeCell="C24" sqref="C24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4"/>
      <c r="H1" s="34"/>
    </row>
    <row r="2" spans="2:9" ht="13" x14ac:dyDescent="0.3">
      <c r="E2" s="34"/>
      <c r="H2" s="34"/>
    </row>
    <row r="3" spans="2:9" ht="13" x14ac:dyDescent="0.3">
      <c r="B3" s="3" t="s">
        <v>70</v>
      </c>
      <c r="E3" s="5" t="s">
        <v>340</v>
      </c>
      <c r="G3" s="34"/>
      <c r="H3" s="5" t="s">
        <v>30</v>
      </c>
    </row>
    <row r="4" spans="2:9" ht="13" x14ac:dyDescent="0.3">
      <c r="E4" s="34">
        <v>2024</v>
      </c>
      <c r="H4" s="34">
        <v>2023</v>
      </c>
    </row>
    <row r="5" spans="2:9" ht="13" x14ac:dyDescent="0.3">
      <c r="E5" s="34"/>
      <c r="H5" s="34"/>
    </row>
    <row r="6" spans="2:9" ht="13" x14ac:dyDescent="0.3">
      <c r="E6" s="34"/>
      <c r="H6" s="34"/>
    </row>
    <row r="7" spans="2:9" ht="13" x14ac:dyDescent="0.3">
      <c r="B7" s="141" t="s">
        <v>31</v>
      </c>
      <c r="C7" s="141"/>
      <c r="D7" s="141"/>
      <c r="E7" s="141"/>
      <c r="F7" s="141"/>
      <c r="G7" s="141"/>
      <c r="H7" s="141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9">
        <f>'Lista de Saldos IM'!E7/1000</f>
        <v>0.16</v>
      </c>
      <c r="F9" s="25"/>
      <c r="G9" s="25"/>
      <c r="H9" s="25">
        <v>0.16</v>
      </c>
    </row>
    <row r="10" spans="2:9" x14ac:dyDescent="0.25">
      <c r="E10" s="79"/>
      <c r="F10" s="25"/>
      <c r="G10" s="25"/>
      <c r="H10" s="25"/>
    </row>
    <row r="11" spans="2:9" ht="12" customHeight="1" x14ac:dyDescent="0.25">
      <c r="B11" s="1" t="s">
        <v>33</v>
      </c>
      <c r="E11" s="121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3124.0688700000001</v>
      </c>
      <c r="F11" s="25"/>
      <c r="G11" s="25"/>
      <c r="H11" s="83">
        <v>1715.1527100000001</v>
      </c>
      <c r="I11" s="25"/>
    </row>
    <row r="12" spans="2:9" x14ac:dyDescent="0.25">
      <c r="E12" s="79"/>
      <c r="F12" s="25"/>
      <c r="G12" s="25"/>
      <c r="H12" s="25"/>
    </row>
    <row r="13" spans="2:9" x14ac:dyDescent="0.25">
      <c r="B13" s="1" t="s">
        <v>34</v>
      </c>
      <c r="E13" s="122">
        <f>'Lista de Saldos IM'!E48/1000</f>
        <v>130.53045</v>
      </c>
      <c r="F13" s="25"/>
      <c r="G13" s="25"/>
      <c r="H13" s="84">
        <v>47.978480000000005</v>
      </c>
    </row>
    <row r="14" spans="2:9" x14ac:dyDescent="0.25">
      <c r="E14" s="76"/>
      <c r="F14" s="25"/>
      <c r="G14" s="25"/>
      <c r="H14" s="26"/>
      <c r="I14" s="23"/>
    </row>
    <row r="15" spans="2:9" hidden="1" x14ac:dyDescent="0.25">
      <c r="B15" s="1" t="s">
        <v>68</v>
      </c>
      <c r="E15" s="76">
        <v>0</v>
      </c>
      <c r="F15" s="25"/>
      <c r="G15" s="25"/>
      <c r="H15" s="26">
        <v>0</v>
      </c>
    </row>
    <row r="16" spans="2:9" x14ac:dyDescent="0.25">
      <c r="B16"/>
      <c r="E16" s="79"/>
      <c r="F16" s="25"/>
      <c r="G16" s="25"/>
      <c r="H16" s="25"/>
    </row>
    <row r="17" spans="2:14" ht="13.5" thickBot="1" x14ac:dyDescent="0.35">
      <c r="E17" s="45">
        <f>SUM(E9:E16)</f>
        <v>3254.7593200000001</v>
      </c>
      <c r="F17" s="46"/>
      <c r="G17" s="46"/>
      <c r="H17" s="45">
        <f>SUM(H9:H14)</f>
        <v>1763.2911900000001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ht="13" x14ac:dyDescent="0.3">
      <c r="B20" s="141" t="s">
        <v>35</v>
      </c>
      <c r="C20" s="141"/>
      <c r="D20" s="141"/>
      <c r="E20" s="141"/>
      <c r="F20" s="141"/>
      <c r="G20" s="141"/>
      <c r="H20" s="141"/>
    </row>
    <row r="22" spans="2:14" x14ac:dyDescent="0.25">
      <c r="B22" s="1" t="s">
        <v>36</v>
      </c>
      <c r="E22" s="25">
        <f>('Lista de Saldos IM'!E51)/1000</f>
        <v>15279.524890000001</v>
      </c>
      <c r="F22" s="25"/>
      <c r="G22" s="25"/>
      <c r="H22" s="25">
        <v>13773.051109999999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93</v>
      </c>
      <c r="E24" s="79">
        <f>('Lista de Saldos IM'!E53+'Lista de Saldos IM'!E52)/1000</f>
        <v>9139.8727899999994</v>
      </c>
      <c r="F24" s="25"/>
      <c r="G24" s="25"/>
      <c r="H24" s="25">
        <v>8657.8507300000001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9">
        <f>('Lista de Saldos IM'!E60+'Lista de Saldos IM'!E61)/1000</f>
        <v>-60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300</v>
      </c>
      <c r="D28" s="25"/>
      <c r="E28" s="83">
        <f>('Lista de Saldos IM'!G55)/1000</f>
        <v>10.405220000000002</v>
      </c>
      <c r="F28" s="25"/>
      <c r="G28" s="25"/>
      <c r="H28" s="25">
        <v>11.036620000000001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5">
        <f>SUM(E22:E29)</f>
        <v>24369.802900000002</v>
      </c>
      <c r="F30" s="46"/>
      <c r="G30" s="46"/>
      <c r="H30" s="45">
        <f>SUM(H22:H29)</f>
        <v>22381.938459999998</v>
      </c>
      <c r="J30" s="23"/>
      <c r="N30" s="80"/>
    </row>
    <row r="31" spans="2:14" ht="13.5" thickTop="1" x14ac:dyDescent="0.3">
      <c r="E31" s="46"/>
      <c r="F31" s="46"/>
      <c r="G31" s="46"/>
      <c r="H31" s="46"/>
    </row>
    <row r="32" spans="2:14" ht="13" hidden="1" x14ac:dyDescent="0.3">
      <c r="B32" s="141" t="s">
        <v>15</v>
      </c>
      <c r="C32" s="141"/>
      <c r="D32" s="141"/>
      <c r="E32" s="141"/>
      <c r="F32" s="141"/>
      <c r="G32" s="141"/>
      <c r="H32" s="141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5"/>
      <c r="F54" s="35"/>
      <c r="G54" s="35"/>
      <c r="H54" s="35"/>
    </row>
    <row r="55" spans="2:8" ht="13" hidden="1" x14ac:dyDescent="0.3">
      <c r="E55" s="35"/>
      <c r="F55" s="35"/>
      <c r="G55" s="35"/>
      <c r="H55" s="35"/>
    </row>
    <row r="56" spans="2:8" ht="13" x14ac:dyDescent="0.3">
      <c r="E56" s="35"/>
      <c r="F56" s="35"/>
      <c r="G56" s="35"/>
      <c r="H56" s="35"/>
    </row>
    <row r="57" spans="2:8" ht="13" x14ac:dyDescent="0.3">
      <c r="B57" s="141" t="s">
        <v>46</v>
      </c>
      <c r="C57" s="141"/>
      <c r="D57" s="141"/>
      <c r="E57" s="141"/>
      <c r="F57" s="141"/>
      <c r="G57" s="141"/>
      <c r="H57" s="141"/>
    </row>
    <row r="58" spans="2:8" ht="13" x14ac:dyDescent="0.3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f>('Lista de Saldos IM'!E66+'Lista de Saldos IM'!E64+'Lista de Saldos IM'!E65)/1000</f>
        <v>129.75567000000001</v>
      </c>
      <c r="F65" s="25"/>
      <c r="G65" s="25"/>
      <c r="H65" s="25">
        <v>105.06491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7">
        <f>SUM(E59:E69)</f>
        <v>129.75567000000001</v>
      </c>
      <c r="F70" s="35"/>
      <c r="G70" s="35"/>
      <c r="H70" s="37">
        <f>SUM(H59:H69)</f>
        <v>105.06491</v>
      </c>
    </row>
    <row r="71" spans="2:8" ht="13.5" thickTop="1" x14ac:dyDescent="0.3">
      <c r="E71" s="35"/>
      <c r="F71" s="35"/>
      <c r="G71" s="35"/>
      <c r="H71" s="35"/>
    </row>
    <row r="72" spans="2:8" ht="13" x14ac:dyDescent="0.3">
      <c r="E72" s="35"/>
      <c r="F72" s="35"/>
      <c r="G72" s="35"/>
      <c r="H72" s="35"/>
    </row>
    <row r="73" spans="2:8" ht="13" x14ac:dyDescent="0.3">
      <c r="E73" s="35"/>
      <c r="F73" s="35"/>
      <c r="G73" s="35"/>
      <c r="H73" s="35"/>
    </row>
    <row r="74" spans="2:8" ht="13" x14ac:dyDescent="0.3">
      <c r="E74" s="35"/>
      <c r="F74" s="35"/>
      <c r="G74" s="35"/>
      <c r="H74" s="35"/>
    </row>
    <row r="75" spans="2:8" ht="13" x14ac:dyDescent="0.3">
      <c r="E75" s="35"/>
      <c r="F75" s="35"/>
      <c r="G75" s="35"/>
      <c r="H75" s="35"/>
    </row>
    <row r="76" spans="2:8" ht="13" x14ac:dyDescent="0.3">
      <c r="E76" s="35"/>
      <c r="F76" s="35"/>
      <c r="G76" s="35"/>
      <c r="H76" s="35"/>
    </row>
    <row r="77" spans="2:8" ht="13" x14ac:dyDescent="0.3">
      <c r="E77" s="35"/>
      <c r="F77" s="35"/>
      <c r="G77" s="35"/>
      <c r="H77" s="35"/>
    </row>
    <row r="78" spans="2:8" ht="13" x14ac:dyDescent="0.3">
      <c r="E78" s="35"/>
      <c r="F78" s="35"/>
      <c r="G78" s="35"/>
      <c r="H78" s="35"/>
    </row>
    <row r="79" spans="2:8" ht="13" x14ac:dyDescent="0.3">
      <c r="E79" s="35"/>
      <c r="F79" s="35"/>
      <c r="G79" s="35"/>
      <c r="H79" s="35"/>
    </row>
    <row r="80" spans="2:8" ht="13" x14ac:dyDescent="0.3">
      <c r="E80" s="35"/>
      <c r="F80" s="35"/>
      <c r="G80" s="35"/>
      <c r="H80" s="35"/>
    </row>
    <row r="81" spans="2:8" ht="13" x14ac:dyDescent="0.3">
      <c r="E81" s="35"/>
      <c r="F81" s="35"/>
      <c r="G81" s="35"/>
      <c r="H81" s="35"/>
    </row>
    <row r="82" spans="2:8" ht="13" x14ac:dyDescent="0.3">
      <c r="E82" s="35"/>
      <c r="F82" s="35"/>
      <c r="G82" s="35"/>
      <c r="H82" s="35"/>
    </row>
    <row r="83" spans="2:8" ht="13" x14ac:dyDescent="0.3">
      <c r="B83" s="141" t="s">
        <v>48</v>
      </c>
      <c r="C83" s="141"/>
      <c r="D83" s="141"/>
      <c r="E83" s="141"/>
      <c r="F83" s="141"/>
      <c r="G83" s="141"/>
      <c r="H83" s="141"/>
    </row>
    <row r="84" spans="2:8" ht="13" x14ac:dyDescent="0.3">
      <c r="D84" s="23"/>
      <c r="E84" s="34"/>
      <c r="F84" s="34"/>
      <c r="G84" s="34"/>
      <c r="H84" s="34"/>
    </row>
    <row r="85" spans="2:8" x14ac:dyDescent="0.25">
      <c r="B85" s="1" t="s">
        <v>49</v>
      </c>
      <c r="D85" s="23"/>
      <c r="E85" s="23">
        <f>'Lista de Saldos IM'!E71/1000</f>
        <v>4037.8472399999996</v>
      </c>
      <c r="H85" s="23">
        <v>4037.8472399999996</v>
      </c>
    </row>
    <row r="86" spans="2:8" x14ac:dyDescent="0.25">
      <c r="D86" s="23"/>
      <c r="E86" s="23"/>
      <c r="H86" s="23"/>
    </row>
    <row r="87" spans="2:8" x14ac:dyDescent="0.25">
      <c r="B87" s="1" t="s">
        <v>50</v>
      </c>
      <c r="D87" s="23"/>
      <c r="E87" s="23">
        <f>'Lista de Saldos IM'!E75/1000</f>
        <v>9986.58943</v>
      </c>
      <c r="H87" s="23">
        <v>9986.58943</v>
      </c>
    </row>
    <row r="88" spans="2:8" x14ac:dyDescent="0.25">
      <c r="D88" s="23"/>
      <c r="E88" s="23"/>
      <c r="H88" s="23"/>
    </row>
    <row r="89" spans="2:8" x14ac:dyDescent="0.25">
      <c r="B89" s="1" t="s">
        <v>51</v>
      </c>
      <c r="D89" s="23"/>
      <c r="E89" s="23">
        <f>('Lista de Saldos IM'!E76+'Lista de Saldos IM'!E77+'Lista de Saldos IM'!E78+'Lista de Saldos IM'!E80)/1000</f>
        <v>10372.7963</v>
      </c>
      <c r="H89" s="23">
        <v>10372.7963</v>
      </c>
    </row>
    <row r="90" spans="2:8" x14ac:dyDescent="0.25">
      <c r="D90" s="23"/>
      <c r="E90" s="23"/>
      <c r="H90" s="23"/>
    </row>
    <row r="91" spans="2:8" x14ac:dyDescent="0.25">
      <c r="B91" s="1" t="s">
        <v>52</v>
      </c>
      <c r="D91" s="23"/>
      <c r="E91" s="23">
        <f>('Lista de Saldos IM'!E83+'Lista de Saldos IM'!E82)/1000</f>
        <v>255.22570999999999</v>
      </c>
      <c r="H91" s="23">
        <v>255.22570999999999</v>
      </c>
    </row>
    <row r="92" spans="2:8" x14ac:dyDescent="0.25">
      <c r="D92" s="23"/>
      <c r="E92" s="23"/>
      <c r="H92" s="23"/>
    </row>
    <row r="93" spans="2:8" x14ac:dyDescent="0.25">
      <c r="B93" s="1" t="s">
        <v>53</v>
      </c>
      <c r="D93" s="23"/>
      <c r="E93" s="23">
        <f>'Lista de Saldos IM'!E81/1000</f>
        <v>187.12518</v>
      </c>
      <c r="H93" s="23">
        <v>224.91692</v>
      </c>
    </row>
    <row r="94" spans="2:8" x14ac:dyDescent="0.25">
      <c r="D94" s="23"/>
      <c r="E94" s="23"/>
      <c r="H94" s="23"/>
    </row>
    <row r="95" spans="2:8" x14ac:dyDescent="0.25">
      <c r="B95" s="1" t="s">
        <v>90</v>
      </c>
      <c r="D95" s="23"/>
      <c r="E95" s="23">
        <f>'Lista de Saldos IM'!E97/1000</f>
        <v>27.900590000000001</v>
      </c>
      <c r="H95" s="23">
        <v>0</v>
      </c>
    </row>
    <row r="96" spans="2:8" x14ac:dyDescent="0.25">
      <c r="D96" s="23"/>
      <c r="E96" s="23"/>
      <c r="H96" s="23"/>
    </row>
    <row r="97" spans="2:8" x14ac:dyDescent="0.25">
      <c r="B97" t="s">
        <v>301</v>
      </c>
      <c r="D97" s="23"/>
      <c r="E97" s="23">
        <f>'Lista de Saldos IM'!E95/1000</f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54</v>
      </c>
      <c r="D99" s="23"/>
      <c r="E99" s="54">
        <f>('Lista de Saldos IM'!E93+'Lista de Saldos IM'!E79+'Lista de Saldos IM'!E96)/1000</f>
        <v>-5170.7457899999981</v>
      </c>
      <c r="H99" s="54">
        <v>-5105.7350699999988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5">
        <f>SUM(E85:E99)</f>
        <v>19824.732540000001</v>
      </c>
      <c r="H101" s="55">
        <f>SUM(H85:H99)</f>
        <v>19899.634409999999</v>
      </c>
    </row>
    <row r="102" spans="2:8" ht="13.5" thickTop="1" x14ac:dyDescent="0.3">
      <c r="D102" s="23"/>
      <c r="E102" s="19"/>
      <c r="H102" s="19"/>
    </row>
    <row r="103" spans="2:8" ht="13" x14ac:dyDescent="0.3">
      <c r="B103" s="64" t="s">
        <v>64</v>
      </c>
      <c r="C103" s="64"/>
      <c r="D103" s="64"/>
      <c r="E103" s="64"/>
      <c r="F103" s="64"/>
      <c r="G103" s="64"/>
      <c r="H103" s="64"/>
    </row>
    <row r="104" spans="2:8" x14ac:dyDescent="0.25">
      <c r="C104" s="2"/>
    </row>
    <row r="105" spans="2:8" x14ac:dyDescent="0.25">
      <c r="B105" s="1" t="s">
        <v>323</v>
      </c>
      <c r="C105" s="2"/>
      <c r="D105" s="2"/>
      <c r="E105" s="25">
        <f>'Lista de Saldos IM'!E68/1000</f>
        <v>983.07720999999992</v>
      </c>
      <c r="F105" s="8"/>
      <c r="G105" s="8"/>
      <c r="H105" s="25">
        <v>988.02939000000003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324</v>
      </c>
      <c r="C107" s="2"/>
      <c r="D107" s="2"/>
      <c r="E107" s="25">
        <f>'Lista de Saldos IM'!E67/1000</f>
        <v>4825.0265499999996</v>
      </c>
      <c r="F107" s="8"/>
      <c r="G107" s="8"/>
      <c r="H107" s="25">
        <v>4855.1420199999993</v>
      </c>
    </row>
    <row r="108" spans="2:8" ht="13.5" thickBot="1" x14ac:dyDescent="0.35">
      <c r="B108" s="2"/>
      <c r="C108" s="2"/>
      <c r="D108" s="2"/>
      <c r="E108" s="69">
        <f>+E105+E107</f>
        <v>5808.10376</v>
      </c>
      <c r="F108" s="8"/>
      <c r="G108" s="8"/>
      <c r="H108" s="69">
        <f>+H105+H107</f>
        <v>5843.171409999999</v>
      </c>
    </row>
    <row r="109" spans="2:8" ht="13.5" thickTop="1" x14ac:dyDescent="0.3">
      <c r="B109" s="141" t="s">
        <v>55</v>
      </c>
      <c r="C109" s="141"/>
      <c r="D109" s="141"/>
      <c r="E109" s="141"/>
      <c r="F109" s="141"/>
      <c r="G109" s="141"/>
      <c r="H109" s="141"/>
    </row>
    <row r="111" spans="2:8" x14ac:dyDescent="0.25">
      <c r="B111" s="1" t="s">
        <v>56</v>
      </c>
      <c r="E111" s="25">
        <f>BALANCE!G35</f>
        <v>19871</v>
      </c>
      <c r="H111" s="25">
        <f>BALANCE!I35</f>
        <v>17507.26093</v>
      </c>
    </row>
    <row r="112" spans="2:8" x14ac:dyDescent="0.25">
      <c r="E112" s="25"/>
      <c r="H112" s="25"/>
    </row>
    <row r="113" spans="2:11" x14ac:dyDescent="0.25">
      <c r="B113" s="1" t="s">
        <v>57</v>
      </c>
      <c r="E113" s="25">
        <f>BALANCE!G36</f>
        <v>725.51469999999995</v>
      </c>
      <c r="H113" s="25">
        <v>760.51859999999999</v>
      </c>
    </row>
    <row r="114" spans="2:11" x14ac:dyDescent="0.25">
      <c r="E114" s="41"/>
      <c r="H114" s="41"/>
    </row>
    <row r="115" spans="2:11" hidden="1" x14ac:dyDescent="0.25">
      <c r="B115" s="2" t="s">
        <v>22</v>
      </c>
      <c r="E115" s="41">
        <v>0</v>
      </c>
      <c r="H115" s="41">
        <v>0</v>
      </c>
    </row>
    <row r="116" spans="2:11" x14ac:dyDescent="0.25">
      <c r="E116" s="50"/>
      <c r="H116" s="50"/>
    </row>
    <row r="117" spans="2:11" ht="13.5" thickBot="1" x14ac:dyDescent="0.35">
      <c r="E117" s="56">
        <f>SUM(E111:E115)</f>
        <v>20596.5147</v>
      </c>
      <c r="F117" s="25"/>
      <c r="G117" s="25"/>
      <c r="H117" s="56">
        <f>SUM(H111:H115)</f>
        <v>18267.77953</v>
      </c>
    </row>
    <row r="118" spans="2:11" ht="13" thickTop="1" x14ac:dyDescent="0.25">
      <c r="E118" s="50"/>
      <c r="F118" s="25"/>
      <c r="G118" s="25"/>
      <c r="H118" s="50"/>
    </row>
    <row r="119" spans="2:11" ht="13" x14ac:dyDescent="0.3">
      <c r="B119" s="141" t="s">
        <v>58</v>
      </c>
      <c r="C119" s="141"/>
      <c r="D119" s="141"/>
      <c r="E119" s="141"/>
      <c r="F119" s="141"/>
      <c r="G119" s="141"/>
      <c r="H119" s="141"/>
    </row>
    <row r="120" spans="2:11" x14ac:dyDescent="0.25">
      <c r="B120" s="1" t="s">
        <v>59</v>
      </c>
      <c r="E120" s="25">
        <f>BALANCE!G40</f>
        <v>27.830959999999997</v>
      </c>
      <c r="F120" s="25"/>
      <c r="G120" s="25"/>
      <c r="H120" s="25">
        <v>27.256730000000001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24</v>
      </c>
      <c r="E122" s="25">
        <f>BALANCE!G42</f>
        <v>705.36437999999998</v>
      </c>
      <c r="F122" s="25"/>
      <c r="G122" s="25"/>
      <c r="H122" s="74">
        <v>697.90002000000004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60</v>
      </c>
      <c r="E124" s="26">
        <f>-'Lista de Saldos IM'!E106/1000</f>
        <v>378.09458000000001</v>
      </c>
      <c r="F124" s="25"/>
      <c r="G124" s="25"/>
      <c r="H124" s="26">
        <v>398.91465000000005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7">
        <f>SUM(E120:E124)</f>
        <v>1111.2899199999999</v>
      </c>
      <c r="F126" s="35"/>
      <c r="G126" s="35"/>
      <c r="H126" s="37">
        <f>SUM(H120:H124)</f>
        <v>1124.0714</v>
      </c>
      <c r="K126" s="35"/>
    </row>
    <row r="127" spans="2:11" ht="14" customHeight="1" thickTop="1" x14ac:dyDescent="0.3">
      <c r="B127" s="141" t="s">
        <v>61</v>
      </c>
      <c r="C127" s="141"/>
      <c r="D127" s="141"/>
      <c r="E127" s="141"/>
      <c r="F127" s="141"/>
      <c r="G127" s="141"/>
      <c r="H127" s="141"/>
    </row>
    <row r="128" spans="2:11" ht="14" customHeight="1" x14ac:dyDescent="0.3">
      <c r="B128" s="62"/>
      <c r="C128" s="62"/>
      <c r="D128" s="62"/>
      <c r="E128" s="62"/>
      <c r="F128" s="62"/>
      <c r="G128" s="62"/>
      <c r="H128" s="62"/>
    </row>
    <row r="129" spans="2:8" x14ac:dyDescent="0.25">
      <c r="B129" s="1" t="s">
        <v>62</v>
      </c>
      <c r="E129" s="26">
        <f>BALANCE!G49</f>
        <v>14467.593409999999</v>
      </c>
      <c r="H129" s="26">
        <f>BALANCE!I49</f>
        <v>13523.98141</v>
      </c>
    </row>
    <row r="130" spans="2:8" ht="13.5" thickBot="1" x14ac:dyDescent="0.35">
      <c r="B130" s="3"/>
      <c r="E130" s="55">
        <f>SUM(E129:E129)</f>
        <v>14467.593409999999</v>
      </c>
      <c r="H130" s="55">
        <f>SUM(H129:H129)</f>
        <v>13523.98141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4" t="s">
        <v>61</v>
      </c>
      <c r="C134" s="64"/>
      <c r="D134" s="64"/>
      <c r="E134" s="57">
        <v>0</v>
      </c>
      <c r="F134" s="64"/>
      <c r="G134" s="64"/>
      <c r="H134" s="57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5">
        <f>E134</f>
        <v>0</v>
      </c>
      <c r="H136" s="55">
        <f>H134</f>
        <v>0</v>
      </c>
    </row>
    <row r="137" spans="2:8" hidden="1" x14ac:dyDescent="0.25"/>
    <row r="138" spans="2:8" hidden="1" x14ac:dyDescent="0.25"/>
    <row r="155" spans="1:8" x14ac:dyDescent="0.25">
      <c r="A155" s="63"/>
      <c r="E155" s="23"/>
      <c r="H155" s="23"/>
    </row>
    <row r="156" spans="1:8" x14ac:dyDescent="0.25">
      <c r="A156" s="63"/>
      <c r="E156" s="23"/>
      <c r="H156" s="23"/>
    </row>
    <row r="157" spans="1:8" x14ac:dyDescent="0.25">
      <c r="A157" s="63"/>
    </row>
    <row r="158" spans="1:8" x14ac:dyDescent="0.25">
      <c r="A158" s="6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169" zoomScale="80" zoomScaleNormal="80" workbookViewId="0">
      <selection activeCell="D185" sqref="D185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85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5"/>
  </cols>
  <sheetData>
    <row r="1" spans="1:13" customFormat="1" ht="12.5" x14ac:dyDescent="0.25">
      <c r="C1" s="85"/>
      <c r="E1" s="4"/>
      <c r="F1" s="4"/>
      <c r="G1" s="4"/>
      <c r="K1" s="4"/>
      <c r="L1" s="4"/>
      <c r="M1" s="4"/>
    </row>
    <row r="2" spans="1:13" customFormat="1" ht="12.5" x14ac:dyDescent="0.25">
      <c r="C2" s="85"/>
      <c r="E2" s="4"/>
      <c r="F2" s="4"/>
      <c r="G2" s="4"/>
      <c r="K2" s="4"/>
      <c r="L2" s="4"/>
      <c r="M2" s="4"/>
    </row>
    <row r="3" spans="1:13" customFormat="1" ht="12.5" x14ac:dyDescent="0.25">
      <c r="C3" s="85"/>
      <c r="E3" s="4"/>
      <c r="F3" s="4"/>
      <c r="G3" s="4"/>
      <c r="K3" s="4"/>
      <c r="L3" s="4"/>
      <c r="M3" s="4"/>
    </row>
    <row r="4" spans="1:13" customFormat="1" ht="12.5" x14ac:dyDescent="0.25">
      <c r="C4" s="85"/>
      <c r="E4" s="4"/>
      <c r="F4" s="4"/>
      <c r="G4" s="4"/>
      <c r="K4" s="4"/>
      <c r="L4" s="4"/>
      <c r="M4" s="4"/>
    </row>
    <row r="5" spans="1:13" customFormat="1" ht="12.5" x14ac:dyDescent="0.25">
      <c r="C5" s="85"/>
      <c r="E5" s="4"/>
      <c r="F5" s="4"/>
      <c r="G5" s="4"/>
      <c r="K5" s="4"/>
      <c r="L5" s="4"/>
      <c r="M5" s="4"/>
    </row>
    <row r="6" spans="1:13" s="81" customFormat="1" x14ac:dyDescent="0.35">
      <c r="A6" s="145" t="s">
        <v>94</v>
      </c>
      <c r="B6" s="145" t="s">
        <v>95</v>
      </c>
      <c r="C6" s="153" t="s">
        <v>96</v>
      </c>
      <c r="D6" s="153" t="s">
        <v>97</v>
      </c>
      <c r="E6" s="146" t="s">
        <v>98</v>
      </c>
      <c r="F6" s="146" t="s">
        <v>99</v>
      </c>
      <c r="G6" s="146" t="s">
        <v>100</v>
      </c>
      <c r="H6" s="145"/>
      <c r="I6" s="145" t="s">
        <v>101</v>
      </c>
      <c r="J6" s="145" t="s">
        <v>102</v>
      </c>
      <c r="K6" s="146" t="s">
        <v>103</v>
      </c>
      <c r="L6" s="146" t="s">
        <v>104</v>
      </c>
      <c r="M6" s="146" t="s">
        <v>105</v>
      </c>
    </row>
    <row r="7" spans="1:13" customFormat="1" x14ac:dyDescent="0.35">
      <c r="A7" s="143" t="s">
        <v>106</v>
      </c>
      <c r="B7" s="143">
        <v>139</v>
      </c>
      <c r="C7" s="159">
        <v>1111200000</v>
      </c>
      <c r="D7" s="143" t="s">
        <v>32</v>
      </c>
      <c r="E7" s="158">
        <v>160</v>
      </c>
      <c r="F7" s="158">
        <v>160</v>
      </c>
      <c r="G7" s="158"/>
      <c r="H7" s="143"/>
      <c r="I7" s="159">
        <v>1111200000</v>
      </c>
      <c r="J7" s="143" t="s">
        <v>32</v>
      </c>
      <c r="K7" s="158">
        <v>160</v>
      </c>
      <c r="L7" s="158">
        <v>160</v>
      </c>
      <c r="M7" s="158"/>
    </row>
    <row r="8" spans="1:13" customFormat="1" x14ac:dyDescent="0.35">
      <c r="A8" s="143" t="s">
        <v>106</v>
      </c>
      <c r="B8" s="143">
        <v>139</v>
      </c>
      <c r="C8" s="143"/>
      <c r="D8" s="143"/>
      <c r="E8" s="158"/>
      <c r="F8" s="158"/>
      <c r="G8" s="158"/>
      <c r="H8" s="143"/>
      <c r="I8" s="143"/>
      <c r="J8" s="143"/>
      <c r="K8" s="158"/>
      <c r="L8" s="158"/>
      <c r="M8" s="158"/>
    </row>
    <row r="9" spans="1:13" customFormat="1" x14ac:dyDescent="0.35">
      <c r="A9" s="143" t="s">
        <v>106</v>
      </c>
      <c r="B9" s="143">
        <v>139</v>
      </c>
      <c r="C9" s="143"/>
      <c r="D9" s="143"/>
      <c r="E9" s="158"/>
      <c r="F9" s="158"/>
      <c r="G9" s="143"/>
      <c r="H9" s="143"/>
      <c r="I9" s="143"/>
      <c r="J9" s="143"/>
      <c r="K9" s="158"/>
      <c r="L9" s="158"/>
      <c r="M9" s="143"/>
    </row>
    <row r="10" spans="1:13" customFormat="1" x14ac:dyDescent="0.35">
      <c r="A10" s="143" t="s">
        <v>106</v>
      </c>
      <c r="B10" s="143">
        <v>139</v>
      </c>
      <c r="C10" s="143">
        <v>1112100191</v>
      </c>
      <c r="D10" s="143" t="s">
        <v>107</v>
      </c>
      <c r="E10" s="151">
        <v>176457.75</v>
      </c>
      <c r="F10" s="151">
        <v>765073.44</v>
      </c>
      <c r="G10" s="158"/>
      <c r="H10" s="143"/>
      <c r="I10" s="143">
        <v>1112100191</v>
      </c>
      <c r="J10" s="143" t="s">
        <v>107</v>
      </c>
      <c r="K10" s="151">
        <v>176457.75</v>
      </c>
      <c r="L10" s="151">
        <v>765073.44</v>
      </c>
      <c r="M10" s="158"/>
    </row>
    <row r="11" spans="1:13" customFormat="1" x14ac:dyDescent="0.35">
      <c r="A11" s="143" t="s">
        <v>106</v>
      </c>
      <c r="B11" s="143">
        <v>139</v>
      </c>
      <c r="C11" s="159">
        <v>1112100192</v>
      </c>
      <c r="D11" s="143" t="s">
        <v>108</v>
      </c>
      <c r="E11" s="162"/>
      <c r="F11" s="162"/>
      <c r="G11" s="158"/>
      <c r="H11" s="143"/>
      <c r="I11" s="159">
        <v>1112100192</v>
      </c>
      <c r="J11" s="143" t="s">
        <v>108</v>
      </c>
      <c r="K11" s="162"/>
      <c r="L11" s="162"/>
      <c r="M11" s="158"/>
    </row>
    <row r="12" spans="1:13" customFormat="1" x14ac:dyDescent="0.35">
      <c r="A12" s="143" t="s">
        <v>106</v>
      </c>
      <c r="B12" s="143">
        <v>139</v>
      </c>
      <c r="C12" s="143">
        <v>1112100193</v>
      </c>
      <c r="D12" s="143" t="s">
        <v>109</v>
      </c>
      <c r="E12" s="151"/>
      <c r="F12" s="151"/>
      <c r="G12" s="158"/>
      <c r="H12" s="143"/>
      <c r="I12" s="143">
        <v>1112100193</v>
      </c>
      <c r="J12" s="143" t="s">
        <v>109</v>
      </c>
      <c r="K12" s="151"/>
      <c r="L12" s="151"/>
      <c r="M12" s="158"/>
    </row>
    <row r="13" spans="1:13" customFormat="1" x14ac:dyDescent="0.35">
      <c r="A13" s="143" t="s">
        <v>106</v>
      </c>
      <c r="B13" s="143">
        <v>139</v>
      </c>
      <c r="C13" s="143">
        <v>1112100196</v>
      </c>
      <c r="D13" s="143" t="s">
        <v>110</v>
      </c>
      <c r="E13" s="162"/>
      <c r="F13" s="162"/>
      <c r="G13" s="158"/>
      <c r="H13" s="143"/>
      <c r="I13" s="143">
        <v>1112100196</v>
      </c>
      <c r="J13" s="143" t="s">
        <v>110</v>
      </c>
      <c r="K13" s="162"/>
      <c r="L13" s="162"/>
      <c r="M13" s="158"/>
    </row>
    <row r="14" spans="1:13" customFormat="1" x14ac:dyDescent="0.35">
      <c r="A14" s="143" t="s">
        <v>106</v>
      </c>
      <c r="B14" s="143">
        <v>139</v>
      </c>
      <c r="C14" s="143">
        <v>1112100197</v>
      </c>
      <c r="D14" s="143" t="s">
        <v>111</v>
      </c>
      <c r="E14" s="151"/>
      <c r="F14" s="151"/>
      <c r="G14" s="158"/>
      <c r="H14" s="143"/>
      <c r="I14" s="143">
        <v>1112100197</v>
      </c>
      <c r="J14" s="143" t="s">
        <v>111</v>
      </c>
      <c r="K14" s="151"/>
      <c r="L14" s="151"/>
      <c r="M14" s="158"/>
    </row>
    <row r="15" spans="1:13" customFormat="1" x14ac:dyDescent="0.35">
      <c r="A15" s="143" t="s">
        <v>106</v>
      </c>
      <c r="B15" s="143">
        <v>139</v>
      </c>
      <c r="C15" s="143">
        <v>1112100201</v>
      </c>
      <c r="D15" s="143" t="s">
        <v>112</v>
      </c>
      <c r="E15" s="158"/>
      <c r="F15" s="158"/>
      <c r="G15" s="158"/>
      <c r="H15" s="143"/>
      <c r="I15" s="143">
        <v>1112100201</v>
      </c>
      <c r="J15" s="143" t="s">
        <v>112</v>
      </c>
      <c r="K15" s="158"/>
      <c r="L15" s="158"/>
      <c r="M15" s="158"/>
    </row>
    <row r="16" spans="1:13" customFormat="1" x14ac:dyDescent="0.35">
      <c r="A16" s="143" t="s">
        <v>106</v>
      </c>
      <c r="B16" s="143">
        <v>139</v>
      </c>
      <c r="C16" s="143">
        <v>1112100203</v>
      </c>
      <c r="D16" s="143" t="s">
        <v>113</v>
      </c>
      <c r="E16" s="158"/>
      <c r="F16" s="158"/>
      <c r="G16" s="158"/>
      <c r="H16" s="143"/>
      <c r="I16" s="143">
        <v>1112100203</v>
      </c>
      <c r="J16" s="143" t="s">
        <v>113</v>
      </c>
      <c r="K16" s="158"/>
      <c r="L16" s="158"/>
      <c r="M16" s="158"/>
    </row>
    <row r="17" spans="1:13" customFormat="1" x14ac:dyDescent="0.35">
      <c r="A17" s="143" t="s">
        <v>106</v>
      </c>
      <c r="B17" s="143">
        <v>139</v>
      </c>
      <c r="C17" s="143">
        <v>1112100207</v>
      </c>
      <c r="D17" s="143" t="s">
        <v>114</v>
      </c>
      <c r="E17" s="158"/>
      <c r="F17" s="158"/>
      <c r="G17" s="158"/>
      <c r="H17" s="143"/>
      <c r="I17" s="143">
        <v>1112100207</v>
      </c>
      <c r="J17" s="143" t="s">
        <v>114</v>
      </c>
      <c r="K17" s="158"/>
      <c r="L17" s="158"/>
      <c r="M17" s="158"/>
    </row>
    <row r="18" spans="1:13" customFormat="1" x14ac:dyDescent="0.35">
      <c r="A18" s="143" t="s">
        <v>106</v>
      </c>
      <c r="B18" s="143">
        <v>139</v>
      </c>
      <c r="C18" s="143">
        <v>1112100221</v>
      </c>
      <c r="D18" s="143" t="s">
        <v>115</v>
      </c>
      <c r="E18" s="151">
        <v>211004.4</v>
      </c>
      <c r="F18" s="151">
        <v>803818.31</v>
      </c>
      <c r="G18" s="158"/>
      <c r="H18" s="143"/>
      <c r="I18" s="143">
        <v>1112100221</v>
      </c>
      <c r="J18" s="143" t="s">
        <v>115</v>
      </c>
      <c r="K18" s="151">
        <v>211004.4</v>
      </c>
      <c r="L18" s="151">
        <v>803818.31</v>
      </c>
      <c r="M18" s="158"/>
    </row>
    <row r="19" spans="1:13" customFormat="1" x14ac:dyDescent="0.35">
      <c r="A19" s="143" t="s">
        <v>106</v>
      </c>
      <c r="B19" s="143">
        <v>139</v>
      </c>
      <c r="C19" s="143">
        <v>1112100222</v>
      </c>
      <c r="D19" s="143" t="s">
        <v>116</v>
      </c>
      <c r="E19" s="158"/>
      <c r="F19" s="158"/>
      <c r="G19" s="158"/>
      <c r="H19" s="143"/>
      <c r="I19" s="143">
        <v>1112100222</v>
      </c>
      <c r="J19" s="143" t="s">
        <v>116</v>
      </c>
      <c r="K19" s="158"/>
      <c r="L19" s="158"/>
      <c r="M19" s="158"/>
    </row>
    <row r="20" spans="1:13" customFormat="1" x14ac:dyDescent="0.35">
      <c r="A20" s="143" t="s">
        <v>106</v>
      </c>
      <c r="B20" s="143">
        <v>139</v>
      </c>
      <c r="C20" s="143">
        <v>1112100223</v>
      </c>
      <c r="D20" s="143" t="s">
        <v>117</v>
      </c>
      <c r="E20" s="151"/>
      <c r="F20" s="151"/>
      <c r="G20" s="158"/>
      <c r="H20" s="143"/>
      <c r="I20" s="143">
        <v>1112100223</v>
      </c>
      <c r="J20" s="143" t="s">
        <v>117</v>
      </c>
      <c r="K20" s="151"/>
      <c r="L20" s="151"/>
      <c r="M20" s="158"/>
    </row>
    <row r="21" spans="1:13" customFormat="1" x14ac:dyDescent="0.35">
      <c r="A21" s="143" t="s">
        <v>106</v>
      </c>
      <c r="B21" s="143">
        <v>139</v>
      </c>
      <c r="C21" s="143">
        <v>1112100226</v>
      </c>
      <c r="D21" s="143" t="s">
        <v>118</v>
      </c>
      <c r="E21" s="151"/>
      <c r="F21" s="151"/>
      <c r="G21" s="158"/>
      <c r="H21" s="143"/>
      <c r="I21" s="143">
        <v>1112100226</v>
      </c>
      <c r="J21" s="143" t="s">
        <v>118</v>
      </c>
      <c r="K21" s="151"/>
      <c r="L21" s="151"/>
      <c r="M21" s="158"/>
    </row>
    <row r="22" spans="1:13" customFormat="1" x14ac:dyDescent="0.35">
      <c r="A22" s="143" t="s">
        <v>106</v>
      </c>
      <c r="B22" s="143">
        <v>139</v>
      </c>
      <c r="C22" s="143">
        <v>1112100227</v>
      </c>
      <c r="D22" s="143" t="s">
        <v>119</v>
      </c>
      <c r="E22" s="151"/>
      <c r="F22" s="151"/>
      <c r="G22" s="158"/>
      <c r="H22" s="143"/>
      <c r="I22" s="143">
        <v>1112100227</v>
      </c>
      <c r="J22" s="143" t="s">
        <v>119</v>
      </c>
      <c r="K22" s="151"/>
      <c r="L22" s="151"/>
      <c r="M22" s="158"/>
    </row>
    <row r="23" spans="1:13" customFormat="1" x14ac:dyDescent="0.35">
      <c r="A23" s="143" t="s">
        <v>106</v>
      </c>
      <c r="B23" s="143"/>
      <c r="C23" s="143">
        <v>1112100331</v>
      </c>
      <c r="D23" s="143" t="s">
        <v>120</v>
      </c>
      <c r="E23" s="158">
        <v>92.09</v>
      </c>
      <c r="F23" s="158">
        <v>92.09</v>
      </c>
      <c r="G23" s="158"/>
      <c r="H23" s="143"/>
      <c r="I23" s="143">
        <v>1112100331</v>
      </c>
      <c r="J23" s="143" t="s">
        <v>120</v>
      </c>
      <c r="K23" s="158">
        <v>92.09</v>
      </c>
      <c r="L23" s="158">
        <v>92.09</v>
      </c>
      <c r="M23" s="158"/>
    </row>
    <row r="24" spans="1:13" customFormat="1" x14ac:dyDescent="0.35">
      <c r="A24" s="143" t="s">
        <v>106</v>
      </c>
      <c r="B24" s="143">
        <v>139</v>
      </c>
      <c r="C24" s="159">
        <v>1112100333</v>
      </c>
      <c r="D24" s="143" t="s">
        <v>121</v>
      </c>
      <c r="E24" s="158"/>
      <c r="F24" s="158"/>
      <c r="G24" s="158"/>
      <c r="H24" s="143"/>
      <c r="I24" s="159">
        <v>1112100333</v>
      </c>
      <c r="J24" s="143" t="s">
        <v>121</v>
      </c>
      <c r="K24" s="158"/>
      <c r="L24" s="158"/>
      <c r="M24" s="158"/>
    </row>
    <row r="25" spans="1:13" customFormat="1" x14ac:dyDescent="0.35">
      <c r="A25" s="143" t="s">
        <v>106</v>
      </c>
      <c r="B25" s="143">
        <v>139</v>
      </c>
      <c r="C25" s="159">
        <v>1112100337</v>
      </c>
      <c r="D25" s="143" t="s">
        <v>122</v>
      </c>
      <c r="E25" s="158"/>
      <c r="F25" s="158"/>
      <c r="G25" s="158"/>
      <c r="H25" s="143"/>
      <c r="I25" s="159">
        <v>1112100337</v>
      </c>
      <c r="J25" s="143" t="s">
        <v>122</v>
      </c>
      <c r="K25" s="158"/>
      <c r="L25" s="158"/>
      <c r="M25" s="158"/>
    </row>
    <row r="26" spans="1:13" customFormat="1" x14ac:dyDescent="0.35">
      <c r="A26" s="143" t="s">
        <v>106</v>
      </c>
      <c r="B26" s="143"/>
      <c r="C26" s="143">
        <v>1112100341</v>
      </c>
      <c r="D26" s="143" t="s">
        <v>120</v>
      </c>
      <c r="E26" s="151">
        <v>291295.40999999997</v>
      </c>
      <c r="F26" s="151">
        <v>124400.26</v>
      </c>
      <c r="G26" s="158"/>
      <c r="H26" s="143"/>
      <c r="I26" s="143">
        <v>1112100341</v>
      </c>
      <c r="J26" s="143" t="s">
        <v>120</v>
      </c>
      <c r="K26" s="151">
        <v>291295.40999999997</v>
      </c>
      <c r="L26" s="151">
        <v>124400.26</v>
      </c>
      <c r="M26" s="158"/>
    </row>
    <row r="27" spans="1:13" customFormat="1" x14ac:dyDescent="0.35">
      <c r="A27" s="143" t="s">
        <v>106</v>
      </c>
      <c r="B27" s="143">
        <v>139</v>
      </c>
      <c r="C27" s="143">
        <v>1112100343</v>
      </c>
      <c r="D27" s="143" t="s">
        <v>123</v>
      </c>
      <c r="E27" s="151"/>
      <c r="F27" s="151"/>
      <c r="G27" s="158"/>
      <c r="H27" s="143"/>
      <c r="I27" s="143">
        <v>1112100343</v>
      </c>
      <c r="J27" s="143" t="s">
        <v>123</v>
      </c>
      <c r="K27" s="151"/>
      <c r="L27" s="151"/>
      <c r="M27" s="158"/>
    </row>
    <row r="28" spans="1:13" customFormat="1" x14ac:dyDescent="0.35">
      <c r="A28" s="143"/>
      <c r="B28" s="143"/>
      <c r="C28" s="143"/>
      <c r="D28" s="143"/>
      <c r="E28" s="162"/>
      <c r="F28" s="162"/>
      <c r="G28" s="158"/>
      <c r="H28" s="143"/>
      <c r="I28" s="159"/>
      <c r="J28" s="143"/>
      <c r="K28" s="162"/>
      <c r="L28" s="162"/>
      <c r="M28" s="158"/>
    </row>
    <row r="29" spans="1:13" customFormat="1" x14ac:dyDescent="0.35">
      <c r="A29" s="143" t="s">
        <v>106</v>
      </c>
      <c r="B29" s="143">
        <v>139</v>
      </c>
      <c r="C29" s="143">
        <v>1112100346</v>
      </c>
      <c r="D29" s="143" t="s">
        <v>124</v>
      </c>
      <c r="E29" s="162"/>
      <c r="F29" s="162"/>
      <c r="G29" s="158"/>
      <c r="H29" s="143"/>
      <c r="I29" s="143">
        <v>1112100346</v>
      </c>
      <c r="J29" s="143" t="s">
        <v>124</v>
      </c>
      <c r="K29" s="162"/>
      <c r="L29" s="162"/>
      <c r="M29" s="158"/>
    </row>
    <row r="30" spans="1:13" customFormat="1" x14ac:dyDescent="0.35">
      <c r="A30" s="143"/>
      <c r="B30" s="143"/>
      <c r="C30" s="159">
        <v>1112100346</v>
      </c>
      <c r="D30" s="143" t="s">
        <v>124</v>
      </c>
      <c r="E30" s="151"/>
      <c r="F30" s="151"/>
      <c r="G30" s="158"/>
      <c r="H30" s="143"/>
      <c r="I30" s="159">
        <v>1112100346</v>
      </c>
      <c r="J30" s="143" t="s">
        <v>124</v>
      </c>
      <c r="K30" s="151"/>
      <c r="L30" s="151"/>
      <c r="M30" s="158"/>
    </row>
    <row r="31" spans="1:13" customFormat="1" x14ac:dyDescent="0.35">
      <c r="A31" s="143" t="s">
        <v>106</v>
      </c>
      <c r="B31" s="143">
        <v>139</v>
      </c>
      <c r="C31" s="143"/>
      <c r="D31" s="143"/>
      <c r="E31" s="162"/>
      <c r="F31" s="162"/>
      <c r="G31" s="158"/>
      <c r="H31" s="143"/>
      <c r="I31" s="143"/>
      <c r="J31" s="143"/>
      <c r="K31" s="162"/>
      <c r="L31" s="162"/>
      <c r="M31" s="158"/>
    </row>
    <row r="32" spans="1:13" customFormat="1" x14ac:dyDescent="0.35">
      <c r="A32" s="143"/>
      <c r="B32" s="143"/>
      <c r="C32" s="159">
        <v>1112100347</v>
      </c>
      <c r="D32" s="143" t="s">
        <v>125</v>
      </c>
      <c r="E32" s="151"/>
      <c r="F32" s="151"/>
      <c r="G32" s="158"/>
      <c r="H32" s="143"/>
      <c r="I32" s="159">
        <v>1112100347</v>
      </c>
      <c r="J32" s="143" t="s">
        <v>125</v>
      </c>
      <c r="K32" s="151"/>
      <c r="L32" s="151"/>
      <c r="M32" s="158"/>
    </row>
    <row r="33" spans="1:15" customFormat="1" x14ac:dyDescent="0.35">
      <c r="A33" s="143" t="s">
        <v>106</v>
      </c>
      <c r="B33" s="143">
        <v>139</v>
      </c>
      <c r="C33" s="143">
        <v>1112100348</v>
      </c>
      <c r="D33" s="143" t="s">
        <v>126</v>
      </c>
      <c r="E33" s="158"/>
      <c r="F33" s="158"/>
      <c r="G33" s="158"/>
      <c r="H33" s="143"/>
      <c r="I33" s="143">
        <v>1112100348</v>
      </c>
      <c r="J33" s="143" t="s">
        <v>126</v>
      </c>
      <c r="K33" s="158"/>
      <c r="L33" s="158"/>
      <c r="M33" s="158"/>
      <c r="N33" s="143"/>
      <c r="O33" s="143"/>
    </row>
    <row r="34" spans="1:15" customFormat="1" x14ac:dyDescent="0.35">
      <c r="A34" s="143" t="s">
        <v>106</v>
      </c>
      <c r="B34" s="143">
        <v>139</v>
      </c>
      <c r="C34" s="143">
        <v>1112104181</v>
      </c>
      <c r="D34" s="143" t="s">
        <v>127</v>
      </c>
      <c r="E34" s="158">
        <v>1997.75</v>
      </c>
      <c r="F34" s="158">
        <v>1997.75</v>
      </c>
      <c r="G34" s="158"/>
      <c r="H34" s="143"/>
      <c r="I34" s="143">
        <v>1112104181</v>
      </c>
      <c r="J34" s="143" t="s">
        <v>127</v>
      </c>
      <c r="K34" s="158">
        <v>1997.75</v>
      </c>
      <c r="L34" s="158">
        <v>1997.75</v>
      </c>
      <c r="M34" s="158"/>
      <c r="N34" s="143"/>
      <c r="O34" s="143"/>
    </row>
    <row r="35" spans="1:15" customFormat="1" x14ac:dyDescent="0.35">
      <c r="A35" s="143" t="s">
        <v>106</v>
      </c>
      <c r="B35" s="143">
        <v>139</v>
      </c>
      <c r="C35" s="159">
        <v>1112104183</v>
      </c>
      <c r="D35" s="143" t="s">
        <v>128</v>
      </c>
      <c r="E35" s="158"/>
      <c r="F35" s="158"/>
      <c r="G35" s="158"/>
      <c r="H35" s="143"/>
      <c r="I35" s="159">
        <v>1112104183</v>
      </c>
      <c r="J35" s="143" t="s">
        <v>128</v>
      </c>
      <c r="K35" s="158"/>
      <c r="L35" s="158"/>
      <c r="M35" s="158"/>
      <c r="N35" s="143"/>
      <c r="O35" s="143"/>
    </row>
    <row r="36" spans="1:15" customFormat="1" x14ac:dyDescent="0.35">
      <c r="A36" s="143" t="s">
        <v>106</v>
      </c>
      <c r="B36" s="143">
        <v>139</v>
      </c>
      <c r="C36" s="159">
        <v>1112104187</v>
      </c>
      <c r="D36" s="143" t="s">
        <v>129</v>
      </c>
      <c r="E36" s="158"/>
      <c r="F36" s="158"/>
      <c r="G36" s="158"/>
      <c r="H36" s="143"/>
      <c r="I36" s="159">
        <v>1112104187</v>
      </c>
      <c r="J36" s="143" t="s">
        <v>129</v>
      </c>
      <c r="K36" s="158"/>
      <c r="L36" s="158"/>
      <c r="M36" s="158"/>
      <c r="N36" s="143"/>
      <c r="O36" s="143"/>
    </row>
    <row r="37" spans="1:15" customFormat="1" x14ac:dyDescent="0.35">
      <c r="A37" s="143" t="s">
        <v>106</v>
      </c>
      <c r="B37" s="143">
        <v>139</v>
      </c>
      <c r="C37" s="159">
        <v>1112104191</v>
      </c>
      <c r="D37" s="143" t="s">
        <v>130</v>
      </c>
      <c r="E37" s="151">
        <v>0</v>
      </c>
      <c r="F37" s="151">
        <v>0</v>
      </c>
      <c r="G37" s="158"/>
      <c r="H37" s="143"/>
      <c r="I37" s="159">
        <v>1112104191</v>
      </c>
      <c r="J37" s="143" t="s">
        <v>130</v>
      </c>
      <c r="K37" s="151">
        <v>0</v>
      </c>
      <c r="L37" s="151">
        <v>0</v>
      </c>
      <c r="M37" s="158"/>
      <c r="N37" s="143"/>
      <c r="O37" s="143"/>
    </row>
    <row r="38" spans="1:15" customFormat="1" x14ac:dyDescent="0.35">
      <c r="A38" s="143" t="s">
        <v>106</v>
      </c>
      <c r="B38" s="143">
        <v>139</v>
      </c>
      <c r="C38" s="159">
        <v>1112104193</v>
      </c>
      <c r="D38" s="143" t="s">
        <v>131</v>
      </c>
      <c r="E38" s="151"/>
      <c r="F38" s="151"/>
      <c r="G38" s="158"/>
      <c r="H38" s="143"/>
      <c r="I38" s="159">
        <v>1112104193</v>
      </c>
      <c r="J38" s="143" t="s">
        <v>131</v>
      </c>
      <c r="K38" s="151"/>
      <c r="L38" s="151"/>
      <c r="M38" s="158"/>
      <c r="N38" s="143"/>
      <c r="O38" s="143"/>
    </row>
    <row r="39" spans="1:15" customFormat="1" x14ac:dyDescent="0.35">
      <c r="A39" s="143" t="s">
        <v>106</v>
      </c>
      <c r="B39" s="143">
        <v>139</v>
      </c>
      <c r="C39" s="159">
        <v>1112104197</v>
      </c>
      <c r="D39" s="143" t="s">
        <v>132</v>
      </c>
      <c r="E39" s="151"/>
      <c r="F39" s="151"/>
      <c r="G39" s="158"/>
      <c r="H39" s="143"/>
      <c r="I39" s="159">
        <v>1112104197</v>
      </c>
      <c r="J39" s="143" t="s">
        <v>132</v>
      </c>
      <c r="K39" s="151"/>
      <c r="L39" s="151"/>
      <c r="M39" s="158"/>
      <c r="N39" s="143"/>
      <c r="O39" s="143"/>
    </row>
    <row r="40" spans="1:15" customFormat="1" x14ac:dyDescent="0.35">
      <c r="A40" s="143" t="s">
        <v>106</v>
      </c>
      <c r="B40" s="143">
        <v>140</v>
      </c>
      <c r="C40" s="143">
        <v>1112100423</v>
      </c>
      <c r="D40" s="143" t="s">
        <v>133</v>
      </c>
      <c r="E40" s="151"/>
      <c r="F40" s="151"/>
      <c r="G40" s="158"/>
      <c r="H40" s="143"/>
      <c r="I40" s="143">
        <v>1112100423</v>
      </c>
      <c r="J40" s="143" t="s">
        <v>133</v>
      </c>
      <c r="K40" s="151"/>
      <c r="L40" s="151"/>
      <c r="M40" s="158"/>
      <c r="N40" s="143"/>
      <c r="O40" s="143"/>
    </row>
    <row r="41" spans="1:15" customFormat="1" x14ac:dyDescent="0.35">
      <c r="A41" s="143" t="s">
        <v>106</v>
      </c>
      <c r="B41" s="143">
        <v>141</v>
      </c>
      <c r="C41" s="143">
        <v>1112100421</v>
      </c>
      <c r="D41" s="143" t="s">
        <v>134</v>
      </c>
      <c r="E41" s="151">
        <v>510866.64</v>
      </c>
      <c r="F41" s="151">
        <v>814379.16</v>
      </c>
      <c r="G41" s="158"/>
      <c r="H41" s="143"/>
      <c r="I41" s="143">
        <v>1112100421</v>
      </c>
      <c r="J41" s="143" t="s">
        <v>134</v>
      </c>
      <c r="K41" s="151">
        <v>510866.64</v>
      </c>
      <c r="L41" s="151">
        <v>814379.16</v>
      </c>
      <c r="M41" s="158"/>
      <c r="N41" s="160"/>
      <c r="O41" s="160"/>
    </row>
    <row r="42" spans="1:15" customFormat="1" x14ac:dyDescent="0.35">
      <c r="A42" s="143"/>
      <c r="B42" s="143"/>
      <c r="C42" s="143">
        <v>1112100451</v>
      </c>
      <c r="D42" s="143" t="s">
        <v>315</v>
      </c>
      <c r="E42" s="151">
        <v>110961.3</v>
      </c>
      <c r="F42" s="151">
        <v>88737.77</v>
      </c>
      <c r="G42" s="158"/>
      <c r="H42" s="143"/>
      <c r="I42" s="143">
        <v>1112100451</v>
      </c>
      <c r="J42" s="143" t="s">
        <v>315</v>
      </c>
      <c r="K42" s="151">
        <v>110961.3</v>
      </c>
      <c r="L42" s="151">
        <v>88737.77</v>
      </c>
      <c r="M42" s="158"/>
      <c r="N42" s="160"/>
      <c r="O42" s="160"/>
    </row>
    <row r="43" spans="1:15" customFormat="1" x14ac:dyDescent="0.35">
      <c r="A43" s="143" t="s">
        <v>106</v>
      </c>
      <c r="B43" s="143">
        <v>141</v>
      </c>
      <c r="C43" s="143">
        <v>1112100461</v>
      </c>
      <c r="D43" s="143" t="s">
        <v>316</v>
      </c>
      <c r="E43" s="151">
        <v>1417662.41</v>
      </c>
      <c r="F43" s="151">
        <v>35230.14</v>
      </c>
      <c r="G43" s="162"/>
      <c r="H43" s="143"/>
      <c r="I43" s="143">
        <v>1112100461</v>
      </c>
      <c r="J43" s="143" t="s">
        <v>316</v>
      </c>
      <c r="K43" s="151">
        <v>1417662.41</v>
      </c>
      <c r="L43" s="151">
        <v>35230.14</v>
      </c>
      <c r="M43" s="158"/>
      <c r="N43" s="143"/>
      <c r="O43" s="143"/>
    </row>
    <row r="44" spans="1:15" customFormat="1" x14ac:dyDescent="0.35">
      <c r="A44" s="143"/>
      <c r="B44" s="143"/>
      <c r="C44" s="143">
        <v>1112100427</v>
      </c>
      <c r="D44" s="143" t="s">
        <v>134</v>
      </c>
      <c r="E44" s="151"/>
      <c r="F44" s="151"/>
      <c r="G44" s="162"/>
      <c r="H44" s="143"/>
      <c r="I44" s="143">
        <v>1112100427</v>
      </c>
      <c r="J44" s="143" t="s">
        <v>134</v>
      </c>
      <c r="K44" s="151"/>
      <c r="L44" s="151"/>
      <c r="M44" s="158"/>
      <c r="N44" s="143"/>
      <c r="O44" s="143"/>
    </row>
    <row r="45" spans="1:15" customFormat="1" x14ac:dyDescent="0.35">
      <c r="A45" s="143"/>
      <c r="B45" s="143"/>
      <c r="C45" s="143">
        <v>1112105411</v>
      </c>
      <c r="D45" s="143" t="s">
        <v>337</v>
      </c>
      <c r="E45" s="143">
        <v>250</v>
      </c>
      <c r="F45" s="151"/>
      <c r="G45" s="162"/>
      <c r="H45" s="143"/>
      <c r="I45" s="143">
        <v>1112105411</v>
      </c>
      <c r="J45" s="143" t="s">
        <v>337</v>
      </c>
      <c r="K45" s="143">
        <v>250</v>
      </c>
      <c r="L45" s="151"/>
      <c r="M45" s="158"/>
      <c r="N45" s="143"/>
      <c r="O45" s="143"/>
    </row>
    <row r="46" spans="1:15" customFormat="1" x14ac:dyDescent="0.35">
      <c r="A46" s="143"/>
      <c r="B46" s="143"/>
      <c r="C46" s="143"/>
      <c r="D46" s="143"/>
      <c r="E46" s="151"/>
      <c r="F46" s="151"/>
      <c r="G46" s="162"/>
      <c r="H46" s="143"/>
      <c r="I46" s="143"/>
      <c r="J46" s="143"/>
      <c r="K46" s="151"/>
      <c r="L46" s="151"/>
      <c r="M46" s="158"/>
      <c r="N46" s="143"/>
      <c r="O46" s="143"/>
    </row>
    <row r="47" spans="1:15" customFormat="1" x14ac:dyDescent="0.35">
      <c r="A47" s="143"/>
      <c r="B47" s="143"/>
      <c r="C47" s="143">
        <v>1112310000</v>
      </c>
      <c r="D47" s="143" t="s">
        <v>294</v>
      </c>
      <c r="E47" s="151">
        <v>403481.12</v>
      </c>
      <c r="F47" s="151">
        <v>403481.12</v>
      </c>
      <c r="G47" s="162"/>
      <c r="H47" s="143"/>
      <c r="I47" s="143">
        <v>1112310000</v>
      </c>
      <c r="J47" s="143" t="s">
        <v>294</v>
      </c>
      <c r="K47" s="151">
        <v>403481.12</v>
      </c>
      <c r="L47" s="151">
        <v>403481.12</v>
      </c>
      <c r="M47" s="158"/>
      <c r="N47" s="143"/>
      <c r="O47" s="143"/>
    </row>
    <row r="48" spans="1:15" customFormat="1" x14ac:dyDescent="0.35">
      <c r="A48" s="143" t="s">
        <v>106</v>
      </c>
      <c r="B48" s="143">
        <v>139</v>
      </c>
      <c r="C48" s="159">
        <v>1113000000</v>
      </c>
      <c r="D48" s="143" t="s">
        <v>34</v>
      </c>
      <c r="E48" s="151">
        <v>130530.45</v>
      </c>
      <c r="F48" s="151">
        <v>56557.57</v>
      </c>
      <c r="G48" s="158"/>
      <c r="H48" s="143"/>
      <c r="I48" s="159">
        <v>1113000000</v>
      </c>
      <c r="J48" s="143" t="s">
        <v>34</v>
      </c>
      <c r="K48" s="151">
        <v>130530.45</v>
      </c>
      <c r="L48" s="151">
        <v>56557.57</v>
      </c>
      <c r="M48" s="158"/>
      <c r="N48" s="143"/>
      <c r="O48" s="143"/>
    </row>
    <row r="49" spans="1:13" customFormat="1" x14ac:dyDescent="0.35">
      <c r="A49" s="143"/>
      <c r="B49" s="143"/>
      <c r="C49" s="143"/>
      <c r="D49" s="143"/>
      <c r="E49" s="147">
        <v>3254759.3200000003</v>
      </c>
      <c r="F49" s="147">
        <v>3093927.6100000003</v>
      </c>
      <c r="G49" s="147">
        <v>0</v>
      </c>
      <c r="H49" s="143"/>
      <c r="I49" s="143"/>
      <c r="J49" s="143"/>
      <c r="K49" s="147">
        <v>3254759.3200000003</v>
      </c>
      <c r="L49" s="147">
        <v>3093927.6100000003</v>
      </c>
      <c r="M49" s="147">
        <v>0</v>
      </c>
    </row>
    <row r="50" spans="1:13" customFormat="1" x14ac:dyDescent="0.35">
      <c r="A50" s="143" t="s">
        <v>135</v>
      </c>
      <c r="B50" s="143">
        <v>139</v>
      </c>
      <c r="C50" s="159">
        <v>1131100000</v>
      </c>
      <c r="D50" s="143" t="s">
        <v>36</v>
      </c>
      <c r="E50" s="151"/>
      <c r="F50" s="151"/>
      <c r="G50" s="158"/>
      <c r="H50" s="143"/>
      <c r="I50" s="159">
        <v>1131100000</v>
      </c>
      <c r="J50" s="143" t="s">
        <v>36</v>
      </c>
      <c r="K50" s="151"/>
      <c r="L50" s="151"/>
      <c r="M50" s="158"/>
    </row>
    <row r="51" spans="1:13" customFormat="1" x14ac:dyDescent="0.35">
      <c r="A51" s="143"/>
      <c r="B51" s="143"/>
      <c r="C51" s="159">
        <v>1131500000</v>
      </c>
      <c r="D51" s="143" t="s">
        <v>287</v>
      </c>
      <c r="E51" s="151">
        <v>15279524.890000001</v>
      </c>
      <c r="F51" s="151">
        <v>13896946</v>
      </c>
      <c r="G51" s="158"/>
      <c r="H51" s="143"/>
      <c r="I51" s="159">
        <v>1131500000</v>
      </c>
      <c r="J51" s="143" t="s">
        <v>287</v>
      </c>
      <c r="K51" s="151">
        <v>15279524.890000001</v>
      </c>
      <c r="L51" s="151">
        <v>13896946</v>
      </c>
      <c r="M51" s="158"/>
    </row>
    <row r="52" spans="1:13" customFormat="1" x14ac:dyDescent="0.35">
      <c r="A52" s="143" t="s">
        <v>136</v>
      </c>
      <c r="B52" s="143">
        <v>139</v>
      </c>
      <c r="C52" s="159">
        <v>1131300000</v>
      </c>
      <c r="D52" s="143" t="s">
        <v>137</v>
      </c>
      <c r="E52" s="151">
        <v>7391009.5099999998</v>
      </c>
      <c r="F52" s="151">
        <v>7398164.6200000001</v>
      </c>
      <c r="G52" s="158"/>
      <c r="H52" s="158"/>
      <c r="I52" s="159">
        <v>1131300000</v>
      </c>
      <c r="J52" s="143" t="s">
        <v>137</v>
      </c>
      <c r="K52" s="151">
        <v>7391009.5099999998</v>
      </c>
      <c r="L52" s="151">
        <v>7398164.6200000001</v>
      </c>
      <c r="M52" s="158"/>
    </row>
    <row r="53" spans="1:13" customFormat="1" x14ac:dyDescent="0.35">
      <c r="A53" s="143"/>
      <c r="B53" s="143"/>
      <c r="C53" s="159">
        <v>1131600000</v>
      </c>
      <c r="D53" s="143" t="s">
        <v>288</v>
      </c>
      <c r="E53" s="151">
        <v>1748863.28</v>
      </c>
      <c r="F53" s="151">
        <v>1500313.35</v>
      </c>
      <c r="G53" s="158"/>
      <c r="H53" s="158"/>
      <c r="I53" s="159">
        <v>1131600000</v>
      </c>
      <c r="J53" s="143" t="s">
        <v>288</v>
      </c>
      <c r="K53" s="151">
        <v>1748863.28</v>
      </c>
      <c r="L53" s="151">
        <v>1500313.35</v>
      </c>
      <c r="M53" s="158"/>
    </row>
    <row r="54" spans="1:13" customFormat="1" x14ac:dyDescent="0.35">
      <c r="A54" s="143" t="s">
        <v>138</v>
      </c>
      <c r="B54" s="143">
        <v>139</v>
      </c>
      <c r="C54" s="159">
        <v>1132500000</v>
      </c>
      <c r="D54" s="143" t="s">
        <v>139</v>
      </c>
      <c r="E54" s="158"/>
      <c r="F54" s="158"/>
      <c r="G54" s="158">
        <v>16968388.170000002</v>
      </c>
      <c r="H54" s="157"/>
      <c r="I54" s="159">
        <v>1132500000</v>
      </c>
      <c r="J54" s="143" t="s">
        <v>139</v>
      </c>
      <c r="K54" s="158"/>
      <c r="L54" s="158"/>
      <c r="M54" s="158"/>
    </row>
    <row r="55" spans="1:13" customFormat="1" x14ac:dyDescent="0.35">
      <c r="A55" s="143"/>
      <c r="B55" s="143"/>
      <c r="C55" s="159">
        <v>1132200000</v>
      </c>
      <c r="D55" s="143" t="s">
        <v>289</v>
      </c>
      <c r="E55" s="158">
        <v>2309</v>
      </c>
      <c r="F55" s="158">
        <v>2309</v>
      </c>
      <c r="G55" s="158">
        <v>10405.220000000001</v>
      </c>
      <c r="H55" s="157"/>
      <c r="I55" s="159">
        <v>1132200000</v>
      </c>
      <c r="J55" s="143" t="s">
        <v>289</v>
      </c>
      <c r="K55" s="158">
        <v>2309</v>
      </c>
      <c r="L55" s="158">
        <v>2309</v>
      </c>
      <c r="M55" s="158"/>
    </row>
    <row r="56" spans="1:13" customFormat="1" x14ac:dyDescent="0.35">
      <c r="A56" s="143" t="s">
        <v>138</v>
      </c>
      <c r="B56" s="143">
        <v>139</v>
      </c>
      <c r="C56" s="159">
        <v>1133200000</v>
      </c>
      <c r="D56" s="143" t="s">
        <v>140</v>
      </c>
      <c r="E56" s="151">
        <v>5336.8</v>
      </c>
      <c r="F56" s="151">
        <v>5336.8</v>
      </c>
      <c r="G56" s="158"/>
      <c r="H56" s="143"/>
      <c r="I56" s="159">
        <v>1133200000</v>
      </c>
      <c r="J56" s="143" t="s">
        <v>140</v>
      </c>
      <c r="K56" s="151">
        <v>5336.8</v>
      </c>
      <c r="L56" s="151">
        <v>5336.8</v>
      </c>
      <c r="M56" s="158"/>
    </row>
    <row r="57" spans="1:13" customFormat="1" x14ac:dyDescent="0.35">
      <c r="A57" s="143" t="s">
        <v>138</v>
      </c>
      <c r="B57" s="143">
        <v>139</v>
      </c>
      <c r="C57" s="159">
        <v>1133210000</v>
      </c>
      <c r="D57" s="143" t="s">
        <v>141</v>
      </c>
      <c r="E57" s="158"/>
      <c r="F57" s="158"/>
      <c r="G57" s="158"/>
      <c r="H57" s="143"/>
      <c r="I57" s="159">
        <v>1133210000</v>
      </c>
      <c r="J57" s="143" t="s">
        <v>141</v>
      </c>
      <c r="K57" s="158"/>
      <c r="L57" s="158"/>
      <c r="M57" s="158"/>
    </row>
    <row r="58" spans="1:13" customFormat="1" x14ac:dyDescent="0.35">
      <c r="A58" s="143" t="s">
        <v>138</v>
      </c>
      <c r="B58" s="143">
        <v>139</v>
      </c>
      <c r="C58" s="159">
        <v>1140000000</v>
      </c>
      <c r="D58" s="143" t="s">
        <v>142</v>
      </c>
      <c r="E58" s="158"/>
      <c r="F58" s="158"/>
      <c r="G58" s="158"/>
      <c r="H58" s="143"/>
      <c r="I58" s="159">
        <v>1140000000</v>
      </c>
      <c r="J58" s="143" t="s">
        <v>142</v>
      </c>
      <c r="K58" s="158"/>
      <c r="L58" s="158"/>
      <c r="M58" s="158"/>
    </row>
    <row r="59" spans="1:13" customFormat="1" x14ac:dyDescent="0.35">
      <c r="A59" s="143" t="s">
        <v>138</v>
      </c>
      <c r="B59" s="143">
        <v>139</v>
      </c>
      <c r="C59" s="159">
        <v>1141000000</v>
      </c>
      <c r="D59" s="143" t="s">
        <v>143</v>
      </c>
      <c r="E59" s="151">
        <v>2759.42</v>
      </c>
      <c r="F59" s="151">
        <v>2743.99</v>
      </c>
      <c r="G59" s="158"/>
      <c r="H59" s="143"/>
      <c r="I59" s="159">
        <v>1141000000</v>
      </c>
      <c r="J59" s="143" t="s">
        <v>143</v>
      </c>
      <c r="K59" s="151">
        <v>2759.42</v>
      </c>
      <c r="L59" s="151">
        <v>2743.99</v>
      </c>
      <c r="M59" s="158"/>
    </row>
    <row r="60" spans="1:13" customFormat="1" x14ac:dyDescent="0.35">
      <c r="A60" s="143"/>
      <c r="B60" s="143"/>
      <c r="C60" s="144">
        <v>1134100000</v>
      </c>
      <c r="D60" s="143" t="s">
        <v>313</v>
      </c>
      <c r="E60" s="158">
        <v>-259734.04</v>
      </c>
      <c r="F60" s="158">
        <v>-259734.04</v>
      </c>
      <c r="G60" s="158">
        <v>0</v>
      </c>
      <c r="H60" s="143"/>
      <c r="I60" s="144">
        <v>1134100000</v>
      </c>
      <c r="J60" s="143" t="s">
        <v>313</v>
      </c>
      <c r="K60" s="158">
        <v>-259734.04</v>
      </c>
      <c r="L60" s="158">
        <v>-259734.04</v>
      </c>
      <c r="M60" s="158"/>
    </row>
    <row r="61" spans="1:13" customFormat="1" x14ac:dyDescent="0.35">
      <c r="A61" s="143"/>
      <c r="B61" s="143"/>
      <c r="C61" s="144"/>
      <c r="D61" s="143"/>
      <c r="E61" s="158">
        <v>199734.04</v>
      </c>
      <c r="F61" s="158">
        <v>199734.04</v>
      </c>
      <c r="G61" s="158"/>
      <c r="H61" s="143"/>
      <c r="I61" s="144">
        <v>1134200000</v>
      </c>
      <c r="J61" s="143" t="s">
        <v>327</v>
      </c>
      <c r="K61" s="158">
        <v>199734.04</v>
      </c>
      <c r="L61" s="158">
        <v>199734.04</v>
      </c>
      <c r="M61" s="158"/>
    </row>
    <row r="62" spans="1:13" customFormat="1" x14ac:dyDescent="0.35">
      <c r="A62" s="143"/>
      <c r="B62" s="143"/>
      <c r="C62" s="143"/>
      <c r="D62" s="143"/>
      <c r="E62" s="149">
        <v>-49594.78</v>
      </c>
      <c r="F62" s="149">
        <v>-49610.209999999992</v>
      </c>
      <c r="G62" s="149">
        <v>16978793.390000001</v>
      </c>
      <c r="H62" s="143"/>
      <c r="I62" s="143"/>
      <c r="J62" s="143"/>
      <c r="K62" s="149">
        <v>-49594.78</v>
      </c>
      <c r="L62" s="149">
        <v>-49610.209999999992</v>
      </c>
      <c r="M62" s="149">
        <v>0</v>
      </c>
    </row>
    <row r="63" spans="1:13" customFormat="1" x14ac:dyDescent="0.35">
      <c r="A63" s="143" t="s">
        <v>144</v>
      </c>
      <c r="B63" s="143">
        <v>139</v>
      </c>
      <c r="C63" s="143">
        <v>1125000000</v>
      </c>
      <c r="D63" s="143" t="s">
        <v>145</v>
      </c>
      <c r="E63" s="158"/>
      <c r="F63" s="158"/>
      <c r="G63" s="158"/>
      <c r="H63" s="143"/>
      <c r="I63" s="143">
        <v>1125000000</v>
      </c>
      <c r="J63" s="143" t="s">
        <v>145</v>
      </c>
      <c r="K63" s="158"/>
      <c r="L63" s="158"/>
      <c r="M63" s="158"/>
    </row>
    <row r="64" spans="1:13" customFormat="1" x14ac:dyDescent="0.35">
      <c r="A64" s="143" t="s">
        <v>146</v>
      </c>
      <c r="B64" s="143">
        <v>139</v>
      </c>
      <c r="C64" s="143">
        <v>1151000000</v>
      </c>
      <c r="D64" s="143" t="s">
        <v>147</v>
      </c>
      <c r="E64" s="151"/>
      <c r="F64" s="151"/>
      <c r="G64" s="158"/>
      <c r="H64" s="143"/>
      <c r="I64" s="143">
        <v>1151000000</v>
      </c>
      <c r="J64" s="143" t="s">
        <v>147</v>
      </c>
      <c r="K64" s="151"/>
      <c r="L64" s="151"/>
      <c r="M64" s="158"/>
    </row>
    <row r="65" spans="1:13" customFormat="1" x14ac:dyDescent="0.35">
      <c r="A65" s="143"/>
      <c r="B65" s="143"/>
      <c r="C65" s="143">
        <v>1152000000</v>
      </c>
      <c r="D65" s="143" t="s">
        <v>326</v>
      </c>
      <c r="E65" s="151"/>
      <c r="F65" s="151"/>
      <c r="G65" s="158"/>
      <c r="H65" s="143"/>
      <c r="I65" s="143">
        <v>1152000000</v>
      </c>
      <c r="J65" s="143" t="s">
        <v>326</v>
      </c>
      <c r="K65" s="151"/>
      <c r="L65" s="151"/>
      <c r="M65" s="158"/>
    </row>
    <row r="66" spans="1:13" customFormat="1" x14ac:dyDescent="0.35">
      <c r="A66" s="143" t="s">
        <v>146</v>
      </c>
      <c r="B66" s="143">
        <v>139</v>
      </c>
      <c r="C66" s="143">
        <v>1164000000</v>
      </c>
      <c r="D66" s="143" t="s">
        <v>16</v>
      </c>
      <c r="E66" s="151">
        <v>129755.67</v>
      </c>
      <c r="F66" s="151">
        <v>90055.91</v>
      </c>
      <c r="G66" s="158">
        <v>129755.67</v>
      </c>
      <c r="H66" s="143"/>
      <c r="I66" s="143">
        <v>1164000000</v>
      </c>
      <c r="J66" s="143" t="s">
        <v>16</v>
      </c>
      <c r="K66" s="151">
        <v>129755.67</v>
      </c>
      <c r="L66" s="151">
        <v>90055.91</v>
      </c>
      <c r="M66" s="158"/>
    </row>
    <row r="67" spans="1:13" customFormat="1" x14ac:dyDescent="0.35">
      <c r="A67" s="143"/>
      <c r="B67" s="143"/>
      <c r="C67" s="143">
        <v>1201000000</v>
      </c>
      <c r="D67" s="143" t="s">
        <v>319</v>
      </c>
      <c r="E67" s="151">
        <v>4825026.55</v>
      </c>
      <c r="F67" s="151">
        <v>4840138.99</v>
      </c>
      <c r="G67" s="158"/>
      <c r="H67" s="143"/>
      <c r="I67" s="143">
        <v>1201000000</v>
      </c>
      <c r="J67" s="143" t="s">
        <v>319</v>
      </c>
      <c r="K67" s="151">
        <v>4825026.55</v>
      </c>
      <c r="L67" s="151">
        <v>4840138.99</v>
      </c>
      <c r="M67" s="158"/>
    </row>
    <row r="68" spans="1:13" customFormat="1" x14ac:dyDescent="0.35">
      <c r="A68" s="143" t="s">
        <v>148</v>
      </c>
      <c r="B68" s="143">
        <v>139</v>
      </c>
      <c r="C68" s="143">
        <v>1202000000</v>
      </c>
      <c r="D68" s="143" t="s">
        <v>149</v>
      </c>
      <c r="E68" s="151">
        <v>983077.21</v>
      </c>
      <c r="F68" s="151">
        <v>985564.6</v>
      </c>
      <c r="G68" s="158"/>
      <c r="H68" s="143"/>
      <c r="I68" s="143">
        <v>1202000000</v>
      </c>
      <c r="J68" s="143" t="s">
        <v>149</v>
      </c>
      <c r="K68" s="151">
        <v>983077.21</v>
      </c>
      <c r="L68" s="151">
        <v>985564.6</v>
      </c>
      <c r="M68" s="158"/>
    </row>
    <row r="69" spans="1:13" customFormat="1" x14ac:dyDescent="0.35">
      <c r="A69" s="143" t="s">
        <v>150</v>
      </c>
      <c r="B69" s="143">
        <v>139</v>
      </c>
      <c r="C69" s="143">
        <v>1301100000</v>
      </c>
      <c r="D69" s="143" t="s">
        <v>151</v>
      </c>
      <c r="E69" s="158">
        <v>3320394.53</v>
      </c>
      <c r="F69" s="158">
        <v>3320394.53</v>
      </c>
      <c r="G69" s="158"/>
      <c r="H69" s="143"/>
      <c r="I69" s="143">
        <v>1301100000</v>
      </c>
      <c r="J69" s="143" t="s">
        <v>151</v>
      </c>
      <c r="K69" s="158">
        <v>3320394.53</v>
      </c>
      <c r="L69" s="158">
        <v>3320394.53</v>
      </c>
      <c r="M69" s="158"/>
    </row>
    <row r="70" spans="1:13" customFormat="1" x14ac:dyDescent="0.35">
      <c r="A70" s="143" t="s">
        <v>150</v>
      </c>
      <c r="B70" s="143">
        <v>139</v>
      </c>
      <c r="C70" s="143">
        <v>1301200000</v>
      </c>
      <c r="D70" s="143" t="s">
        <v>152</v>
      </c>
      <c r="E70" s="158">
        <v>717452.71</v>
      </c>
      <c r="F70" s="158">
        <v>717452.71</v>
      </c>
      <c r="G70" s="158"/>
      <c r="H70" s="143"/>
      <c r="I70" s="143">
        <v>1301200000</v>
      </c>
      <c r="J70" s="143" t="s">
        <v>152</v>
      </c>
      <c r="K70" s="158">
        <v>717452.71</v>
      </c>
      <c r="L70" s="158">
        <v>717452.71</v>
      </c>
      <c r="M70" s="158"/>
    </row>
    <row r="71" spans="1:13" customFormat="1" x14ac:dyDescent="0.35">
      <c r="A71" s="143"/>
      <c r="B71" s="143"/>
      <c r="C71" s="143"/>
      <c r="D71" s="143"/>
      <c r="E71" s="154">
        <v>4037847.2399999998</v>
      </c>
      <c r="F71" s="154">
        <v>4037847.2399999998</v>
      </c>
      <c r="G71" s="154">
        <v>0</v>
      </c>
      <c r="H71" s="143"/>
      <c r="I71" s="143"/>
      <c r="J71" s="143"/>
      <c r="K71" s="154">
        <v>4037847.2399999998</v>
      </c>
      <c r="L71" s="154">
        <v>4037847.2399999998</v>
      </c>
      <c r="M71" s="154">
        <v>0</v>
      </c>
    </row>
    <row r="72" spans="1:13" customFormat="1" x14ac:dyDescent="0.35">
      <c r="A72" s="143" t="s">
        <v>153</v>
      </c>
      <c r="B72" s="143">
        <v>139</v>
      </c>
      <c r="C72" s="143">
        <v>1302100000</v>
      </c>
      <c r="D72" s="143" t="s">
        <v>154</v>
      </c>
      <c r="E72" s="158">
        <v>6433809.5300000003</v>
      </c>
      <c r="F72" s="158">
        <v>6433809.5300000003</v>
      </c>
      <c r="G72" s="158"/>
      <c r="H72" s="143"/>
      <c r="I72" s="143">
        <v>1302100000</v>
      </c>
      <c r="J72" s="143" t="s">
        <v>154</v>
      </c>
      <c r="K72" s="158">
        <v>6433809.5300000003</v>
      </c>
      <c r="L72" s="158">
        <v>6433809.5300000003</v>
      </c>
      <c r="M72" s="158"/>
    </row>
    <row r="73" spans="1:13" customFormat="1" x14ac:dyDescent="0.35">
      <c r="A73" s="143" t="s">
        <v>153</v>
      </c>
      <c r="B73" s="143">
        <v>139</v>
      </c>
      <c r="C73" s="143">
        <v>1302200000</v>
      </c>
      <c r="D73" s="143" t="s">
        <v>155</v>
      </c>
      <c r="E73" s="158">
        <v>3227352.9</v>
      </c>
      <c r="F73" s="158">
        <v>3227352.9</v>
      </c>
      <c r="G73" s="158"/>
      <c r="H73" s="143"/>
      <c r="I73" s="143">
        <v>1302200000</v>
      </c>
      <c r="J73" s="143" t="s">
        <v>155</v>
      </c>
      <c r="K73" s="158">
        <v>3227352.9</v>
      </c>
      <c r="L73" s="158">
        <v>3227352.9</v>
      </c>
      <c r="M73" s="158"/>
    </row>
    <row r="74" spans="1:13" customFormat="1" x14ac:dyDescent="0.35">
      <c r="A74" s="143" t="s">
        <v>153</v>
      </c>
      <c r="B74" s="143">
        <v>139</v>
      </c>
      <c r="C74" s="159">
        <v>1303100000</v>
      </c>
      <c r="D74" s="143" t="s">
        <v>156</v>
      </c>
      <c r="E74" s="158">
        <v>325427</v>
      </c>
      <c r="F74" s="158">
        <v>325427</v>
      </c>
      <c r="G74" s="158"/>
      <c r="H74" s="143"/>
      <c r="I74" s="159">
        <v>1303100000</v>
      </c>
      <c r="J74" s="143" t="s">
        <v>156</v>
      </c>
      <c r="K74" s="158">
        <v>325427</v>
      </c>
      <c r="L74" s="158">
        <v>325427</v>
      </c>
      <c r="M74" s="158"/>
    </row>
    <row r="75" spans="1:13" customFormat="1" x14ac:dyDescent="0.35">
      <c r="A75" s="143"/>
      <c r="B75" s="143"/>
      <c r="C75" s="143"/>
      <c r="D75" s="143"/>
      <c r="E75" s="147">
        <v>9986589.4299999997</v>
      </c>
      <c r="F75" s="147">
        <v>9986589.4299999997</v>
      </c>
      <c r="G75" s="147">
        <v>0</v>
      </c>
      <c r="H75" s="143"/>
      <c r="I75" s="143"/>
      <c r="J75" s="143"/>
      <c r="K75" s="147">
        <v>9986589.4299999997</v>
      </c>
      <c r="L75" s="147">
        <v>9986589.4299999997</v>
      </c>
      <c r="M75" s="147">
        <v>0</v>
      </c>
    </row>
    <row r="76" spans="1:13" customFormat="1" x14ac:dyDescent="0.35">
      <c r="A76" s="143" t="s">
        <v>157</v>
      </c>
      <c r="B76" s="143">
        <v>139</v>
      </c>
      <c r="C76" s="143">
        <v>1304100000</v>
      </c>
      <c r="D76" s="143" t="s">
        <v>158</v>
      </c>
      <c r="E76" s="151">
        <v>8550918.8100000005</v>
      </c>
      <c r="F76" s="151">
        <v>8550918.8100000005</v>
      </c>
      <c r="G76" s="158"/>
      <c r="H76" s="143"/>
      <c r="I76" s="143">
        <v>1304100000</v>
      </c>
      <c r="J76" s="143" t="s">
        <v>158</v>
      </c>
      <c r="K76" s="151">
        <v>8550918.8100000005</v>
      </c>
      <c r="L76" s="151">
        <v>8550918.8100000005</v>
      </c>
      <c r="M76" s="158"/>
    </row>
    <row r="77" spans="1:13" customFormat="1" x14ac:dyDescent="0.35">
      <c r="A77" s="143"/>
      <c r="B77" s="143"/>
      <c r="C77" s="143">
        <v>1304200000</v>
      </c>
      <c r="D77" s="143" t="s">
        <v>159</v>
      </c>
      <c r="E77" s="158">
        <v>1667461</v>
      </c>
      <c r="F77" s="158">
        <v>1667461</v>
      </c>
      <c r="G77" s="158"/>
      <c r="H77" s="143"/>
      <c r="I77" s="143">
        <v>1304200000</v>
      </c>
      <c r="J77" s="143" t="s">
        <v>159</v>
      </c>
      <c r="K77" s="158">
        <v>1667461</v>
      </c>
      <c r="L77" s="158">
        <v>1667461</v>
      </c>
      <c r="M77" s="158"/>
    </row>
    <row r="78" spans="1:13" customFormat="1" x14ac:dyDescent="0.35">
      <c r="A78" s="143" t="s">
        <v>157</v>
      </c>
      <c r="B78" s="143"/>
      <c r="C78" s="143">
        <v>1304500000</v>
      </c>
      <c r="D78" s="143" t="s">
        <v>160</v>
      </c>
      <c r="E78" s="163"/>
      <c r="F78" s="163"/>
      <c r="G78" s="158"/>
      <c r="H78" s="143"/>
      <c r="I78" s="143">
        <v>1304500000</v>
      </c>
      <c r="J78" s="143" t="s">
        <v>160</v>
      </c>
      <c r="K78" s="163"/>
      <c r="L78" s="163"/>
      <c r="M78" s="158"/>
    </row>
    <row r="79" spans="1:13" customFormat="1" x14ac:dyDescent="0.35">
      <c r="A79" s="143"/>
      <c r="B79" s="143"/>
      <c r="C79" s="143">
        <v>1304510000</v>
      </c>
      <c r="D79" s="143" t="s">
        <v>161</v>
      </c>
      <c r="E79" s="163"/>
      <c r="F79" s="163"/>
      <c r="G79" s="158"/>
      <c r="H79" s="143"/>
      <c r="I79" s="143">
        <v>1304510000</v>
      </c>
      <c r="J79" s="143" t="s">
        <v>161</v>
      </c>
      <c r="K79" s="163"/>
      <c r="L79" s="163"/>
      <c r="M79" s="158"/>
    </row>
    <row r="80" spans="1:13" customFormat="1" x14ac:dyDescent="0.35">
      <c r="A80" s="143"/>
      <c r="B80" s="143"/>
      <c r="C80" s="143">
        <v>1307100000</v>
      </c>
      <c r="D80" s="143" t="s">
        <v>283</v>
      </c>
      <c r="E80" s="151">
        <v>154416.49</v>
      </c>
      <c r="F80" s="151">
        <v>154416.49</v>
      </c>
      <c r="G80" s="158"/>
      <c r="H80" s="143"/>
      <c r="I80" s="143">
        <v>1307100000</v>
      </c>
      <c r="J80" s="143" t="s">
        <v>283</v>
      </c>
      <c r="K80" s="151">
        <v>154416.49</v>
      </c>
      <c r="L80" s="151">
        <v>154416.49</v>
      </c>
      <c r="M80" s="158"/>
    </row>
    <row r="81" spans="1:13" customFormat="1" x14ac:dyDescent="0.35">
      <c r="A81" s="143" t="s">
        <v>162</v>
      </c>
      <c r="B81" s="143">
        <v>139</v>
      </c>
      <c r="C81" s="143">
        <v>1308100000</v>
      </c>
      <c r="D81" s="143" t="s">
        <v>163</v>
      </c>
      <c r="E81" s="151">
        <v>187125.18</v>
      </c>
      <c r="F81" s="151">
        <v>187125.18</v>
      </c>
      <c r="G81" s="158"/>
      <c r="H81" s="143"/>
      <c r="I81" s="143">
        <v>1308100000</v>
      </c>
      <c r="J81" s="143" t="s">
        <v>163</v>
      </c>
      <c r="K81" s="151">
        <v>187125.18</v>
      </c>
      <c r="L81" s="151">
        <v>187125.18</v>
      </c>
      <c r="M81" s="158"/>
    </row>
    <row r="82" spans="1:13" customFormat="1" x14ac:dyDescent="0.35">
      <c r="A82" s="155" t="s">
        <v>164</v>
      </c>
      <c r="B82" s="143"/>
      <c r="C82" s="143">
        <v>1309100000</v>
      </c>
      <c r="D82" s="143" t="s">
        <v>164</v>
      </c>
      <c r="E82" s="151">
        <v>240639.81</v>
      </c>
      <c r="F82" s="151">
        <v>240639.81</v>
      </c>
      <c r="G82" s="158"/>
      <c r="H82" s="143"/>
      <c r="I82" s="143">
        <v>1309100000</v>
      </c>
      <c r="J82" s="143" t="s">
        <v>164</v>
      </c>
      <c r="K82" s="151">
        <v>240639.81</v>
      </c>
      <c r="L82" s="151">
        <v>240639.81</v>
      </c>
      <c r="M82" s="158"/>
    </row>
    <row r="83" spans="1:13" customFormat="1" x14ac:dyDescent="0.35">
      <c r="A83" s="155"/>
      <c r="B83" s="143"/>
      <c r="C83" s="143">
        <v>1309200000</v>
      </c>
      <c r="D83" s="143" t="s">
        <v>165</v>
      </c>
      <c r="E83" s="158">
        <v>14585.9</v>
      </c>
      <c r="F83" s="158">
        <v>14585.9</v>
      </c>
      <c r="G83" s="158"/>
      <c r="H83" s="143"/>
      <c r="I83" s="143">
        <v>1309200000</v>
      </c>
      <c r="J83" s="143" t="s">
        <v>165</v>
      </c>
      <c r="K83" s="158">
        <v>14585.9</v>
      </c>
      <c r="L83" s="158">
        <v>14585.9</v>
      </c>
      <c r="M83" s="158"/>
    </row>
    <row r="84" spans="1:13" customFormat="1" x14ac:dyDescent="0.35">
      <c r="A84" s="143" t="s">
        <v>166</v>
      </c>
      <c r="B84" s="143"/>
      <c r="C84" s="143">
        <v>1309340000</v>
      </c>
      <c r="D84" s="143" t="s">
        <v>167</v>
      </c>
      <c r="E84" s="158">
        <v>-5133.8999999999996</v>
      </c>
      <c r="F84" s="158">
        <v>-4788.8999999999996</v>
      </c>
      <c r="G84" s="158"/>
      <c r="H84" s="143"/>
      <c r="I84" s="143">
        <v>1309340000</v>
      </c>
      <c r="J84" s="143" t="s">
        <v>167</v>
      </c>
      <c r="K84" s="158">
        <v>-5133.8999999999996</v>
      </c>
      <c r="L84" s="158">
        <v>-4788.8999999999996</v>
      </c>
      <c r="M84" s="158"/>
    </row>
    <row r="85" spans="1:13" customFormat="1" x14ac:dyDescent="0.35">
      <c r="A85" s="143" t="s">
        <v>166</v>
      </c>
      <c r="B85" s="143">
        <v>139</v>
      </c>
      <c r="C85" s="143">
        <v>1302310000</v>
      </c>
      <c r="D85" s="143" t="s">
        <v>168</v>
      </c>
      <c r="E85" s="158"/>
      <c r="F85" s="158"/>
      <c r="G85" s="158"/>
      <c r="H85" s="143"/>
      <c r="I85" s="143">
        <v>1302310000</v>
      </c>
      <c r="J85" s="143" t="s">
        <v>168</v>
      </c>
      <c r="K85" s="158"/>
      <c r="L85" s="158"/>
      <c r="M85" s="158"/>
    </row>
    <row r="86" spans="1:13" customFormat="1" x14ac:dyDescent="0.35">
      <c r="A86" s="143"/>
      <c r="B86" s="143"/>
      <c r="C86" s="143">
        <v>1307310000</v>
      </c>
      <c r="D86" s="143" t="s">
        <v>284</v>
      </c>
      <c r="E86" s="158">
        <v>-41269.49</v>
      </c>
      <c r="F86" s="158">
        <v>-38558.49</v>
      </c>
      <c r="G86" s="158"/>
      <c r="H86" s="143"/>
      <c r="I86" s="143">
        <v>1307310000</v>
      </c>
      <c r="J86" s="143" t="s">
        <v>284</v>
      </c>
      <c r="K86" s="158">
        <v>-41269.49</v>
      </c>
      <c r="L86" s="158">
        <v>-38558.49</v>
      </c>
      <c r="M86" s="158"/>
    </row>
    <row r="87" spans="1:13" customFormat="1" x14ac:dyDescent="0.35">
      <c r="A87" s="143" t="s">
        <v>166</v>
      </c>
      <c r="B87" s="143">
        <v>139</v>
      </c>
      <c r="C87" s="143">
        <v>1302320000</v>
      </c>
      <c r="D87" s="143" t="s">
        <v>169</v>
      </c>
      <c r="E87" s="158"/>
      <c r="F87" s="158"/>
      <c r="G87" s="158"/>
      <c r="H87" s="143"/>
      <c r="I87" s="143">
        <v>1302320000</v>
      </c>
      <c r="J87" s="143" t="s">
        <v>169</v>
      </c>
      <c r="K87" s="158"/>
      <c r="L87" s="158"/>
      <c r="M87" s="158"/>
    </row>
    <row r="88" spans="1:13" customFormat="1" x14ac:dyDescent="0.35">
      <c r="A88" s="143" t="s">
        <v>153</v>
      </c>
      <c r="B88" s="143">
        <v>139</v>
      </c>
      <c r="C88" s="159">
        <v>1303310000</v>
      </c>
      <c r="D88" s="143" t="s">
        <v>170</v>
      </c>
      <c r="E88" s="158"/>
      <c r="F88" s="158"/>
      <c r="G88" s="158"/>
      <c r="H88" s="143"/>
      <c r="I88" s="159">
        <v>1303310000</v>
      </c>
      <c r="J88" s="143" t="s">
        <v>170</v>
      </c>
      <c r="K88" s="158"/>
      <c r="L88" s="158"/>
      <c r="M88" s="158"/>
    </row>
    <row r="89" spans="1:13" customFormat="1" x14ac:dyDescent="0.35">
      <c r="A89" s="143" t="s">
        <v>166</v>
      </c>
      <c r="B89" s="143">
        <v>139</v>
      </c>
      <c r="C89" s="143">
        <v>1304310000</v>
      </c>
      <c r="D89" s="143" t="s">
        <v>171</v>
      </c>
      <c r="E89" s="158">
        <v>-5229697.8099999996</v>
      </c>
      <c r="F89" s="158">
        <v>-5178032.8099999996</v>
      </c>
      <c r="G89" s="158"/>
      <c r="H89" s="143"/>
      <c r="I89" s="143">
        <v>1304310000</v>
      </c>
      <c r="J89" s="143" t="s">
        <v>171</v>
      </c>
      <c r="K89" s="158">
        <v>-5229697.8099999996</v>
      </c>
      <c r="L89" s="158">
        <v>-5178032.8099999996</v>
      </c>
      <c r="M89" s="158"/>
    </row>
    <row r="90" spans="1:13" customFormat="1" x14ac:dyDescent="0.35">
      <c r="A90" s="143"/>
      <c r="B90" s="143"/>
      <c r="C90" s="143">
        <v>1304320000</v>
      </c>
      <c r="D90" s="143" t="s">
        <v>172</v>
      </c>
      <c r="E90" s="151">
        <v>408139</v>
      </c>
      <c r="F90" s="151">
        <v>393834</v>
      </c>
      <c r="G90" s="158"/>
      <c r="H90" s="143"/>
      <c r="I90" s="143">
        <v>1304320000</v>
      </c>
      <c r="J90" s="143" t="s">
        <v>172</v>
      </c>
      <c r="K90" s="151">
        <v>408139</v>
      </c>
      <c r="L90" s="151">
        <v>393834</v>
      </c>
      <c r="M90" s="158"/>
    </row>
    <row r="91" spans="1:13" customFormat="1" x14ac:dyDescent="0.35">
      <c r="A91" s="143" t="s">
        <v>166</v>
      </c>
      <c r="B91" s="143"/>
      <c r="C91" s="143">
        <v>1309310000</v>
      </c>
      <c r="D91" s="143" t="s">
        <v>173</v>
      </c>
      <c r="E91" s="162">
        <v>-121526.81</v>
      </c>
      <c r="F91" s="162">
        <v>-114840.81</v>
      </c>
      <c r="G91" s="158"/>
      <c r="H91" s="143"/>
      <c r="I91" s="143">
        <v>1309310000</v>
      </c>
      <c r="J91" s="143" t="s">
        <v>173</v>
      </c>
      <c r="K91" s="162">
        <v>-121526.81</v>
      </c>
      <c r="L91" s="162">
        <v>-114840.81</v>
      </c>
      <c r="M91" s="158"/>
    </row>
    <row r="92" spans="1:13" customFormat="1" x14ac:dyDescent="0.35">
      <c r="A92" s="143" t="s">
        <v>166</v>
      </c>
      <c r="B92" s="143">
        <v>139</v>
      </c>
      <c r="C92" s="143">
        <v>1308310000</v>
      </c>
      <c r="D92" s="143" t="s">
        <v>174</v>
      </c>
      <c r="E92" s="158">
        <v>-110860.18</v>
      </c>
      <c r="F92" s="158">
        <v>-107742.18</v>
      </c>
      <c r="G92" s="158"/>
      <c r="H92" s="143"/>
      <c r="I92" s="143">
        <v>1308310000</v>
      </c>
      <c r="J92" s="143" t="s">
        <v>174</v>
      </c>
      <c r="K92" s="158">
        <v>-110860.18</v>
      </c>
      <c r="L92" s="158">
        <v>-107742.18</v>
      </c>
      <c r="M92" s="158"/>
    </row>
    <row r="93" spans="1:13" customFormat="1" x14ac:dyDescent="0.35">
      <c r="A93" s="143"/>
      <c r="B93" s="143"/>
      <c r="C93" s="143"/>
      <c r="D93" s="143"/>
      <c r="E93" s="150">
        <v>-5100349.1899999985</v>
      </c>
      <c r="F93" s="150">
        <v>-5050129.1899999985</v>
      </c>
      <c r="G93" s="150">
        <v>0</v>
      </c>
      <c r="H93" s="143"/>
      <c r="I93" s="143"/>
      <c r="J93" s="143"/>
      <c r="K93" s="150">
        <v>-5100349.1899999985</v>
      </c>
      <c r="L93" s="150">
        <v>-5050129.1899999985</v>
      </c>
      <c r="M93" s="150">
        <v>0</v>
      </c>
    </row>
    <row r="94" spans="1:13" customFormat="1" x14ac:dyDescent="0.35">
      <c r="A94" s="143"/>
      <c r="B94" s="143"/>
      <c r="C94" s="143">
        <v>1531000000</v>
      </c>
      <c r="D94" s="143" t="s">
        <v>76</v>
      </c>
      <c r="E94" s="158">
        <v>21569.19</v>
      </c>
      <c r="F94" s="158">
        <v>21569.19</v>
      </c>
      <c r="G94" s="158"/>
      <c r="H94" s="143"/>
      <c r="I94" s="143">
        <v>1531000000</v>
      </c>
      <c r="J94" s="143" t="s">
        <v>76</v>
      </c>
      <c r="K94" s="158">
        <v>21569.19</v>
      </c>
      <c r="L94" s="158">
        <v>21569.19</v>
      </c>
      <c r="M94" s="158"/>
    </row>
    <row r="95" spans="1:13" customFormat="1" x14ac:dyDescent="0.35">
      <c r="A95" s="143"/>
      <c r="B95" s="143"/>
      <c r="C95" s="143">
        <v>1315000000</v>
      </c>
      <c r="D95" s="143" t="s">
        <v>301</v>
      </c>
      <c r="E95" s="158">
        <v>127993.88</v>
      </c>
      <c r="F95" s="158">
        <v>127993.88</v>
      </c>
      <c r="G95" s="158"/>
      <c r="H95" s="143"/>
      <c r="I95" s="143">
        <v>1315000000</v>
      </c>
      <c r="J95" s="143" t="s">
        <v>301</v>
      </c>
      <c r="K95" s="158">
        <v>127993.88</v>
      </c>
      <c r="L95" s="158">
        <v>127993.88</v>
      </c>
      <c r="M95" s="158"/>
    </row>
    <row r="96" spans="1:13" customFormat="1" x14ac:dyDescent="0.35">
      <c r="A96" s="143"/>
      <c r="B96" s="143"/>
      <c r="C96" s="143">
        <v>1315010000</v>
      </c>
      <c r="D96" s="143" t="s">
        <v>302</v>
      </c>
      <c r="E96" s="158">
        <v>-70396.600000000006</v>
      </c>
      <c r="F96" s="158">
        <v>-68263.37</v>
      </c>
      <c r="G96" s="158">
        <v>-2133.2300000000105</v>
      </c>
      <c r="H96" s="143"/>
      <c r="I96" s="143">
        <v>1315010000</v>
      </c>
      <c r="J96" s="143" t="s">
        <v>302</v>
      </c>
      <c r="K96" s="158">
        <v>-70396.600000000006</v>
      </c>
      <c r="L96" s="158">
        <v>-68263.37</v>
      </c>
      <c r="M96" s="158"/>
    </row>
    <row r="97" spans="1:13" customFormat="1" x14ac:dyDescent="0.35">
      <c r="A97" s="143" t="s">
        <v>175</v>
      </c>
      <c r="B97" s="143">
        <v>139</v>
      </c>
      <c r="C97" s="159">
        <v>1319999999</v>
      </c>
      <c r="D97" s="143" t="s">
        <v>90</v>
      </c>
      <c r="E97" s="151">
        <v>27900.59</v>
      </c>
      <c r="F97" s="151">
        <v>27900.59</v>
      </c>
      <c r="G97" s="158">
        <v>0</v>
      </c>
      <c r="H97" s="143"/>
      <c r="I97" s="159">
        <v>1319999999</v>
      </c>
      <c r="J97" s="143" t="s">
        <v>90</v>
      </c>
      <c r="K97" s="151">
        <v>27900.59</v>
      </c>
      <c r="L97" s="151">
        <v>27900.59</v>
      </c>
      <c r="M97" s="158"/>
    </row>
    <row r="98" spans="1:13" customFormat="1" x14ac:dyDescent="0.35">
      <c r="A98" s="143"/>
      <c r="B98" s="143"/>
      <c r="C98" s="143">
        <v>1311000000</v>
      </c>
      <c r="D98" s="143" t="s">
        <v>308</v>
      </c>
      <c r="E98" s="151"/>
      <c r="F98" s="151"/>
      <c r="G98" s="158"/>
      <c r="H98" s="143"/>
      <c r="I98" s="143">
        <v>1311000000</v>
      </c>
      <c r="J98" s="143" t="s">
        <v>308</v>
      </c>
      <c r="K98" s="151"/>
      <c r="L98" s="151"/>
      <c r="M98" s="158"/>
    </row>
    <row r="99" spans="1:13" customFormat="1" x14ac:dyDescent="0.35">
      <c r="A99" s="143" t="s">
        <v>176</v>
      </c>
      <c r="B99" s="143">
        <v>139</v>
      </c>
      <c r="C99" s="143">
        <v>1501000000</v>
      </c>
      <c r="D99" s="143" t="s">
        <v>177</v>
      </c>
      <c r="E99" s="158">
        <v>0</v>
      </c>
      <c r="F99" s="158">
        <v>0</v>
      </c>
      <c r="G99" s="158"/>
      <c r="H99" s="143"/>
      <c r="I99" s="143">
        <v>1501000000</v>
      </c>
      <c r="J99" s="143" t="s">
        <v>177</v>
      </c>
      <c r="K99" s="158">
        <v>0</v>
      </c>
      <c r="L99" s="158">
        <v>0</v>
      </c>
      <c r="M99" s="158"/>
    </row>
    <row r="100" spans="1:13" customFormat="1" x14ac:dyDescent="0.35">
      <c r="A100" s="143" t="s">
        <v>178</v>
      </c>
      <c r="B100" s="143">
        <v>139</v>
      </c>
      <c r="C100" s="143">
        <v>2111000000</v>
      </c>
      <c r="D100" s="143" t="s">
        <v>179</v>
      </c>
      <c r="E100" s="158">
        <v>-19871000</v>
      </c>
      <c r="F100" s="158">
        <v>-19148164.18</v>
      </c>
      <c r="G100" s="158">
        <v>-722835.8200000003</v>
      </c>
      <c r="H100" s="143"/>
      <c r="I100" s="143">
        <v>2111000000</v>
      </c>
      <c r="J100" s="143" t="s">
        <v>179</v>
      </c>
      <c r="K100" s="158">
        <v>-19871000</v>
      </c>
      <c r="L100" s="158">
        <v>-19148164.18</v>
      </c>
      <c r="M100" s="158"/>
    </row>
    <row r="101" spans="1:13" customFormat="1" x14ac:dyDescent="0.35">
      <c r="A101" s="143" t="s">
        <v>180</v>
      </c>
      <c r="B101" s="143">
        <v>139</v>
      </c>
      <c r="C101" s="143">
        <v>2112000000</v>
      </c>
      <c r="D101" s="143" t="s">
        <v>181</v>
      </c>
      <c r="E101" s="158">
        <v>-725514.7</v>
      </c>
      <c r="F101" s="158">
        <v>-737110.17</v>
      </c>
      <c r="G101" s="158">
        <v>11595.470000000088</v>
      </c>
      <c r="H101" s="143"/>
      <c r="I101" s="143">
        <v>2112000000</v>
      </c>
      <c r="J101" s="143" t="s">
        <v>181</v>
      </c>
      <c r="K101" s="158">
        <v>-725514.7</v>
      </c>
      <c r="L101" s="158">
        <v>-737110.17</v>
      </c>
      <c r="M101" s="158"/>
    </row>
    <row r="102" spans="1:13" customFormat="1" x14ac:dyDescent="0.35">
      <c r="A102" s="143" t="s">
        <v>180</v>
      </c>
      <c r="B102" s="143">
        <v>139</v>
      </c>
      <c r="C102" s="143">
        <v>2114000000</v>
      </c>
      <c r="D102" s="143" t="s">
        <v>182</v>
      </c>
      <c r="E102" s="158">
        <v>0</v>
      </c>
      <c r="F102" s="158">
        <v>0</v>
      </c>
      <c r="G102" s="158">
        <v>0</v>
      </c>
      <c r="H102" s="143"/>
      <c r="I102" s="143">
        <v>2114000000</v>
      </c>
      <c r="J102" s="143" t="s">
        <v>182</v>
      </c>
      <c r="K102" s="158">
        <v>0</v>
      </c>
      <c r="L102" s="158">
        <v>0</v>
      </c>
      <c r="M102" s="158"/>
    </row>
    <row r="103" spans="1:13" customFormat="1" x14ac:dyDescent="0.35">
      <c r="A103" s="143"/>
      <c r="B103" s="143"/>
      <c r="C103" s="143">
        <v>2115000000</v>
      </c>
      <c r="D103" s="143" t="s">
        <v>303</v>
      </c>
      <c r="E103" s="158">
        <v>-27830.959999999999</v>
      </c>
      <c r="F103" s="158">
        <v>-27543.01</v>
      </c>
      <c r="G103" s="158">
        <v>-287.95000000000073</v>
      </c>
      <c r="H103" s="143"/>
      <c r="I103" s="143">
        <v>2115000000</v>
      </c>
      <c r="J103" s="143" t="s">
        <v>303</v>
      </c>
      <c r="K103" s="158">
        <v>-27830.959999999999</v>
      </c>
      <c r="L103" s="158">
        <v>-27543.01</v>
      </c>
      <c r="M103" s="158"/>
    </row>
    <row r="104" spans="1:13" customFormat="1" x14ac:dyDescent="0.35">
      <c r="A104" s="143" t="s">
        <v>183</v>
      </c>
      <c r="B104" s="143"/>
      <c r="C104" s="143">
        <v>2203000000</v>
      </c>
      <c r="D104" s="143" t="s">
        <v>184</v>
      </c>
      <c r="E104" s="158"/>
      <c r="F104" s="158"/>
      <c r="G104" s="158">
        <v>0</v>
      </c>
      <c r="H104" s="143"/>
      <c r="I104" s="143">
        <v>2203000000</v>
      </c>
      <c r="J104" s="143" t="s">
        <v>184</v>
      </c>
      <c r="K104" s="158"/>
      <c r="L104" s="158"/>
      <c r="M104" s="158"/>
    </row>
    <row r="105" spans="1:13" customFormat="1" x14ac:dyDescent="0.35">
      <c r="A105" s="143" t="s">
        <v>185</v>
      </c>
      <c r="B105" s="143">
        <v>139</v>
      </c>
      <c r="C105" s="143">
        <v>2121000000</v>
      </c>
      <c r="D105" s="143" t="s">
        <v>58</v>
      </c>
      <c r="E105" s="158">
        <v>-3894.49</v>
      </c>
      <c r="F105" s="158">
        <v>-4796.6000000000004</v>
      </c>
      <c r="G105" s="158">
        <v>902.11000000000058</v>
      </c>
      <c r="H105" s="143"/>
      <c r="I105" s="143">
        <v>2121000000</v>
      </c>
      <c r="J105" s="143" t="s">
        <v>58</v>
      </c>
      <c r="K105" s="158">
        <v>-3894.49</v>
      </c>
      <c r="L105" s="158">
        <v>-4796.6000000000004</v>
      </c>
      <c r="M105" s="158"/>
    </row>
    <row r="106" spans="1:13" customFormat="1" x14ac:dyDescent="0.35">
      <c r="A106" s="143" t="s">
        <v>186</v>
      </c>
      <c r="B106" s="143">
        <v>139</v>
      </c>
      <c r="C106" s="143">
        <v>2122000000</v>
      </c>
      <c r="D106" s="143" t="s">
        <v>187</v>
      </c>
      <c r="E106" s="158">
        <v>-378094.58</v>
      </c>
      <c r="F106" s="158">
        <v>-388541.12</v>
      </c>
      <c r="G106" s="158">
        <v>10446.539999999979</v>
      </c>
      <c r="H106" s="143"/>
      <c r="I106" s="143">
        <v>2122000000</v>
      </c>
      <c r="J106" s="143" t="s">
        <v>187</v>
      </c>
      <c r="K106" s="158">
        <v>-378094.58</v>
      </c>
      <c r="L106" s="158">
        <v>-388541.12</v>
      </c>
      <c r="M106" s="158"/>
    </row>
    <row r="107" spans="1:13" customFormat="1" x14ac:dyDescent="0.35">
      <c r="A107" s="143" t="s">
        <v>188</v>
      </c>
      <c r="B107" s="143">
        <v>139</v>
      </c>
      <c r="C107" s="143">
        <v>2133200000</v>
      </c>
      <c r="D107" s="143" t="s">
        <v>189</v>
      </c>
      <c r="E107" s="158">
        <v>-5987.19</v>
      </c>
      <c r="F107" s="158">
        <v>-5488.75</v>
      </c>
      <c r="G107" s="158">
        <v>-498.4399999999996</v>
      </c>
      <c r="H107" s="143"/>
      <c r="I107" s="143">
        <v>2133200000</v>
      </c>
      <c r="J107" s="143" t="s">
        <v>189</v>
      </c>
      <c r="K107" s="158">
        <v>-5987.19</v>
      </c>
      <c r="L107" s="158">
        <v>-5488.75</v>
      </c>
      <c r="M107" s="158"/>
    </row>
    <row r="108" spans="1:13" customFormat="1" x14ac:dyDescent="0.35">
      <c r="A108" s="143"/>
      <c r="B108" s="143"/>
      <c r="C108" s="159">
        <v>2133700000</v>
      </c>
      <c r="D108" s="143" t="s">
        <v>190</v>
      </c>
      <c r="E108" s="158"/>
      <c r="F108" s="158"/>
      <c r="G108" s="158">
        <v>0</v>
      </c>
      <c r="H108" s="143"/>
      <c r="I108" s="159">
        <v>2133700000</v>
      </c>
      <c r="J108" s="143" t="s">
        <v>190</v>
      </c>
      <c r="K108" s="158"/>
      <c r="L108" s="158"/>
      <c r="M108" s="158"/>
    </row>
    <row r="109" spans="1:13" customFormat="1" x14ac:dyDescent="0.35">
      <c r="A109" s="143" t="s">
        <v>188</v>
      </c>
      <c r="B109" s="143">
        <v>139</v>
      </c>
      <c r="C109" s="143">
        <v>2137000000</v>
      </c>
      <c r="D109" s="143" t="s">
        <v>191</v>
      </c>
      <c r="E109" s="158">
        <v>-263118.89</v>
      </c>
      <c r="F109" s="158">
        <v>-251150.58</v>
      </c>
      <c r="G109" s="158">
        <v>-11968.310000000027</v>
      </c>
      <c r="H109" s="143"/>
      <c r="I109" s="143">
        <v>2137000000</v>
      </c>
      <c r="J109" s="143" t="s">
        <v>191</v>
      </c>
      <c r="K109" s="158">
        <v>-263118.89</v>
      </c>
      <c r="L109" s="158">
        <v>-251150.58</v>
      </c>
      <c r="M109" s="158"/>
    </row>
    <row r="110" spans="1:13" customFormat="1" x14ac:dyDescent="0.35">
      <c r="A110" s="143" t="s">
        <v>188</v>
      </c>
      <c r="B110" s="143">
        <v>139</v>
      </c>
      <c r="C110" s="159">
        <v>2140000000</v>
      </c>
      <c r="D110" s="143" t="s">
        <v>192</v>
      </c>
      <c r="E110" s="158">
        <v>-39236.49</v>
      </c>
      <c r="F110" s="158">
        <v>-36499.360000000001</v>
      </c>
      <c r="G110" s="158">
        <v>-2737.1299999999974</v>
      </c>
      <c r="H110" s="143"/>
      <c r="I110" s="159">
        <v>2140000000</v>
      </c>
      <c r="J110" s="143" t="s">
        <v>192</v>
      </c>
      <c r="K110" s="158">
        <v>-39236.49</v>
      </c>
      <c r="L110" s="158">
        <v>-36499.360000000001</v>
      </c>
      <c r="M110" s="158"/>
    </row>
    <row r="111" spans="1:13" customFormat="1" x14ac:dyDescent="0.35">
      <c r="A111" s="143"/>
      <c r="B111" s="143"/>
      <c r="C111" s="159">
        <v>2141000000</v>
      </c>
      <c r="D111" s="143" t="s">
        <v>317</v>
      </c>
      <c r="E111" s="158"/>
      <c r="F111" s="158"/>
      <c r="G111" s="158">
        <v>0</v>
      </c>
      <c r="H111" s="143"/>
      <c r="I111" s="159">
        <v>2141000000</v>
      </c>
      <c r="J111" s="143" t="s">
        <v>317</v>
      </c>
      <c r="K111" s="158"/>
      <c r="L111" s="158"/>
      <c r="M111" s="158"/>
    </row>
    <row r="112" spans="1:13" customFormat="1" x14ac:dyDescent="0.35">
      <c r="A112" s="143"/>
      <c r="B112" s="143"/>
      <c r="C112" s="143">
        <v>2131000000</v>
      </c>
      <c r="D112" s="143" t="s">
        <v>193</v>
      </c>
      <c r="E112" s="161"/>
      <c r="F112" s="161"/>
      <c r="G112" s="158">
        <v>0</v>
      </c>
      <c r="H112" s="143"/>
      <c r="I112" s="143">
        <v>2131000000</v>
      </c>
      <c r="J112" s="143" t="s">
        <v>193</v>
      </c>
      <c r="K112" s="161"/>
      <c r="L112" s="161"/>
      <c r="M112" s="158"/>
    </row>
    <row r="113" spans="1:13" customFormat="1" x14ac:dyDescent="0.35">
      <c r="A113" s="143"/>
      <c r="B113" s="143"/>
      <c r="C113" s="143">
        <v>2134500000</v>
      </c>
      <c r="D113" s="143" t="s">
        <v>325</v>
      </c>
      <c r="E113" s="162">
        <v>-10636.52</v>
      </c>
      <c r="F113" s="162">
        <v>-10636.52</v>
      </c>
      <c r="G113" s="158">
        <v>0</v>
      </c>
      <c r="H113" s="143"/>
      <c r="I113" s="143">
        <v>2134500000</v>
      </c>
      <c r="J113" s="143" t="s">
        <v>325</v>
      </c>
      <c r="K113" s="162">
        <v>-10636.52</v>
      </c>
      <c r="L113" s="162">
        <v>-10636.52</v>
      </c>
      <c r="M113" s="158"/>
    </row>
    <row r="114" spans="1:13" customFormat="1" x14ac:dyDescent="0.35">
      <c r="A114" s="143" t="s">
        <v>188</v>
      </c>
      <c r="B114" s="143"/>
      <c r="C114" s="143">
        <v>2134130000</v>
      </c>
      <c r="D114" s="143" t="s">
        <v>194</v>
      </c>
      <c r="E114" s="158">
        <v>-1600</v>
      </c>
      <c r="F114" s="158">
        <v>-1600</v>
      </c>
      <c r="G114" s="158">
        <v>0</v>
      </c>
      <c r="H114" s="143"/>
      <c r="I114" s="143">
        <v>2134130000</v>
      </c>
      <c r="J114" s="143" t="s">
        <v>194</v>
      </c>
      <c r="K114" s="158">
        <v>-1600</v>
      </c>
      <c r="L114" s="158">
        <v>-1600</v>
      </c>
      <c r="M114" s="158"/>
    </row>
    <row r="115" spans="1:13" customFormat="1" x14ac:dyDescent="0.35">
      <c r="A115" s="143" t="s">
        <v>188</v>
      </c>
      <c r="B115" s="143"/>
      <c r="C115" s="143">
        <v>2180200000</v>
      </c>
      <c r="D115" s="143" t="s">
        <v>195</v>
      </c>
      <c r="E115" s="158">
        <v>-10801.35</v>
      </c>
      <c r="F115" s="158">
        <v>-10898.9</v>
      </c>
      <c r="G115" s="158">
        <v>97.549999999999272</v>
      </c>
      <c r="H115" s="143"/>
      <c r="I115" s="143">
        <v>2180200000</v>
      </c>
      <c r="J115" s="143" t="s">
        <v>195</v>
      </c>
      <c r="K115" s="158">
        <v>-10801.35</v>
      </c>
      <c r="L115" s="158">
        <v>-10898.9</v>
      </c>
      <c r="M115" s="158"/>
    </row>
    <row r="116" spans="1:13" customFormat="1" x14ac:dyDescent="0.35">
      <c r="A116" s="143" t="s">
        <v>188</v>
      </c>
      <c r="B116" s="143"/>
      <c r="C116" s="143">
        <v>2134020000</v>
      </c>
      <c r="D116" s="143" t="s">
        <v>196</v>
      </c>
      <c r="E116" s="158">
        <v>-4366.99</v>
      </c>
      <c r="F116" s="158">
        <v>-2130.39</v>
      </c>
      <c r="G116" s="158">
        <v>-2236.6</v>
      </c>
      <c r="H116" s="143"/>
      <c r="I116" s="143">
        <v>2134020000</v>
      </c>
      <c r="J116" s="143" t="s">
        <v>196</v>
      </c>
      <c r="K116" s="158">
        <v>-4366.99</v>
      </c>
      <c r="L116" s="158">
        <v>-2130.39</v>
      </c>
      <c r="M116" s="158"/>
    </row>
    <row r="117" spans="1:13" customFormat="1" x14ac:dyDescent="0.35">
      <c r="A117" s="143" t="s">
        <v>188</v>
      </c>
      <c r="B117" s="143"/>
      <c r="C117" s="143">
        <v>2134080000</v>
      </c>
      <c r="D117" s="143" t="s">
        <v>197</v>
      </c>
      <c r="E117" s="158">
        <v>-140</v>
      </c>
      <c r="F117" s="158">
        <v>-70</v>
      </c>
      <c r="G117" s="158">
        <v>-70</v>
      </c>
      <c r="H117" s="143"/>
      <c r="I117" s="143">
        <v>2134080000</v>
      </c>
      <c r="J117" s="143" t="s">
        <v>197</v>
      </c>
      <c r="K117" s="158">
        <v>-140</v>
      </c>
      <c r="L117" s="158">
        <v>-70</v>
      </c>
      <c r="M117" s="158"/>
    </row>
    <row r="118" spans="1:13" customFormat="1" x14ac:dyDescent="0.35">
      <c r="A118" s="143" t="s">
        <v>188</v>
      </c>
      <c r="B118" s="143"/>
      <c r="C118" s="143">
        <v>2134160000</v>
      </c>
      <c r="D118" s="143" t="s">
        <v>198</v>
      </c>
      <c r="E118" s="158">
        <v>-258.88</v>
      </c>
      <c r="F118" s="158">
        <v>-109.4</v>
      </c>
      <c r="G118" s="158">
        <v>-149.47999999999999</v>
      </c>
      <c r="H118" s="143"/>
      <c r="I118" s="143">
        <v>2134160000</v>
      </c>
      <c r="J118" s="143" t="s">
        <v>198</v>
      </c>
      <c r="K118" s="158">
        <v>-258.88</v>
      </c>
      <c r="L118" s="158">
        <v>-109.4</v>
      </c>
      <c r="M118" s="158"/>
    </row>
    <row r="119" spans="1:13" customFormat="1" x14ac:dyDescent="0.35">
      <c r="A119" s="143"/>
      <c r="B119" s="143"/>
      <c r="C119" s="143"/>
      <c r="D119" s="143"/>
      <c r="E119" s="148">
        <v>-336146.31</v>
      </c>
      <c r="F119" s="148">
        <v>-318583.90000000008</v>
      </c>
      <c r="G119" s="148">
        <v>-17562.410000000022</v>
      </c>
      <c r="H119" s="143"/>
      <c r="I119" s="143"/>
      <c r="J119" s="143"/>
      <c r="K119" s="148">
        <v>-336146.31</v>
      </c>
      <c r="L119" s="148">
        <v>-318583.90000000008</v>
      </c>
      <c r="M119" s="148">
        <v>0</v>
      </c>
    </row>
    <row r="120" spans="1:13" customFormat="1" x14ac:dyDescent="0.35">
      <c r="A120" s="143" t="s">
        <v>199</v>
      </c>
      <c r="B120" s="143">
        <v>139</v>
      </c>
      <c r="C120" s="143">
        <v>2134060000</v>
      </c>
      <c r="D120" s="143" t="s">
        <v>200</v>
      </c>
      <c r="E120" s="158">
        <v>-4366.99</v>
      </c>
      <c r="F120" s="158">
        <v>-2130.39</v>
      </c>
      <c r="G120" s="158">
        <v>-2236.6</v>
      </c>
      <c r="H120" s="143"/>
      <c r="I120" s="143">
        <v>2134060000</v>
      </c>
      <c r="J120" s="143" t="s">
        <v>200</v>
      </c>
      <c r="K120" s="158">
        <v>-4366.99</v>
      </c>
      <c r="L120" s="158">
        <v>-2130.39</v>
      </c>
      <c r="M120" s="158"/>
    </row>
    <row r="121" spans="1:13" customFormat="1" x14ac:dyDescent="0.35">
      <c r="A121" s="143"/>
      <c r="B121" s="143"/>
      <c r="C121" s="143">
        <v>2134060001</v>
      </c>
      <c r="D121" s="143" t="s">
        <v>321</v>
      </c>
      <c r="E121" s="158">
        <v>-3673</v>
      </c>
      <c r="F121" s="158">
        <v>-3673</v>
      </c>
      <c r="G121" s="158">
        <v>0</v>
      </c>
      <c r="H121" s="143"/>
      <c r="I121" s="143">
        <v>2134060001</v>
      </c>
      <c r="J121" s="143" t="s">
        <v>321</v>
      </c>
      <c r="K121" s="158">
        <v>-3673</v>
      </c>
      <c r="L121" s="158">
        <v>-3673</v>
      </c>
      <c r="M121" s="158"/>
    </row>
    <row r="122" spans="1:13" customFormat="1" x14ac:dyDescent="0.35">
      <c r="A122" s="143"/>
      <c r="B122" s="143"/>
      <c r="C122" s="143"/>
      <c r="D122" s="143"/>
      <c r="E122" s="148">
        <v>-8039.99</v>
      </c>
      <c r="F122" s="148">
        <v>-5803.3899999999994</v>
      </c>
      <c r="G122" s="148">
        <v>-2236.6</v>
      </c>
      <c r="H122" s="143"/>
      <c r="I122" s="143"/>
      <c r="J122" s="143"/>
      <c r="K122" s="148">
        <v>-8039.99</v>
      </c>
      <c r="L122" s="148">
        <v>-5803.3899999999994</v>
      </c>
      <c r="M122" s="148">
        <v>0</v>
      </c>
    </row>
    <row r="123" spans="1:13" customFormat="1" x14ac:dyDescent="0.35">
      <c r="A123" s="143" t="s">
        <v>201</v>
      </c>
      <c r="B123" s="143">
        <v>139</v>
      </c>
      <c r="C123" s="143">
        <v>2151000000</v>
      </c>
      <c r="D123" s="143" t="s">
        <v>202</v>
      </c>
      <c r="E123" s="158">
        <v>-345418.08</v>
      </c>
      <c r="F123" s="158">
        <v>-329778.53999999998</v>
      </c>
      <c r="G123" s="158">
        <v>-15639.540000000037</v>
      </c>
      <c r="H123" s="143"/>
      <c r="I123" s="143">
        <v>2151000000</v>
      </c>
      <c r="J123" s="143" t="s">
        <v>202</v>
      </c>
      <c r="K123" s="158">
        <v>-345418.08</v>
      </c>
      <c r="L123" s="158">
        <v>-329778.53999999998</v>
      </c>
      <c r="M123" s="158"/>
    </row>
    <row r="124" spans="1:13" customFormat="1" x14ac:dyDescent="0.35">
      <c r="A124" s="143" t="s">
        <v>203</v>
      </c>
      <c r="B124" s="143">
        <v>139</v>
      </c>
      <c r="C124" s="143">
        <v>2190000000</v>
      </c>
      <c r="D124" s="143" t="s">
        <v>204</v>
      </c>
      <c r="E124" s="158">
        <v>-19905.5</v>
      </c>
      <c r="F124" s="158">
        <v>-39811</v>
      </c>
      <c r="G124" s="158"/>
      <c r="H124" s="143"/>
      <c r="I124" s="143">
        <v>2190000000</v>
      </c>
      <c r="J124" s="143" t="s">
        <v>204</v>
      </c>
      <c r="K124" s="158">
        <v>-19905.5</v>
      </c>
      <c r="L124" s="158">
        <v>-39811</v>
      </c>
      <c r="M124" s="158"/>
    </row>
    <row r="125" spans="1:13" customFormat="1" x14ac:dyDescent="0.35">
      <c r="A125" s="143" t="s">
        <v>205</v>
      </c>
      <c r="B125" s="143">
        <v>139</v>
      </c>
      <c r="C125" s="143">
        <v>2201000000</v>
      </c>
      <c r="D125" s="143" t="s">
        <v>206</v>
      </c>
      <c r="E125" s="158">
        <v>-10719752.02</v>
      </c>
      <c r="F125" s="158">
        <v>-10752720.26</v>
      </c>
      <c r="G125" s="158"/>
      <c r="H125" s="143"/>
      <c r="I125" s="143">
        <v>2201000000</v>
      </c>
      <c r="J125" s="143" t="s">
        <v>206</v>
      </c>
      <c r="K125" s="158">
        <v>-10719752.02</v>
      </c>
      <c r="L125" s="158">
        <v>-10752720.26</v>
      </c>
      <c r="M125" s="158"/>
    </row>
    <row r="126" spans="1:13" customFormat="1" x14ac:dyDescent="0.35">
      <c r="A126" s="143"/>
      <c r="B126" s="143"/>
      <c r="C126" s="143">
        <v>2202000000</v>
      </c>
      <c r="D126" s="143" t="s">
        <v>291</v>
      </c>
      <c r="E126" s="158">
        <v>-3700000</v>
      </c>
      <c r="F126" s="158">
        <v>-2700000</v>
      </c>
      <c r="G126" s="158"/>
      <c r="H126" s="143"/>
      <c r="I126" s="143">
        <v>2202000000</v>
      </c>
      <c r="J126" s="143" t="s">
        <v>291</v>
      </c>
      <c r="K126" s="158">
        <v>-3700000</v>
      </c>
      <c r="L126" s="158">
        <v>-2700000</v>
      </c>
      <c r="M126" s="158"/>
    </row>
    <row r="127" spans="1:13" customFormat="1" x14ac:dyDescent="0.35">
      <c r="A127" s="143" t="s">
        <v>207</v>
      </c>
      <c r="B127" s="143">
        <v>139</v>
      </c>
      <c r="C127" s="143">
        <v>2301000000</v>
      </c>
      <c r="D127" s="143" t="s">
        <v>27</v>
      </c>
      <c r="E127" s="158">
        <v>-2301697</v>
      </c>
      <c r="F127" s="158">
        <v>-2301697</v>
      </c>
      <c r="G127" s="158"/>
      <c r="H127" s="143"/>
      <c r="I127" s="143">
        <v>2301000000</v>
      </c>
      <c r="J127" s="143" t="s">
        <v>27</v>
      </c>
      <c r="K127" s="158">
        <v>-2301697</v>
      </c>
      <c r="L127" s="158">
        <v>-2301697</v>
      </c>
      <c r="M127" s="158"/>
    </row>
    <row r="128" spans="1:13" customFormat="1" x14ac:dyDescent="0.35">
      <c r="A128" s="143"/>
      <c r="B128" s="143"/>
      <c r="C128" s="143">
        <v>2205100000</v>
      </c>
      <c r="D128" s="143" t="s">
        <v>77</v>
      </c>
      <c r="E128" s="158">
        <v>-1729701.52</v>
      </c>
      <c r="F128" s="158">
        <v>-1729701.52</v>
      </c>
      <c r="G128" s="158"/>
      <c r="H128" s="143"/>
      <c r="I128" s="143">
        <v>2205100000</v>
      </c>
      <c r="J128" s="143" t="s">
        <v>77</v>
      </c>
      <c r="K128" s="158">
        <v>-1729701.52</v>
      </c>
      <c r="L128" s="158">
        <v>-1729701.52</v>
      </c>
      <c r="M128" s="158"/>
    </row>
    <row r="129" spans="1:13" customFormat="1" x14ac:dyDescent="0.35">
      <c r="A129" s="143"/>
      <c r="B129" s="143"/>
      <c r="C129" s="143">
        <v>2205500000</v>
      </c>
      <c r="D129" s="143" t="s">
        <v>304</v>
      </c>
      <c r="E129" s="158">
        <v>-39801.4</v>
      </c>
      <c r="F129" s="158">
        <v>-42228.03</v>
      </c>
      <c r="G129" s="158"/>
      <c r="H129" s="143"/>
      <c r="I129" s="143">
        <v>2205500000</v>
      </c>
      <c r="J129" s="143" t="s">
        <v>304</v>
      </c>
      <c r="K129" s="158">
        <v>-39801.4</v>
      </c>
      <c r="L129" s="158">
        <v>-42228.03</v>
      </c>
      <c r="M129" s="158"/>
    </row>
    <row r="130" spans="1:13" customFormat="1" x14ac:dyDescent="0.35">
      <c r="A130" s="143" t="s">
        <v>205</v>
      </c>
      <c r="B130" s="143"/>
      <c r="C130" s="159">
        <v>2302300000</v>
      </c>
      <c r="D130" s="143" t="s">
        <v>208</v>
      </c>
      <c r="E130" s="158"/>
      <c r="F130" s="158"/>
      <c r="G130" s="158"/>
      <c r="H130" s="143"/>
      <c r="I130" s="159">
        <v>2302300000</v>
      </c>
      <c r="J130" s="143" t="s">
        <v>208</v>
      </c>
      <c r="K130" s="158"/>
      <c r="L130" s="158"/>
      <c r="M130" s="158"/>
    </row>
    <row r="131" spans="1:13" customFormat="1" x14ac:dyDescent="0.35">
      <c r="A131" s="143" t="s">
        <v>209</v>
      </c>
      <c r="B131" s="143">
        <v>139</v>
      </c>
      <c r="C131" s="143">
        <v>2303100000</v>
      </c>
      <c r="D131" s="143" t="s">
        <v>210</v>
      </c>
      <c r="E131" s="158"/>
      <c r="F131" s="158"/>
      <c r="G131" s="158"/>
      <c r="H131" s="143"/>
      <c r="I131" s="143">
        <v>2303100000</v>
      </c>
      <c r="J131" s="143" t="s">
        <v>210</v>
      </c>
      <c r="K131" s="158"/>
      <c r="L131" s="158"/>
      <c r="M131" s="158"/>
    </row>
    <row r="132" spans="1:13" customFormat="1" x14ac:dyDescent="0.35">
      <c r="A132" s="143" t="s">
        <v>209</v>
      </c>
      <c r="B132" s="143">
        <v>139</v>
      </c>
      <c r="C132" s="143">
        <v>2303200000</v>
      </c>
      <c r="D132" s="143" t="s">
        <v>211</v>
      </c>
      <c r="E132" s="158"/>
      <c r="F132" s="158"/>
      <c r="G132" s="158"/>
      <c r="H132" s="143"/>
      <c r="I132" s="143">
        <v>2303200000</v>
      </c>
      <c r="J132" s="143" t="s">
        <v>211</v>
      </c>
      <c r="K132" s="158"/>
      <c r="L132" s="158"/>
      <c r="M132" s="158"/>
    </row>
    <row r="133" spans="1:13" customFormat="1" x14ac:dyDescent="0.35">
      <c r="A133" s="143"/>
      <c r="B133" s="143"/>
      <c r="C133" s="143">
        <v>2303250000</v>
      </c>
      <c r="D133" s="143" t="s">
        <v>212</v>
      </c>
      <c r="E133" s="158">
        <v>435781.86</v>
      </c>
      <c r="F133" s="158">
        <v>435781.86</v>
      </c>
      <c r="G133" s="158"/>
      <c r="H133" s="143"/>
      <c r="I133" s="143">
        <v>2303250000</v>
      </c>
      <c r="J133" s="143" t="s">
        <v>212</v>
      </c>
      <c r="K133" s="158">
        <v>435781.86</v>
      </c>
      <c r="L133" s="158">
        <v>435781.86</v>
      </c>
      <c r="M133" s="158"/>
    </row>
    <row r="134" spans="1:13" customFormat="1" x14ac:dyDescent="0.35">
      <c r="A134" s="143"/>
      <c r="B134" s="143"/>
      <c r="C134" s="143">
        <v>2303400000</v>
      </c>
      <c r="D134" s="143" t="s">
        <v>213</v>
      </c>
      <c r="E134" s="158">
        <v>-1452605.64</v>
      </c>
      <c r="F134" s="158">
        <v>-1452605.64</v>
      </c>
      <c r="G134" s="158"/>
      <c r="H134" s="143"/>
      <c r="I134" s="143">
        <v>2303400000</v>
      </c>
      <c r="J134" s="143" t="s">
        <v>213</v>
      </c>
      <c r="K134" s="158">
        <v>-1452605.64</v>
      </c>
      <c r="L134" s="158">
        <v>-1452605.64</v>
      </c>
      <c r="M134" s="158"/>
    </row>
    <row r="135" spans="1:13" customFormat="1" x14ac:dyDescent="0.35">
      <c r="A135" s="143"/>
      <c r="B135" s="143">
        <v>139</v>
      </c>
      <c r="C135" s="143">
        <v>2307450000</v>
      </c>
      <c r="D135" s="143" t="s">
        <v>214</v>
      </c>
      <c r="E135" s="158"/>
      <c r="F135" s="158"/>
      <c r="G135" s="158"/>
      <c r="H135" s="143"/>
      <c r="I135" s="143">
        <v>2307450000</v>
      </c>
      <c r="J135" s="143" t="s">
        <v>214</v>
      </c>
      <c r="K135" s="158"/>
      <c r="L135" s="158"/>
      <c r="M135" s="158"/>
    </row>
    <row r="136" spans="1:13" customFormat="1" x14ac:dyDescent="0.35">
      <c r="A136" s="143" t="s">
        <v>215</v>
      </c>
      <c r="B136" s="143">
        <v>139</v>
      </c>
      <c r="C136" s="143">
        <v>2307460000</v>
      </c>
      <c r="D136" s="143" t="s">
        <v>216</v>
      </c>
      <c r="E136" s="158">
        <v>-227803.58</v>
      </c>
      <c r="F136" s="158">
        <v>-227803.58</v>
      </c>
      <c r="G136" s="158"/>
      <c r="H136" s="143"/>
      <c r="I136" s="143">
        <v>2307460000</v>
      </c>
      <c r="J136" s="143" t="s">
        <v>216</v>
      </c>
      <c r="K136" s="158">
        <v>-227803.58</v>
      </c>
      <c r="L136" s="158">
        <v>-227803.58</v>
      </c>
      <c r="M136" s="158"/>
    </row>
    <row r="137" spans="1:13" customFormat="1" x14ac:dyDescent="0.35">
      <c r="A137" s="143"/>
      <c r="B137" s="143"/>
      <c r="C137" s="143"/>
      <c r="D137" s="143"/>
      <c r="E137" s="150">
        <v>-1244627.3599999999</v>
      </c>
      <c r="F137" s="150">
        <v>-1244627.3599999999</v>
      </c>
      <c r="G137" s="150">
        <v>0</v>
      </c>
      <c r="H137" s="143"/>
      <c r="I137" s="143"/>
      <c r="J137" s="143"/>
      <c r="K137" s="150">
        <v>-1244627.3599999999</v>
      </c>
      <c r="L137" s="150">
        <v>-1244627.3599999999</v>
      </c>
      <c r="M137" s="150">
        <v>0</v>
      </c>
    </row>
    <row r="138" spans="1:13" customFormat="1" x14ac:dyDescent="0.35">
      <c r="A138" s="143" t="s">
        <v>215</v>
      </c>
      <c r="B138" s="143">
        <v>139</v>
      </c>
      <c r="C138" s="143">
        <v>2307300000</v>
      </c>
      <c r="D138" s="143" t="s">
        <v>217</v>
      </c>
      <c r="E138" s="158">
        <v>-9779340.0399999991</v>
      </c>
      <c r="F138" s="158">
        <v>-9779340.0399999991</v>
      </c>
      <c r="G138" s="158"/>
      <c r="H138" s="143"/>
      <c r="I138" s="143">
        <v>2307300000</v>
      </c>
      <c r="J138" s="143" t="s">
        <v>217</v>
      </c>
      <c r="K138" s="158">
        <v>-9779340.0399999991</v>
      </c>
      <c r="L138" s="158">
        <v>-9779340.0399999991</v>
      </c>
      <c r="M138" s="158"/>
    </row>
    <row r="139" spans="1:13" customFormat="1" x14ac:dyDescent="0.35">
      <c r="A139" s="143" t="s">
        <v>218</v>
      </c>
      <c r="B139" s="143">
        <v>139</v>
      </c>
      <c r="C139" s="143">
        <v>2304001000</v>
      </c>
      <c r="D139" s="143" t="s">
        <v>219</v>
      </c>
      <c r="E139" s="158">
        <v>-460339.4</v>
      </c>
      <c r="F139" s="158">
        <v>-460339.4</v>
      </c>
      <c r="G139" s="158"/>
      <c r="H139" s="143"/>
      <c r="I139" s="143">
        <v>2304001000</v>
      </c>
      <c r="J139" s="143" t="s">
        <v>219</v>
      </c>
      <c r="K139" s="158">
        <v>-460339.4</v>
      </c>
      <c r="L139" s="158">
        <v>-460339.4</v>
      </c>
      <c r="M139" s="158"/>
    </row>
    <row r="140" spans="1:13" customFormat="1" x14ac:dyDescent="0.35">
      <c r="A140" s="143" t="s">
        <v>215</v>
      </c>
      <c r="B140" s="143"/>
      <c r="C140" s="143">
        <v>2307100000</v>
      </c>
      <c r="D140" s="143" t="s">
        <v>220</v>
      </c>
      <c r="E140" s="158">
        <v>-1583131.91</v>
      </c>
      <c r="F140" s="158">
        <v>-1583131.91</v>
      </c>
      <c r="G140" s="158"/>
      <c r="H140" s="143"/>
      <c r="I140" s="143">
        <v>2307100000</v>
      </c>
      <c r="J140" s="143" t="s">
        <v>220</v>
      </c>
      <c r="K140" s="158">
        <v>-1583131.91</v>
      </c>
      <c r="L140" s="158">
        <v>-1583131.91</v>
      </c>
      <c r="M140" s="158"/>
    </row>
    <row r="141" spans="1:13" customFormat="1" ht="18.5" x14ac:dyDescent="0.45">
      <c r="A141" s="143"/>
      <c r="B141" s="152" t="s">
        <v>221</v>
      </c>
      <c r="C141" s="143"/>
      <c r="D141" s="143"/>
      <c r="E141" s="158"/>
      <c r="F141" s="158"/>
      <c r="G141" s="158"/>
      <c r="H141" s="143"/>
      <c r="I141" s="143"/>
      <c r="J141" s="143"/>
      <c r="K141" s="158"/>
      <c r="L141" s="158"/>
      <c r="M141" s="158"/>
    </row>
    <row r="142" spans="1:13" customFormat="1" x14ac:dyDescent="0.35">
      <c r="A142" s="143"/>
      <c r="B142" s="143"/>
      <c r="C142" s="143"/>
      <c r="D142" s="143"/>
      <c r="E142" s="158"/>
      <c r="F142" s="158"/>
      <c r="G142" s="158"/>
      <c r="H142" s="143"/>
      <c r="I142" s="143"/>
      <c r="J142" s="157"/>
      <c r="K142" s="158"/>
      <c r="L142" s="158"/>
      <c r="M142" s="158"/>
    </row>
    <row r="143" spans="1:13" customFormat="1" x14ac:dyDescent="0.35">
      <c r="A143" s="143" t="s">
        <v>222</v>
      </c>
      <c r="B143" s="143">
        <v>139</v>
      </c>
      <c r="C143" s="143">
        <v>3101000000</v>
      </c>
      <c r="D143" s="143" t="s">
        <v>223</v>
      </c>
      <c r="E143" s="158">
        <v>-220301.1</v>
      </c>
      <c r="F143" s="158">
        <v>-111225.34</v>
      </c>
      <c r="G143" s="158">
        <v>-109075.76000000001</v>
      </c>
      <c r="H143" s="143"/>
      <c r="I143" s="143">
        <v>3101000000</v>
      </c>
      <c r="J143" s="143" t="s">
        <v>223</v>
      </c>
      <c r="K143" s="158">
        <v>-220301.1</v>
      </c>
      <c r="L143" s="158">
        <v>-111225.34</v>
      </c>
      <c r="M143" s="158">
        <v>-109075.76000000001</v>
      </c>
    </row>
    <row r="144" spans="1:13" customFormat="1" x14ac:dyDescent="0.35">
      <c r="A144" s="143" t="s">
        <v>222</v>
      </c>
      <c r="B144" s="143">
        <v>139</v>
      </c>
      <c r="C144" s="143">
        <v>3101010000</v>
      </c>
      <c r="D144" s="143" t="s">
        <v>224</v>
      </c>
      <c r="E144" s="158">
        <v>-177817.62</v>
      </c>
      <c r="F144" s="158">
        <v>-77988.3</v>
      </c>
      <c r="G144" s="158">
        <v>-99829.319999999992</v>
      </c>
      <c r="H144" s="143"/>
      <c r="I144" s="143">
        <v>3101010000</v>
      </c>
      <c r="J144" s="143" t="s">
        <v>224</v>
      </c>
      <c r="K144" s="158">
        <v>-177817.62</v>
      </c>
      <c r="L144" s="158">
        <v>-77988.3</v>
      </c>
      <c r="M144" s="158">
        <v>-99829.319999999992</v>
      </c>
    </row>
    <row r="145" spans="1:13" customFormat="1" x14ac:dyDescent="0.35">
      <c r="A145" s="143"/>
      <c r="B145" s="143"/>
      <c r="C145" s="143">
        <v>3101020000</v>
      </c>
      <c r="D145" s="143" t="s">
        <v>318</v>
      </c>
      <c r="E145" s="158">
        <v>-999.23</v>
      </c>
      <c r="F145" s="158">
        <v>-43.55</v>
      </c>
      <c r="G145" s="158">
        <v>-955.68000000000006</v>
      </c>
      <c r="H145" s="143"/>
      <c r="I145" s="143">
        <v>3101020000</v>
      </c>
      <c r="J145" s="143" t="s">
        <v>318</v>
      </c>
      <c r="K145" s="158">
        <v>-999.23</v>
      </c>
      <c r="L145" s="158">
        <v>-43.55</v>
      </c>
      <c r="M145" s="158">
        <v>-955.68000000000006</v>
      </c>
    </row>
    <row r="146" spans="1:13" customFormat="1" x14ac:dyDescent="0.35">
      <c r="A146" s="143" t="s">
        <v>225</v>
      </c>
      <c r="B146" s="143">
        <v>139</v>
      </c>
      <c r="C146" s="143">
        <v>3102000000</v>
      </c>
      <c r="D146" s="143" t="s">
        <v>226</v>
      </c>
      <c r="E146" s="158">
        <v>-372685.68</v>
      </c>
      <c r="F146" s="158">
        <v>-186767.4</v>
      </c>
      <c r="G146" s="158">
        <v>-185918.28</v>
      </c>
      <c r="H146" s="143"/>
      <c r="I146" s="143">
        <v>3102000000</v>
      </c>
      <c r="J146" s="143" t="s">
        <v>226</v>
      </c>
      <c r="K146" s="158">
        <v>-372685.68</v>
      </c>
      <c r="L146" s="158">
        <v>-186767.4</v>
      </c>
      <c r="M146" s="158">
        <v>-185918.28</v>
      </c>
    </row>
    <row r="147" spans="1:13" customFormat="1" x14ac:dyDescent="0.35">
      <c r="A147" s="143" t="s">
        <v>228</v>
      </c>
      <c r="B147" s="143"/>
      <c r="C147" s="143">
        <v>3102010000</v>
      </c>
      <c r="D147" s="143" t="s">
        <v>298</v>
      </c>
      <c r="E147" s="158">
        <v>-41107.160000000003</v>
      </c>
      <c r="F147" s="158">
        <v>-20553.580000000002</v>
      </c>
      <c r="G147" s="158">
        <v>-20553.580000000002</v>
      </c>
      <c r="H147" s="143"/>
      <c r="I147" s="143">
        <v>3102010000</v>
      </c>
      <c r="J147" s="143" t="s">
        <v>298</v>
      </c>
      <c r="K147" s="158">
        <v>-41107.160000000003</v>
      </c>
      <c r="L147" s="158">
        <v>-20553.580000000002</v>
      </c>
      <c r="M147" s="158">
        <v>-20553.580000000002</v>
      </c>
    </row>
    <row r="148" spans="1:13" customFormat="1" x14ac:dyDescent="0.35">
      <c r="A148" s="143"/>
      <c r="B148" s="143">
        <v>139</v>
      </c>
      <c r="C148" s="143">
        <v>3103000000</v>
      </c>
      <c r="D148" s="143" t="s">
        <v>227</v>
      </c>
      <c r="E148" s="158">
        <v>-250</v>
      </c>
      <c r="F148" s="158"/>
      <c r="G148" s="158">
        <v>-250</v>
      </c>
      <c r="H148" s="143"/>
      <c r="I148" s="143">
        <v>3103000000</v>
      </c>
      <c r="J148" s="143" t="s">
        <v>227</v>
      </c>
      <c r="K148" s="158">
        <v>-250</v>
      </c>
      <c r="L148" s="158"/>
      <c r="M148" s="158">
        <v>-250</v>
      </c>
    </row>
    <row r="149" spans="1:13" customFormat="1" x14ac:dyDescent="0.35">
      <c r="A149" s="143"/>
      <c r="B149" s="143"/>
      <c r="C149" s="143">
        <v>3103010000</v>
      </c>
      <c r="D149" s="143" t="s">
        <v>322</v>
      </c>
      <c r="E149" s="158">
        <v>-18712.2</v>
      </c>
      <c r="F149" s="158">
        <v>-6306.2</v>
      </c>
      <c r="G149" s="158">
        <v>-12406</v>
      </c>
      <c r="H149" s="143"/>
      <c r="I149" s="143">
        <v>3103010000</v>
      </c>
      <c r="J149" s="143" t="s">
        <v>322</v>
      </c>
      <c r="K149" s="158">
        <v>-18712.2</v>
      </c>
      <c r="L149" s="158">
        <v>-6306.2</v>
      </c>
      <c r="M149" s="158">
        <v>-12406</v>
      </c>
    </row>
    <row r="150" spans="1:13" customFormat="1" x14ac:dyDescent="0.35">
      <c r="A150" s="143" t="s">
        <v>229</v>
      </c>
      <c r="B150" s="143">
        <v>139</v>
      </c>
      <c r="C150" s="143">
        <v>4001000000</v>
      </c>
      <c r="D150" s="143" t="s">
        <v>69</v>
      </c>
      <c r="E150" s="151">
        <v>147207.85999999999</v>
      </c>
      <c r="F150" s="151">
        <v>76856.34</v>
      </c>
      <c r="G150" s="158">
        <v>70351.51999999999</v>
      </c>
      <c r="H150" s="143"/>
      <c r="I150" s="143">
        <v>4001000000</v>
      </c>
      <c r="J150" s="143" t="s">
        <v>69</v>
      </c>
      <c r="K150" s="151">
        <v>147207.85999999999</v>
      </c>
      <c r="L150" s="151">
        <v>76856.34</v>
      </c>
      <c r="M150" s="158">
        <v>70351.51999999999</v>
      </c>
    </row>
    <row r="151" spans="1:13" customFormat="1" x14ac:dyDescent="0.35">
      <c r="A151" s="143" t="s">
        <v>230</v>
      </c>
      <c r="B151" s="143">
        <v>139</v>
      </c>
      <c r="C151" s="143">
        <v>4001010000</v>
      </c>
      <c r="D151" s="143" t="s">
        <v>231</v>
      </c>
      <c r="E151" s="151">
        <v>288467.87</v>
      </c>
      <c r="F151" s="151">
        <v>137894.32</v>
      </c>
      <c r="G151" s="158">
        <v>150573.54999999999</v>
      </c>
      <c r="H151" s="143"/>
      <c r="I151" s="143">
        <v>4001010000</v>
      </c>
      <c r="J151" s="143" t="s">
        <v>231</v>
      </c>
      <c r="K151" s="151">
        <v>288467.87</v>
      </c>
      <c r="L151" s="151">
        <v>137894.32</v>
      </c>
      <c r="M151" s="158">
        <v>150573.54999999999</v>
      </c>
    </row>
    <row r="152" spans="1:13" customFormat="1" x14ac:dyDescent="0.35">
      <c r="A152" s="143" t="s">
        <v>232</v>
      </c>
      <c r="B152" s="143">
        <v>139</v>
      </c>
      <c r="C152" s="143">
        <v>4002000001</v>
      </c>
      <c r="D152" s="143" t="s">
        <v>233</v>
      </c>
      <c r="E152" s="158"/>
      <c r="F152" s="158"/>
      <c r="G152" s="158">
        <v>0</v>
      </c>
      <c r="H152" s="143"/>
      <c r="I152" s="143">
        <v>4002000001</v>
      </c>
      <c r="J152" s="143" t="s">
        <v>233</v>
      </c>
      <c r="K152" s="158"/>
      <c r="L152" s="158"/>
      <c r="M152" s="158">
        <v>0</v>
      </c>
    </row>
    <row r="153" spans="1:13" customFormat="1" x14ac:dyDescent="0.35">
      <c r="A153" s="143" t="s">
        <v>232</v>
      </c>
      <c r="B153" s="143">
        <v>139</v>
      </c>
      <c r="C153" s="143">
        <v>4002000003</v>
      </c>
      <c r="D153" s="143" t="s">
        <v>234</v>
      </c>
      <c r="E153" s="158"/>
      <c r="F153" s="158"/>
      <c r="G153" s="158">
        <v>0</v>
      </c>
      <c r="H153" s="143"/>
      <c r="I153" s="143">
        <v>4002000003</v>
      </c>
      <c r="J153" s="143" t="s">
        <v>234</v>
      </c>
      <c r="K153" s="158"/>
      <c r="L153" s="158"/>
      <c r="M153" s="158">
        <v>0</v>
      </c>
    </row>
    <row r="154" spans="1:13" customFormat="1" x14ac:dyDescent="0.35">
      <c r="A154" s="143" t="s">
        <v>232</v>
      </c>
      <c r="B154" s="143">
        <v>139</v>
      </c>
      <c r="C154" s="143">
        <v>4002000005</v>
      </c>
      <c r="D154" s="143" t="s">
        <v>235</v>
      </c>
      <c r="E154" s="151">
        <v>103358</v>
      </c>
      <c r="F154" s="151">
        <v>51693</v>
      </c>
      <c r="G154" s="158">
        <v>51665</v>
      </c>
      <c r="H154" s="157"/>
      <c r="I154" s="143">
        <v>4002000005</v>
      </c>
      <c r="J154" s="143" t="s">
        <v>235</v>
      </c>
      <c r="K154" s="151">
        <v>103358</v>
      </c>
      <c r="L154" s="151">
        <v>51693</v>
      </c>
      <c r="M154" s="158">
        <v>51665</v>
      </c>
    </row>
    <row r="155" spans="1:13" customFormat="1" x14ac:dyDescent="0.35">
      <c r="A155" s="143"/>
      <c r="B155" s="143"/>
      <c r="C155" s="143">
        <v>4002000007</v>
      </c>
      <c r="D155" s="143" t="s">
        <v>285</v>
      </c>
      <c r="E155" s="151">
        <v>5434</v>
      </c>
      <c r="F155" s="151">
        <v>2723</v>
      </c>
      <c r="G155" s="158">
        <v>2711</v>
      </c>
      <c r="H155" s="157"/>
      <c r="I155" s="143">
        <v>4002000007</v>
      </c>
      <c r="J155" s="143" t="s">
        <v>285</v>
      </c>
      <c r="K155" s="151">
        <v>5434</v>
      </c>
      <c r="L155" s="151">
        <v>2723</v>
      </c>
      <c r="M155" s="158">
        <v>2711</v>
      </c>
    </row>
    <row r="156" spans="1:13" customFormat="1" x14ac:dyDescent="0.35">
      <c r="A156" s="143" t="s">
        <v>232</v>
      </c>
      <c r="B156" s="143">
        <v>139</v>
      </c>
      <c r="C156" s="143">
        <v>4002000008</v>
      </c>
      <c r="D156" s="143" t="s">
        <v>236</v>
      </c>
      <c r="E156" s="151">
        <v>6240</v>
      </c>
      <c r="F156" s="151">
        <v>3122</v>
      </c>
      <c r="G156" s="158">
        <v>3118</v>
      </c>
      <c r="H156" s="157"/>
      <c r="I156" s="143">
        <v>4002000008</v>
      </c>
      <c r="J156" s="143" t="s">
        <v>236</v>
      </c>
      <c r="K156" s="151">
        <v>6240</v>
      </c>
      <c r="L156" s="151">
        <v>3122</v>
      </c>
      <c r="M156" s="158">
        <v>3118</v>
      </c>
    </row>
    <row r="157" spans="1:13" customFormat="1" x14ac:dyDescent="0.35">
      <c r="A157" s="143" t="s">
        <v>232</v>
      </c>
      <c r="B157" s="143">
        <v>139</v>
      </c>
      <c r="C157" s="143">
        <v>4002000011</v>
      </c>
      <c r="D157" s="143" t="s">
        <v>237</v>
      </c>
      <c r="E157" s="158"/>
      <c r="F157" s="158"/>
      <c r="G157" s="158">
        <v>0</v>
      </c>
      <c r="H157" s="143"/>
      <c r="I157" s="143">
        <v>4002000011</v>
      </c>
      <c r="J157" s="143" t="s">
        <v>237</v>
      </c>
      <c r="K157" s="158"/>
      <c r="L157" s="158"/>
      <c r="M157" s="158">
        <v>0</v>
      </c>
    </row>
    <row r="158" spans="1:13" customFormat="1" x14ac:dyDescent="0.35">
      <c r="A158" s="143" t="s">
        <v>232</v>
      </c>
      <c r="B158" s="143">
        <v>139</v>
      </c>
      <c r="C158" s="143">
        <v>4002000013</v>
      </c>
      <c r="D158" s="143" t="s">
        <v>238</v>
      </c>
      <c r="E158" s="158">
        <v>-30620</v>
      </c>
      <c r="F158" s="158">
        <v>-16315</v>
      </c>
      <c r="G158" s="158">
        <v>-14305</v>
      </c>
      <c r="H158" s="157"/>
      <c r="I158" s="143">
        <v>4002000013</v>
      </c>
      <c r="J158" s="143" t="s">
        <v>238</v>
      </c>
      <c r="K158" s="158">
        <v>-30620</v>
      </c>
      <c r="L158" s="158">
        <v>-16315</v>
      </c>
      <c r="M158" s="158">
        <v>-14305</v>
      </c>
    </row>
    <row r="159" spans="1:13" customFormat="1" x14ac:dyDescent="0.35">
      <c r="A159" s="143" t="s">
        <v>232</v>
      </c>
      <c r="B159" s="143">
        <v>139</v>
      </c>
      <c r="C159" s="143">
        <v>4002000000</v>
      </c>
      <c r="D159" s="143" t="s">
        <v>239</v>
      </c>
      <c r="E159" s="151"/>
      <c r="F159" s="151"/>
      <c r="G159" s="158">
        <v>0</v>
      </c>
      <c r="H159" s="157"/>
      <c r="I159" s="143">
        <v>4002000000</v>
      </c>
      <c r="J159" s="143" t="s">
        <v>239</v>
      </c>
      <c r="K159" s="151"/>
      <c r="L159" s="151"/>
      <c r="M159" s="158">
        <v>0</v>
      </c>
    </row>
    <row r="160" spans="1:13" customFormat="1" x14ac:dyDescent="0.35">
      <c r="A160" s="143" t="s">
        <v>232</v>
      </c>
      <c r="B160" s="143">
        <v>139</v>
      </c>
      <c r="C160" s="143">
        <v>4002000010</v>
      </c>
      <c r="D160" s="143" t="s">
        <v>240</v>
      </c>
      <c r="E160" s="151">
        <v>13430</v>
      </c>
      <c r="F160" s="151">
        <v>6744</v>
      </c>
      <c r="G160" s="158">
        <v>6686</v>
      </c>
      <c r="H160" s="143"/>
      <c r="I160" s="143">
        <v>4002000010</v>
      </c>
      <c r="J160" s="143" t="s">
        <v>240</v>
      </c>
      <c r="K160" s="151">
        <v>13430</v>
      </c>
      <c r="L160" s="151">
        <v>6744</v>
      </c>
      <c r="M160" s="158">
        <v>6686</v>
      </c>
    </row>
    <row r="161" spans="1:13" customFormat="1" x14ac:dyDescent="0.35">
      <c r="A161" s="143" t="s">
        <v>232</v>
      </c>
      <c r="B161" s="143">
        <v>139</v>
      </c>
      <c r="C161" s="143">
        <v>4002000019</v>
      </c>
      <c r="D161" s="143" t="s">
        <v>241</v>
      </c>
      <c r="E161" s="143">
        <v>694</v>
      </c>
      <c r="F161" s="143">
        <v>349</v>
      </c>
      <c r="G161" s="158">
        <v>345</v>
      </c>
      <c r="H161" s="157"/>
      <c r="I161" s="143">
        <v>4002000019</v>
      </c>
      <c r="J161" s="143" t="s">
        <v>241</v>
      </c>
      <c r="K161" s="143">
        <v>694</v>
      </c>
      <c r="L161" s="143">
        <v>349</v>
      </c>
      <c r="M161" s="158">
        <v>345</v>
      </c>
    </row>
    <row r="162" spans="1:13" customFormat="1" x14ac:dyDescent="0.35">
      <c r="A162" s="143" t="s">
        <v>242</v>
      </c>
      <c r="B162" s="143">
        <v>139</v>
      </c>
      <c r="C162" s="143">
        <v>4007000000</v>
      </c>
      <c r="D162" s="143" t="s">
        <v>243</v>
      </c>
      <c r="E162" s="151">
        <v>2809.76</v>
      </c>
      <c r="F162" s="151">
        <v>1658.69</v>
      </c>
      <c r="G162" s="158">
        <v>1151.0700000000002</v>
      </c>
      <c r="H162" s="143"/>
      <c r="I162" s="143">
        <v>4007000000</v>
      </c>
      <c r="J162" s="143" t="s">
        <v>243</v>
      </c>
      <c r="K162" s="151">
        <v>2809.76</v>
      </c>
      <c r="L162" s="151">
        <v>1658.69</v>
      </c>
      <c r="M162" s="158">
        <v>1151.0700000000002</v>
      </c>
    </row>
    <row r="163" spans="1:13" customFormat="1" x14ac:dyDescent="0.35">
      <c r="A163" s="143"/>
      <c r="B163" s="143"/>
      <c r="C163" s="143">
        <v>4007000001</v>
      </c>
      <c r="D163" s="143" t="s">
        <v>311</v>
      </c>
      <c r="E163" s="151"/>
      <c r="F163" s="151"/>
      <c r="G163" s="158">
        <v>0</v>
      </c>
      <c r="H163" s="143"/>
      <c r="I163" s="143">
        <v>4007000001</v>
      </c>
      <c r="J163" s="143" t="s">
        <v>311</v>
      </c>
      <c r="K163" s="151"/>
      <c r="L163" s="151"/>
      <c r="M163" s="158">
        <v>0</v>
      </c>
    </row>
    <row r="164" spans="1:13" customFormat="1" x14ac:dyDescent="0.35">
      <c r="A164" s="143" t="s">
        <v>242</v>
      </c>
      <c r="B164" s="143">
        <v>139</v>
      </c>
      <c r="C164" s="143">
        <v>4007000002</v>
      </c>
      <c r="D164" s="143" t="s">
        <v>244</v>
      </c>
      <c r="E164" s="143">
        <v>387.97</v>
      </c>
      <c r="F164" s="143">
        <v>43.38</v>
      </c>
      <c r="G164" s="158">
        <v>344.59000000000003</v>
      </c>
      <c r="H164" s="143"/>
      <c r="I164" s="143">
        <v>4007000002</v>
      </c>
      <c r="J164" s="143" t="s">
        <v>244</v>
      </c>
      <c r="K164" s="143">
        <v>387.97</v>
      </c>
      <c r="L164" s="143">
        <v>43.38</v>
      </c>
      <c r="M164" s="158">
        <v>344.59000000000003</v>
      </c>
    </row>
    <row r="165" spans="1:13" customFormat="1" x14ac:dyDescent="0.35">
      <c r="A165" s="143"/>
      <c r="B165" s="143"/>
      <c r="C165" s="143">
        <v>4007000005</v>
      </c>
      <c r="D165" s="143" t="s">
        <v>320</v>
      </c>
      <c r="E165" s="143">
        <v>940.79</v>
      </c>
      <c r="F165" s="143">
        <v>470.42</v>
      </c>
      <c r="G165" s="158">
        <v>470.36999999999995</v>
      </c>
      <c r="H165" s="143"/>
      <c r="I165" s="143">
        <v>4007000005</v>
      </c>
      <c r="J165" s="143" t="s">
        <v>320</v>
      </c>
      <c r="K165" s="143">
        <v>940.79</v>
      </c>
      <c r="L165" s="143">
        <v>470.42</v>
      </c>
      <c r="M165" s="158">
        <v>470.36999999999995</v>
      </c>
    </row>
    <row r="166" spans="1:13" customFormat="1" x14ac:dyDescent="0.35">
      <c r="A166" s="143" t="s">
        <v>242</v>
      </c>
      <c r="B166" s="143">
        <v>139</v>
      </c>
      <c r="C166" s="143">
        <v>4007000006</v>
      </c>
      <c r="D166" s="143" t="s">
        <v>245</v>
      </c>
      <c r="E166" s="151"/>
      <c r="F166" s="151"/>
      <c r="G166" s="158">
        <v>0</v>
      </c>
      <c r="H166" s="143"/>
      <c r="I166" s="143">
        <v>4007000006</v>
      </c>
      <c r="J166" s="143" t="s">
        <v>245</v>
      </c>
      <c r="K166" s="151"/>
      <c r="L166" s="151"/>
      <c r="M166" s="158">
        <v>0</v>
      </c>
    </row>
    <row r="167" spans="1:13" customFormat="1" x14ac:dyDescent="0.35">
      <c r="A167" s="143" t="s">
        <v>242</v>
      </c>
      <c r="B167" s="143">
        <v>139</v>
      </c>
      <c r="C167" s="159">
        <v>4007010002</v>
      </c>
      <c r="D167" s="143" t="s">
        <v>246</v>
      </c>
      <c r="E167" s="143">
        <v>653</v>
      </c>
      <c r="F167" s="143">
        <v>600</v>
      </c>
      <c r="G167" s="158">
        <v>53</v>
      </c>
      <c r="H167" s="143"/>
      <c r="I167" s="159">
        <v>4007010002</v>
      </c>
      <c r="J167" s="143" t="s">
        <v>246</v>
      </c>
      <c r="K167" s="143">
        <v>653</v>
      </c>
      <c r="L167" s="143">
        <v>600</v>
      </c>
      <c r="M167" s="158">
        <v>53</v>
      </c>
    </row>
    <row r="168" spans="1:13" customFormat="1" x14ac:dyDescent="0.35">
      <c r="A168" s="143" t="s">
        <v>242</v>
      </c>
      <c r="B168" s="143">
        <v>139</v>
      </c>
      <c r="C168" s="159">
        <v>4007010006</v>
      </c>
      <c r="D168" s="143" t="s">
        <v>247</v>
      </c>
      <c r="E168" s="151"/>
      <c r="F168" s="151">
        <v>360</v>
      </c>
      <c r="G168" s="158">
        <v>-360</v>
      </c>
      <c r="H168" s="143"/>
      <c r="I168" s="159">
        <v>4007010006</v>
      </c>
      <c r="J168" s="143" t="s">
        <v>247</v>
      </c>
      <c r="K168" s="151">
        <v>360</v>
      </c>
      <c r="L168" s="151">
        <v>360</v>
      </c>
      <c r="M168" s="158">
        <v>0</v>
      </c>
    </row>
    <row r="169" spans="1:13" customFormat="1" x14ac:dyDescent="0.35">
      <c r="A169" s="143" t="s">
        <v>248</v>
      </c>
      <c r="B169" s="143">
        <v>139</v>
      </c>
      <c r="C169" s="159">
        <v>4007010001</v>
      </c>
      <c r="D169" s="143" t="s">
        <v>286</v>
      </c>
      <c r="E169" s="151"/>
      <c r="F169" s="151"/>
      <c r="G169" s="158">
        <v>0</v>
      </c>
      <c r="H169" s="143"/>
      <c r="I169" s="159">
        <v>4007010001</v>
      </c>
      <c r="J169" s="143" t="s">
        <v>286</v>
      </c>
      <c r="K169" s="151"/>
      <c r="L169" s="151"/>
      <c r="M169" s="158">
        <v>0</v>
      </c>
    </row>
    <row r="170" spans="1:13" customFormat="1" x14ac:dyDescent="0.35">
      <c r="A170" s="143" t="s">
        <v>248</v>
      </c>
      <c r="B170" s="143">
        <v>139</v>
      </c>
      <c r="C170" s="159">
        <v>7000000050</v>
      </c>
      <c r="D170" s="143" t="s">
        <v>249</v>
      </c>
      <c r="E170" s="143">
        <v>327.72</v>
      </c>
      <c r="F170" s="143">
        <v>181.92</v>
      </c>
      <c r="G170" s="158">
        <v>145.80000000000004</v>
      </c>
      <c r="H170" s="143"/>
      <c r="I170" s="159">
        <v>7000000050</v>
      </c>
      <c r="J170" s="143" t="s">
        <v>249</v>
      </c>
      <c r="K170" s="143">
        <v>327.72</v>
      </c>
      <c r="L170" s="143">
        <v>181.92</v>
      </c>
      <c r="M170" s="158">
        <v>145.80000000000004</v>
      </c>
    </row>
    <row r="171" spans="1:13" customFormat="1" x14ac:dyDescent="0.35">
      <c r="A171" s="143"/>
      <c r="B171" s="143"/>
      <c r="C171" s="159">
        <v>4007010010</v>
      </c>
      <c r="D171" s="143" t="s">
        <v>314</v>
      </c>
      <c r="E171" s="151"/>
      <c r="F171" s="151"/>
      <c r="G171" s="158">
        <v>0</v>
      </c>
      <c r="H171" s="143"/>
      <c r="I171" s="159">
        <v>4007010010</v>
      </c>
      <c r="J171" s="143" t="s">
        <v>314</v>
      </c>
      <c r="K171" s="151"/>
      <c r="L171" s="151"/>
      <c r="M171" s="164">
        <v>0</v>
      </c>
    </row>
    <row r="172" spans="1:13" customFormat="1" x14ac:dyDescent="0.35">
      <c r="A172" s="143" t="s">
        <v>248</v>
      </c>
      <c r="B172" s="143">
        <v>139</v>
      </c>
      <c r="C172" s="159">
        <v>4007000011</v>
      </c>
      <c r="D172" s="143" t="s">
        <v>250</v>
      </c>
      <c r="E172" s="151"/>
      <c r="F172" s="151"/>
      <c r="G172" s="158">
        <v>0</v>
      </c>
      <c r="H172" s="143"/>
      <c r="I172" s="159">
        <v>4007000011</v>
      </c>
      <c r="J172" s="143" t="s">
        <v>250</v>
      </c>
      <c r="K172" s="151"/>
      <c r="L172" s="151"/>
      <c r="M172" s="158">
        <v>0</v>
      </c>
    </row>
    <row r="173" spans="1:13" customFormat="1" x14ac:dyDescent="0.35">
      <c r="A173" s="143" t="s">
        <v>248</v>
      </c>
      <c r="B173" s="143">
        <v>139</v>
      </c>
      <c r="C173" s="159">
        <v>4007000012</v>
      </c>
      <c r="D173" s="143" t="s">
        <v>251</v>
      </c>
      <c r="E173" s="151"/>
      <c r="F173" s="151"/>
      <c r="G173" s="158">
        <v>0</v>
      </c>
      <c r="H173" s="143"/>
      <c r="I173" s="159">
        <v>4007000012</v>
      </c>
      <c r="J173" s="143" t="s">
        <v>251</v>
      </c>
      <c r="K173" s="151"/>
      <c r="L173" s="151"/>
      <c r="M173" s="158">
        <v>0</v>
      </c>
    </row>
    <row r="174" spans="1:13" customFormat="1" x14ac:dyDescent="0.35">
      <c r="A174" s="143"/>
      <c r="B174" s="143"/>
      <c r="C174" s="159">
        <v>4007010000</v>
      </c>
      <c r="D174" s="143" t="s">
        <v>292</v>
      </c>
      <c r="E174" s="151">
        <v>10217</v>
      </c>
      <c r="F174" s="151">
        <v>4153.91</v>
      </c>
      <c r="G174" s="158">
        <v>6063.09</v>
      </c>
      <c r="H174" s="143"/>
      <c r="I174" s="159">
        <v>4007010000</v>
      </c>
      <c r="J174" s="143" t="s">
        <v>292</v>
      </c>
      <c r="K174" s="151">
        <v>10217</v>
      </c>
      <c r="L174" s="151">
        <v>4153.91</v>
      </c>
      <c r="M174" s="158">
        <v>6063.09</v>
      </c>
    </row>
    <row r="175" spans="1:13" customFormat="1" x14ac:dyDescent="0.35">
      <c r="A175" s="143" t="s">
        <v>248</v>
      </c>
      <c r="B175" s="143">
        <v>139</v>
      </c>
      <c r="C175" s="159">
        <v>4007000007</v>
      </c>
      <c r="D175" s="143" t="s">
        <v>252</v>
      </c>
      <c r="E175" s="151">
        <v>0</v>
      </c>
      <c r="F175" s="151">
        <v>0</v>
      </c>
      <c r="G175" s="158">
        <v>0</v>
      </c>
      <c r="H175" s="143"/>
      <c r="I175" s="159">
        <v>4007000007</v>
      </c>
      <c r="J175" s="143" t="s">
        <v>252</v>
      </c>
      <c r="K175" s="151">
        <v>0</v>
      </c>
      <c r="L175" s="151">
        <v>0</v>
      </c>
      <c r="M175" s="158">
        <v>0</v>
      </c>
    </row>
    <row r="176" spans="1:13" customFormat="1" x14ac:dyDescent="0.35">
      <c r="A176" s="143"/>
      <c r="B176" s="143"/>
      <c r="C176" s="159">
        <v>4007000008</v>
      </c>
      <c r="D176" s="143" t="s">
        <v>282</v>
      </c>
      <c r="E176" s="151"/>
      <c r="F176" s="151"/>
      <c r="G176" s="158">
        <v>0</v>
      </c>
      <c r="H176" s="143"/>
      <c r="I176" s="159">
        <v>4007000008</v>
      </c>
      <c r="J176" s="143" t="s">
        <v>282</v>
      </c>
      <c r="K176" s="151"/>
      <c r="L176" s="151"/>
      <c r="M176" s="158">
        <v>0</v>
      </c>
    </row>
    <row r="177" spans="1:13" customFormat="1" x14ac:dyDescent="0.35">
      <c r="A177" s="143" t="s">
        <v>248</v>
      </c>
      <c r="B177" s="143"/>
      <c r="C177" s="159">
        <v>8000000050</v>
      </c>
      <c r="D177" s="143" t="s">
        <v>253</v>
      </c>
      <c r="E177" s="158"/>
      <c r="F177" s="158"/>
      <c r="G177" s="158">
        <v>0</v>
      </c>
      <c r="H177" s="143"/>
      <c r="I177" s="159">
        <v>8000000050</v>
      </c>
      <c r="J177" s="143" t="s">
        <v>253</v>
      </c>
      <c r="K177" s="158"/>
      <c r="L177" s="158"/>
      <c r="M177" s="158">
        <v>0</v>
      </c>
    </row>
    <row r="178" spans="1:13" customFormat="1" x14ac:dyDescent="0.35">
      <c r="A178" s="143" t="s">
        <v>254</v>
      </c>
      <c r="B178" s="143">
        <v>139</v>
      </c>
      <c r="C178" s="159">
        <v>8000000060</v>
      </c>
      <c r="D178" s="143" t="s">
        <v>255</v>
      </c>
      <c r="E178" s="151">
        <v>2422.75</v>
      </c>
      <c r="F178" s="151">
        <v>416.08</v>
      </c>
      <c r="G178" s="158">
        <v>2006.67</v>
      </c>
      <c r="H178" s="143"/>
      <c r="I178" s="159">
        <v>8000000060</v>
      </c>
      <c r="J178" s="143" t="s">
        <v>255</v>
      </c>
      <c r="K178" s="151">
        <v>2422.75</v>
      </c>
      <c r="L178" s="151">
        <v>416.08</v>
      </c>
      <c r="M178" s="158">
        <v>2006.67</v>
      </c>
    </row>
    <row r="179" spans="1:13" customFormat="1" x14ac:dyDescent="0.35">
      <c r="A179" s="143"/>
      <c r="B179" s="143"/>
      <c r="C179" s="159">
        <v>8000000070</v>
      </c>
      <c r="D179" s="143" t="s">
        <v>256</v>
      </c>
      <c r="E179" s="158"/>
      <c r="F179" s="158"/>
      <c r="G179" s="158">
        <v>0</v>
      </c>
      <c r="H179" s="143"/>
      <c r="I179" s="159">
        <v>8000000070</v>
      </c>
      <c r="J179" s="143" t="s">
        <v>256</v>
      </c>
      <c r="K179" s="158"/>
      <c r="L179" s="158"/>
      <c r="M179" s="158">
        <v>0</v>
      </c>
    </row>
    <row r="180" spans="1:13" customFormat="1" x14ac:dyDescent="0.35">
      <c r="A180" s="143" t="s">
        <v>257</v>
      </c>
      <c r="B180" s="143">
        <v>139</v>
      </c>
      <c r="C180" s="143">
        <v>8000000080</v>
      </c>
      <c r="D180" s="143" t="s">
        <v>202</v>
      </c>
      <c r="E180" s="151">
        <v>38519.07</v>
      </c>
      <c r="F180" s="151">
        <v>15829.05</v>
      </c>
      <c r="G180" s="158">
        <v>22690.02</v>
      </c>
      <c r="H180" s="143"/>
      <c r="I180" s="143">
        <v>8000000080</v>
      </c>
      <c r="J180" s="143" t="s">
        <v>202</v>
      </c>
      <c r="K180" s="151">
        <v>38519.07</v>
      </c>
      <c r="L180" s="151">
        <v>15829.05</v>
      </c>
      <c r="M180" s="158">
        <v>22690.02</v>
      </c>
    </row>
    <row r="181" spans="1:13" customFormat="1" x14ac:dyDescent="0.35">
      <c r="A181" s="143"/>
      <c r="B181" s="143"/>
      <c r="C181" s="159">
        <v>8000000100</v>
      </c>
      <c r="D181" s="143" t="s">
        <v>258</v>
      </c>
      <c r="E181" s="151"/>
      <c r="F181" s="151"/>
      <c r="G181" s="158">
        <v>0</v>
      </c>
      <c r="H181" s="143"/>
      <c r="I181" s="159">
        <v>8000000100</v>
      </c>
      <c r="J181" s="143" t="s">
        <v>258</v>
      </c>
      <c r="K181" s="151"/>
      <c r="L181" s="151"/>
      <c r="M181" s="158">
        <v>0</v>
      </c>
    </row>
    <row r="182" spans="1:13" customFormat="1" x14ac:dyDescent="0.35">
      <c r="A182" s="143"/>
      <c r="B182" s="143"/>
      <c r="C182" s="159">
        <v>8000000140</v>
      </c>
      <c r="D182" s="143" t="s">
        <v>259</v>
      </c>
      <c r="E182" s="151"/>
      <c r="F182" s="151"/>
      <c r="G182" s="158">
        <v>0</v>
      </c>
      <c r="H182" s="143"/>
      <c r="I182" s="159">
        <v>8000000140</v>
      </c>
      <c r="J182" s="143" t="s">
        <v>259</v>
      </c>
      <c r="K182" s="151"/>
      <c r="L182" s="151"/>
      <c r="M182" s="158">
        <v>0</v>
      </c>
    </row>
    <row r="183" spans="1:13" customFormat="1" x14ac:dyDescent="0.35">
      <c r="A183" s="143"/>
      <c r="B183" s="143"/>
      <c r="C183" s="143">
        <v>7000000090</v>
      </c>
      <c r="D183" s="143" t="s">
        <v>305</v>
      </c>
      <c r="E183" s="151">
        <v>826.39</v>
      </c>
      <c r="F183" s="151">
        <v>419.4</v>
      </c>
      <c r="G183" s="158">
        <v>406.99</v>
      </c>
      <c r="H183" s="143"/>
      <c r="I183" s="143">
        <v>7000000090</v>
      </c>
      <c r="J183" s="143" t="s">
        <v>305</v>
      </c>
      <c r="K183" s="151">
        <v>826.39</v>
      </c>
      <c r="L183" s="151">
        <v>419.4</v>
      </c>
      <c r="M183" s="158">
        <v>406.99</v>
      </c>
    </row>
    <row r="184" spans="1:13" customFormat="1" ht="14" customHeight="1" x14ac:dyDescent="0.35">
      <c r="A184" s="143"/>
      <c r="B184" s="143"/>
      <c r="C184" s="143">
        <v>5000000670</v>
      </c>
      <c r="D184" s="143" t="s">
        <v>306</v>
      </c>
      <c r="E184" s="151">
        <v>4266.46</v>
      </c>
      <c r="F184" s="151">
        <v>2133.23</v>
      </c>
      <c r="G184" s="158">
        <v>2133.23</v>
      </c>
      <c r="H184" s="143"/>
      <c r="I184" s="143">
        <v>5000000670</v>
      </c>
      <c r="J184" s="143" t="s">
        <v>306</v>
      </c>
      <c r="K184" s="151">
        <v>4266.46</v>
      </c>
      <c r="L184" s="151">
        <v>2133.23</v>
      </c>
      <c r="M184" s="158">
        <v>2133.23</v>
      </c>
    </row>
    <row r="185" spans="1:13" customFormat="1" x14ac:dyDescent="0.35">
      <c r="A185" s="143"/>
      <c r="B185" s="143"/>
      <c r="C185" s="143">
        <v>6000000010</v>
      </c>
      <c r="D185" s="143" t="s">
        <v>290</v>
      </c>
      <c r="E185" s="158">
        <v>-7955.54</v>
      </c>
      <c r="F185" s="158">
        <v>-4168.34</v>
      </c>
      <c r="G185" s="158">
        <v>-3787.2</v>
      </c>
      <c r="H185" s="143"/>
      <c r="I185" s="143">
        <v>6000000010</v>
      </c>
      <c r="J185" s="143" t="s">
        <v>290</v>
      </c>
      <c r="K185" s="158">
        <v>-7955.54</v>
      </c>
      <c r="L185" s="158">
        <v>-4168.34</v>
      </c>
      <c r="M185" s="158">
        <v>-3787.2</v>
      </c>
    </row>
    <row r="186" spans="1:13" customFormat="1" x14ac:dyDescent="0.35">
      <c r="A186" s="143" t="s">
        <v>260</v>
      </c>
      <c r="B186" s="143"/>
      <c r="C186" s="143">
        <v>5000000380</v>
      </c>
      <c r="D186" s="143" t="s">
        <v>261</v>
      </c>
      <c r="E186" s="156">
        <v>679.16</v>
      </c>
      <c r="F186" s="143"/>
      <c r="G186" s="158">
        <v>679.16</v>
      </c>
      <c r="H186" s="143"/>
      <c r="I186" s="143">
        <v>5000000380</v>
      </c>
      <c r="J186" s="143" t="s">
        <v>261</v>
      </c>
      <c r="K186" s="143">
        <v>679.16</v>
      </c>
      <c r="L186" s="143"/>
      <c r="M186" s="158">
        <v>679.16</v>
      </c>
    </row>
    <row r="187" spans="1:13" customFormat="1" x14ac:dyDescent="0.35">
      <c r="A187" s="143" t="s">
        <v>260</v>
      </c>
      <c r="B187" s="143"/>
      <c r="C187" s="143">
        <v>5000000190</v>
      </c>
      <c r="D187" s="143" t="s">
        <v>262</v>
      </c>
      <c r="E187" s="143"/>
      <c r="F187" s="143"/>
      <c r="G187" s="158">
        <v>0</v>
      </c>
      <c r="H187" s="143"/>
      <c r="I187" s="143">
        <v>5000000190</v>
      </c>
      <c r="J187" s="143" t="s">
        <v>262</v>
      </c>
      <c r="K187" s="143"/>
      <c r="L187" s="143"/>
      <c r="M187" s="158">
        <v>0</v>
      </c>
    </row>
    <row r="188" spans="1:13" customFormat="1" x14ac:dyDescent="0.35">
      <c r="A188" s="143" t="s">
        <v>260</v>
      </c>
      <c r="B188" s="143"/>
      <c r="C188" s="143">
        <v>5000000290</v>
      </c>
      <c r="D188" s="143" t="s">
        <v>296</v>
      </c>
      <c r="E188" s="165">
        <v>75</v>
      </c>
      <c r="F188" s="151">
        <v>75</v>
      </c>
      <c r="G188" s="158">
        <v>0</v>
      </c>
      <c r="H188" s="143"/>
      <c r="I188" s="143">
        <v>5000000290</v>
      </c>
      <c r="J188" s="143" t="s">
        <v>296</v>
      </c>
      <c r="K188" s="151">
        <v>75</v>
      </c>
      <c r="L188" s="151">
        <v>75</v>
      </c>
      <c r="M188" s="158">
        <v>0</v>
      </c>
    </row>
    <row r="189" spans="1:13" customFormat="1" x14ac:dyDescent="0.35">
      <c r="A189" s="143" t="s">
        <v>260</v>
      </c>
      <c r="B189" s="143"/>
      <c r="C189" s="143">
        <v>5000000040</v>
      </c>
      <c r="D189" s="143" t="s">
        <v>263</v>
      </c>
      <c r="E189" s="151">
        <v>7190.83</v>
      </c>
      <c r="F189" s="151">
        <v>3115</v>
      </c>
      <c r="G189" s="158">
        <v>4075.83</v>
      </c>
      <c r="H189" s="143"/>
      <c r="I189" s="143">
        <v>5000000040</v>
      </c>
      <c r="J189" s="143" t="s">
        <v>263</v>
      </c>
      <c r="K189" s="151">
        <v>7190.83</v>
      </c>
      <c r="L189" s="151">
        <v>3115</v>
      </c>
      <c r="M189" s="158">
        <v>4075.83</v>
      </c>
    </row>
    <row r="190" spans="1:13" customFormat="1" x14ac:dyDescent="0.35">
      <c r="A190" s="143" t="s">
        <v>260</v>
      </c>
      <c r="B190" s="143"/>
      <c r="C190" s="143">
        <v>5000000010</v>
      </c>
      <c r="D190" s="143" t="s">
        <v>264</v>
      </c>
      <c r="E190" s="151">
        <v>1933.32</v>
      </c>
      <c r="F190" s="151">
        <v>1266.6600000000001</v>
      </c>
      <c r="G190" s="158">
        <v>666.65999999999985</v>
      </c>
      <c r="H190" s="143"/>
      <c r="I190" s="143">
        <v>5000000010</v>
      </c>
      <c r="J190" s="143" t="s">
        <v>264</v>
      </c>
      <c r="K190" s="151">
        <v>1933.32</v>
      </c>
      <c r="L190" s="151">
        <v>1266.6600000000001</v>
      </c>
      <c r="M190" s="158">
        <v>666.65999999999985</v>
      </c>
    </row>
    <row r="191" spans="1:13" customFormat="1" x14ac:dyDescent="0.35">
      <c r="A191" s="143" t="s">
        <v>260</v>
      </c>
      <c r="B191" s="143"/>
      <c r="C191" s="143">
        <v>5000000050</v>
      </c>
      <c r="D191" s="143" t="s">
        <v>265</v>
      </c>
      <c r="E191" s="165">
        <v>51766.67</v>
      </c>
      <c r="F191" s="151">
        <v>25641.67</v>
      </c>
      <c r="G191" s="158">
        <v>26125</v>
      </c>
      <c r="H191" s="143"/>
      <c r="I191" s="143">
        <v>5000000050</v>
      </c>
      <c r="J191" s="143" t="s">
        <v>265</v>
      </c>
      <c r="K191" s="151">
        <v>51766.67</v>
      </c>
      <c r="L191" s="151">
        <v>25641.67</v>
      </c>
      <c r="M191" s="158">
        <v>26125</v>
      </c>
    </row>
    <row r="192" spans="1:13" customFormat="1" x14ac:dyDescent="0.35">
      <c r="A192" s="143" t="s">
        <v>260</v>
      </c>
      <c r="B192" s="143"/>
      <c r="C192" s="143">
        <v>5000000100</v>
      </c>
      <c r="D192" s="143" t="s">
        <v>266</v>
      </c>
      <c r="E192" s="165">
        <v>4608.09</v>
      </c>
      <c r="F192" s="151">
        <v>2371.4899999999998</v>
      </c>
      <c r="G192" s="158">
        <v>2236.6000000000004</v>
      </c>
      <c r="H192" s="143"/>
      <c r="I192" s="143">
        <v>5000000100</v>
      </c>
      <c r="J192" s="143" t="s">
        <v>266</v>
      </c>
      <c r="K192" s="151">
        <v>4608.09</v>
      </c>
      <c r="L192" s="151">
        <v>2371.4899999999998</v>
      </c>
      <c r="M192" s="158">
        <v>2236.6000000000004</v>
      </c>
    </row>
    <row r="193" spans="1:13" customFormat="1" x14ac:dyDescent="0.35">
      <c r="A193" s="143" t="s">
        <v>260</v>
      </c>
      <c r="B193" s="143"/>
      <c r="C193" s="143">
        <v>5000000110</v>
      </c>
      <c r="D193" s="143" t="s">
        <v>267</v>
      </c>
      <c r="E193" s="165">
        <v>4937.8999999999996</v>
      </c>
      <c r="F193" s="151">
        <v>4510.3999999999996</v>
      </c>
      <c r="G193" s="158">
        <v>427.5</v>
      </c>
      <c r="H193" s="143"/>
      <c r="I193" s="143">
        <v>5000000110</v>
      </c>
      <c r="J193" s="143" t="s">
        <v>267</v>
      </c>
      <c r="K193" s="151">
        <v>4937.8999999999996</v>
      </c>
      <c r="L193" s="151">
        <v>4510.3999999999996</v>
      </c>
      <c r="M193" s="158">
        <v>427.5</v>
      </c>
    </row>
    <row r="194" spans="1:13" customFormat="1" x14ac:dyDescent="0.35">
      <c r="A194" s="143" t="s">
        <v>260</v>
      </c>
      <c r="B194" s="143"/>
      <c r="C194" s="143">
        <v>5000000120</v>
      </c>
      <c r="D194" s="143" t="s">
        <v>268</v>
      </c>
      <c r="E194" s="165">
        <v>7209.99</v>
      </c>
      <c r="F194" s="151">
        <v>4973.3900000000003</v>
      </c>
      <c r="G194" s="158">
        <v>2236.5999999999995</v>
      </c>
      <c r="H194" s="143"/>
      <c r="I194" s="143">
        <v>5000000120</v>
      </c>
      <c r="J194" s="143" t="s">
        <v>268</v>
      </c>
      <c r="K194" s="151">
        <v>7209.99</v>
      </c>
      <c r="L194" s="151">
        <v>4973.3900000000003</v>
      </c>
      <c r="M194" s="158">
        <v>2236.5999999999995</v>
      </c>
    </row>
    <row r="195" spans="1:13" customFormat="1" x14ac:dyDescent="0.35">
      <c r="A195" s="143" t="s">
        <v>260</v>
      </c>
      <c r="B195" s="143"/>
      <c r="C195" s="143">
        <v>5000000140</v>
      </c>
      <c r="D195" s="143" t="s">
        <v>269</v>
      </c>
      <c r="E195" s="151"/>
      <c r="F195" s="151"/>
      <c r="G195" s="158">
        <v>0</v>
      </c>
      <c r="H195" s="143"/>
      <c r="I195" s="143">
        <v>5000000140</v>
      </c>
      <c r="J195" s="143" t="s">
        <v>269</v>
      </c>
      <c r="K195" s="151"/>
      <c r="L195" s="151"/>
      <c r="M195" s="158">
        <v>0</v>
      </c>
    </row>
    <row r="196" spans="1:13" customFormat="1" x14ac:dyDescent="0.35">
      <c r="A196" s="143" t="s">
        <v>260</v>
      </c>
      <c r="B196" s="143"/>
      <c r="C196" s="143">
        <v>5000000150</v>
      </c>
      <c r="D196" s="143" t="s">
        <v>270</v>
      </c>
      <c r="E196" s="165">
        <v>1776.5</v>
      </c>
      <c r="F196" s="151">
        <v>959</v>
      </c>
      <c r="G196" s="158">
        <v>817.5</v>
      </c>
      <c r="H196" s="143"/>
      <c r="I196" s="143">
        <v>5000000150</v>
      </c>
      <c r="J196" s="143" t="s">
        <v>270</v>
      </c>
      <c r="K196" s="151">
        <v>1776.5</v>
      </c>
      <c r="L196" s="151">
        <v>959</v>
      </c>
      <c r="M196" s="158">
        <v>817.5</v>
      </c>
    </row>
    <row r="197" spans="1:13" customFormat="1" x14ac:dyDescent="0.35">
      <c r="A197" s="143" t="s">
        <v>260</v>
      </c>
      <c r="B197" s="143"/>
      <c r="C197" s="143">
        <v>5000000160</v>
      </c>
      <c r="D197" s="143" t="s">
        <v>271</v>
      </c>
      <c r="E197" s="156">
        <v>268.7</v>
      </c>
      <c r="F197" s="143">
        <v>148.75</v>
      </c>
      <c r="G197" s="158">
        <v>119.94999999999999</v>
      </c>
      <c r="H197" s="143"/>
      <c r="I197" s="143">
        <v>5000000160</v>
      </c>
      <c r="J197" s="143" t="s">
        <v>271</v>
      </c>
      <c r="K197" s="143">
        <v>268.7</v>
      </c>
      <c r="L197" s="143">
        <v>148.75</v>
      </c>
      <c r="M197" s="158">
        <v>119.94999999999999</v>
      </c>
    </row>
    <row r="198" spans="1:13" customFormat="1" x14ac:dyDescent="0.35">
      <c r="A198" s="143"/>
      <c r="B198" s="143"/>
      <c r="C198" s="143">
        <v>5000000180</v>
      </c>
      <c r="D198" s="143" t="s">
        <v>307</v>
      </c>
      <c r="E198" s="165">
        <v>1069.04</v>
      </c>
      <c r="F198" s="151">
        <v>564.52</v>
      </c>
      <c r="G198" s="158">
        <v>504.52</v>
      </c>
      <c r="H198" s="143"/>
      <c r="I198" s="143">
        <v>5000000180</v>
      </c>
      <c r="J198" s="143" t="s">
        <v>307</v>
      </c>
      <c r="K198" s="151">
        <v>1069.04</v>
      </c>
      <c r="L198" s="151">
        <v>564.52</v>
      </c>
      <c r="M198" s="158">
        <v>504.52</v>
      </c>
    </row>
    <row r="199" spans="1:13" customFormat="1" x14ac:dyDescent="0.35">
      <c r="A199" s="143" t="s">
        <v>260</v>
      </c>
      <c r="B199" s="143"/>
      <c r="C199" s="143">
        <v>5000000240</v>
      </c>
      <c r="D199" s="143" t="s">
        <v>198</v>
      </c>
      <c r="E199" s="165">
        <v>836</v>
      </c>
      <c r="F199" s="151">
        <v>418</v>
      </c>
      <c r="G199" s="158">
        <v>418</v>
      </c>
      <c r="H199" s="143"/>
      <c r="I199" s="143">
        <v>5000000240</v>
      </c>
      <c r="J199" s="143" t="s">
        <v>198</v>
      </c>
      <c r="K199" s="151">
        <v>836</v>
      </c>
      <c r="L199" s="151">
        <v>418</v>
      </c>
      <c r="M199" s="158">
        <v>418</v>
      </c>
    </row>
    <row r="200" spans="1:13" customFormat="1" x14ac:dyDescent="0.35">
      <c r="A200" s="143" t="s">
        <v>260</v>
      </c>
      <c r="B200" s="143"/>
      <c r="C200" s="143">
        <v>5000000260</v>
      </c>
      <c r="D200" s="143" t="s">
        <v>272</v>
      </c>
      <c r="E200" s="156">
        <v>140</v>
      </c>
      <c r="F200" s="143">
        <v>70</v>
      </c>
      <c r="G200" s="158">
        <v>70</v>
      </c>
      <c r="H200" s="143"/>
      <c r="I200" s="143">
        <v>5000000260</v>
      </c>
      <c r="J200" s="143" t="s">
        <v>272</v>
      </c>
      <c r="K200" s="143">
        <v>140</v>
      </c>
      <c r="L200" s="143">
        <v>70</v>
      </c>
      <c r="M200" s="158">
        <v>70</v>
      </c>
    </row>
    <row r="201" spans="1:13" customFormat="1" x14ac:dyDescent="0.35">
      <c r="A201" s="143" t="s">
        <v>260</v>
      </c>
      <c r="B201" s="143"/>
      <c r="C201" s="159">
        <v>5000000340</v>
      </c>
      <c r="D201" s="143" t="s">
        <v>293</v>
      </c>
      <c r="E201" s="143"/>
      <c r="F201" s="143"/>
      <c r="G201" s="158">
        <v>0</v>
      </c>
      <c r="H201" s="143"/>
      <c r="I201" s="159">
        <v>5000000340</v>
      </c>
      <c r="J201" s="143" t="s">
        <v>293</v>
      </c>
      <c r="K201" s="143"/>
      <c r="L201" s="143"/>
      <c r="M201" s="158">
        <v>0</v>
      </c>
    </row>
    <row r="202" spans="1:13" customFormat="1" x14ac:dyDescent="0.35">
      <c r="A202" s="143"/>
      <c r="B202" s="143"/>
      <c r="C202" s="143">
        <v>5000000350</v>
      </c>
      <c r="D202" s="143" t="s">
        <v>295</v>
      </c>
      <c r="E202" s="156">
        <v>342.43</v>
      </c>
      <c r="F202" s="143">
        <v>169.88</v>
      </c>
      <c r="G202" s="158">
        <v>172.55</v>
      </c>
      <c r="H202" s="143"/>
      <c r="I202" s="143">
        <v>5000000350</v>
      </c>
      <c r="J202" s="143" t="s">
        <v>295</v>
      </c>
      <c r="K202" s="143">
        <v>342.43</v>
      </c>
      <c r="L202" s="143">
        <v>169.88</v>
      </c>
      <c r="M202" s="158">
        <v>172.55</v>
      </c>
    </row>
    <row r="203" spans="1:13" customFormat="1" x14ac:dyDescent="0.35">
      <c r="A203" s="143" t="s">
        <v>260</v>
      </c>
      <c r="B203" s="143"/>
      <c r="C203" s="143">
        <v>5000000741</v>
      </c>
      <c r="D203" s="143" t="s">
        <v>299</v>
      </c>
      <c r="E203" s="165">
        <v>250.86</v>
      </c>
      <c r="F203" s="151">
        <v>125.43</v>
      </c>
      <c r="G203" s="158">
        <v>125.43</v>
      </c>
      <c r="H203" s="143"/>
      <c r="I203" s="143">
        <v>5000000741</v>
      </c>
      <c r="J203" s="143" t="s">
        <v>299</v>
      </c>
      <c r="K203" s="151">
        <v>250.86</v>
      </c>
      <c r="L203" s="151">
        <v>125.43</v>
      </c>
      <c r="M203" s="158">
        <v>125.43</v>
      </c>
    </row>
    <row r="204" spans="1:13" customFormat="1" x14ac:dyDescent="0.35">
      <c r="A204" s="143" t="s">
        <v>260</v>
      </c>
      <c r="B204" s="143"/>
      <c r="C204" s="143">
        <v>5000000270</v>
      </c>
      <c r="D204" s="143" t="s">
        <v>273</v>
      </c>
      <c r="E204" s="165">
        <v>6251.39</v>
      </c>
      <c r="F204" s="151">
        <v>3393.05</v>
      </c>
      <c r="G204" s="158">
        <v>2858.34</v>
      </c>
      <c r="H204" s="143"/>
      <c r="I204" s="143">
        <v>5000000270</v>
      </c>
      <c r="J204" s="143" t="s">
        <v>273</v>
      </c>
      <c r="K204" s="151">
        <v>6251.39</v>
      </c>
      <c r="L204" s="151">
        <v>3393.05</v>
      </c>
      <c r="M204" s="158">
        <v>2858.34</v>
      </c>
    </row>
    <row r="205" spans="1:13" customFormat="1" x14ac:dyDescent="0.35">
      <c r="A205" s="143"/>
      <c r="B205" s="143"/>
      <c r="C205" s="143">
        <v>5000000280</v>
      </c>
      <c r="D205" s="143" t="s">
        <v>309</v>
      </c>
      <c r="E205" s="151"/>
      <c r="F205" s="151"/>
      <c r="G205" s="158">
        <v>0</v>
      </c>
      <c r="H205" s="143"/>
      <c r="I205" s="143">
        <v>5000000280</v>
      </c>
      <c r="J205" s="143" t="s">
        <v>309</v>
      </c>
      <c r="K205" s="151"/>
      <c r="L205" s="151"/>
      <c r="M205" s="158">
        <v>0</v>
      </c>
    </row>
    <row r="206" spans="1:13" customFormat="1" x14ac:dyDescent="0.35">
      <c r="A206" s="143" t="s">
        <v>260</v>
      </c>
      <c r="B206" s="143"/>
      <c r="C206" s="159">
        <v>5000000420</v>
      </c>
      <c r="D206" s="143" t="s">
        <v>297</v>
      </c>
      <c r="E206" s="156">
        <v>674.03</v>
      </c>
      <c r="F206" s="151">
        <v>391.04</v>
      </c>
      <c r="G206" s="158">
        <v>282.98999999999995</v>
      </c>
      <c r="H206" s="143"/>
      <c r="I206" s="159">
        <v>5000000420</v>
      </c>
      <c r="J206" s="143" t="s">
        <v>297</v>
      </c>
      <c r="K206" s="143">
        <v>674.03</v>
      </c>
      <c r="L206" s="151">
        <v>391.04</v>
      </c>
      <c r="M206" s="158">
        <v>282.98999999999995</v>
      </c>
    </row>
    <row r="207" spans="1:13" customFormat="1" x14ac:dyDescent="0.35">
      <c r="A207" s="143"/>
      <c r="B207" s="143"/>
      <c r="C207" s="143">
        <v>5000000370</v>
      </c>
      <c r="D207" s="143" t="s">
        <v>310</v>
      </c>
      <c r="E207" s="156">
        <v>28.6</v>
      </c>
      <c r="F207" s="143">
        <v>15.47</v>
      </c>
      <c r="G207" s="158">
        <v>13.13</v>
      </c>
      <c r="H207" s="143"/>
      <c r="I207" s="143">
        <v>5000000370</v>
      </c>
      <c r="J207" s="143" t="s">
        <v>310</v>
      </c>
      <c r="K207" s="143">
        <v>28.6</v>
      </c>
      <c r="L207" s="143">
        <v>15.47</v>
      </c>
      <c r="M207" s="158">
        <v>13.13</v>
      </c>
    </row>
    <row r="208" spans="1:13" customFormat="1" x14ac:dyDescent="0.35">
      <c r="A208" s="143" t="s">
        <v>260</v>
      </c>
      <c r="B208" s="143"/>
      <c r="C208" s="159">
        <v>5000000390</v>
      </c>
      <c r="D208" s="143" t="s">
        <v>274</v>
      </c>
      <c r="E208" s="156">
        <v>281.51</v>
      </c>
      <c r="F208" s="143">
        <v>82.23</v>
      </c>
      <c r="G208" s="158">
        <v>199.27999999999997</v>
      </c>
      <c r="H208" s="143"/>
      <c r="I208" s="159">
        <v>5000000390</v>
      </c>
      <c r="J208" s="143" t="s">
        <v>274</v>
      </c>
      <c r="K208" s="143">
        <v>281.51</v>
      </c>
      <c r="L208" s="143">
        <v>82.23</v>
      </c>
      <c r="M208" s="158">
        <v>199.27999999999997</v>
      </c>
    </row>
    <row r="209" spans="1:13" customFormat="1" x14ac:dyDescent="0.35">
      <c r="A209" s="143" t="s">
        <v>260</v>
      </c>
      <c r="B209" s="143"/>
      <c r="C209" s="143">
        <v>5000000360</v>
      </c>
      <c r="D209" s="143" t="s">
        <v>275</v>
      </c>
      <c r="E209" s="156">
        <v>352.34</v>
      </c>
      <c r="F209" s="143">
        <v>250.42</v>
      </c>
      <c r="G209" s="158">
        <v>101.91999999999999</v>
      </c>
      <c r="H209" s="143"/>
      <c r="I209" s="143">
        <v>5000000360</v>
      </c>
      <c r="J209" s="143" t="s">
        <v>275</v>
      </c>
      <c r="K209" s="143">
        <v>352.34</v>
      </c>
      <c r="L209" s="143">
        <v>250.42</v>
      </c>
      <c r="M209" s="158">
        <v>101.91999999999999</v>
      </c>
    </row>
    <row r="210" spans="1:13" customFormat="1" x14ac:dyDescent="0.35">
      <c r="A210" s="143"/>
      <c r="B210" s="143"/>
      <c r="C210" s="143">
        <v>5000000440</v>
      </c>
      <c r="D210" s="143" t="s">
        <v>276</v>
      </c>
      <c r="E210" s="165">
        <v>1011.53</v>
      </c>
      <c r="F210" s="151">
        <v>499.24</v>
      </c>
      <c r="G210" s="158">
        <v>512.29</v>
      </c>
      <c r="H210" s="143"/>
      <c r="I210" s="143">
        <v>5000000440</v>
      </c>
      <c r="J210" s="143" t="s">
        <v>276</v>
      </c>
      <c r="K210" s="151">
        <v>1011.53</v>
      </c>
      <c r="L210" s="151">
        <v>499.24</v>
      </c>
      <c r="M210" s="162">
        <v>512.29</v>
      </c>
    </row>
    <row r="211" spans="1:13" customFormat="1" x14ac:dyDescent="0.35">
      <c r="A211" s="143" t="s">
        <v>260</v>
      </c>
      <c r="B211" s="143"/>
      <c r="C211" s="143">
        <v>5000000600</v>
      </c>
      <c r="D211" s="143" t="s">
        <v>277</v>
      </c>
      <c r="E211" s="165">
        <v>5022.67</v>
      </c>
      <c r="F211" s="151">
        <v>2638.29</v>
      </c>
      <c r="G211" s="158">
        <v>2384.38</v>
      </c>
      <c r="H211" s="143"/>
      <c r="I211" s="143">
        <v>5000000600</v>
      </c>
      <c r="J211" s="143" t="s">
        <v>277</v>
      </c>
      <c r="K211" s="151">
        <v>5022.67</v>
      </c>
      <c r="L211" s="151">
        <v>2638.29</v>
      </c>
      <c r="M211" s="158">
        <v>2384.38</v>
      </c>
    </row>
    <row r="212" spans="1:13" customFormat="1" x14ac:dyDescent="0.35">
      <c r="A212" s="143" t="s">
        <v>260</v>
      </c>
      <c r="B212" s="143"/>
      <c r="C212" s="143">
        <v>5000000680</v>
      </c>
      <c r="D212" s="143" t="s">
        <v>278</v>
      </c>
      <c r="E212" s="165">
        <v>7751.94</v>
      </c>
      <c r="F212" s="151">
        <v>3875.97</v>
      </c>
      <c r="G212" s="158">
        <v>3875.97</v>
      </c>
      <c r="H212" s="143"/>
      <c r="I212" s="143">
        <v>5000000680</v>
      </c>
      <c r="J212" s="143" t="s">
        <v>278</v>
      </c>
      <c r="K212" s="151">
        <v>7751.94</v>
      </c>
      <c r="L212" s="151">
        <v>3875.97</v>
      </c>
      <c r="M212" s="158">
        <v>3875.97</v>
      </c>
    </row>
    <row r="213" spans="1:13" customFormat="1" x14ac:dyDescent="0.35">
      <c r="A213" s="143" t="s">
        <v>260</v>
      </c>
      <c r="B213" s="143"/>
      <c r="C213" s="143">
        <v>5000000860</v>
      </c>
      <c r="D213" s="143" t="s">
        <v>279</v>
      </c>
      <c r="E213" s="165">
        <v>1380</v>
      </c>
      <c r="F213" s="151"/>
      <c r="G213" s="158">
        <v>1380</v>
      </c>
      <c r="H213" s="143"/>
      <c r="I213" s="143">
        <v>5000000860</v>
      </c>
      <c r="J213" s="143" t="s">
        <v>279</v>
      </c>
      <c r="K213" s="151">
        <v>1380</v>
      </c>
      <c r="L213" s="151"/>
      <c r="M213" s="158">
        <v>1380</v>
      </c>
    </row>
    <row r="214" spans="1:13" customFormat="1" x14ac:dyDescent="0.35">
      <c r="A214" s="143" t="s">
        <v>260</v>
      </c>
      <c r="B214" s="143"/>
      <c r="C214" s="143">
        <v>5000000500</v>
      </c>
      <c r="D214" s="143" t="s">
        <v>280</v>
      </c>
      <c r="E214" s="156">
        <v>585.92999999999995</v>
      </c>
      <c r="F214" s="143">
        <v>260</v>
      </c>
      <c r="G214" s="158">
        <v>325.92999999999995</v>
      </c>
      <c r="H214" s="143"/>
      <c r="I214" s="143">
        <v>5000000500</v>
      </c>
      <c r="J214" s="143" t="s">
        <v>280</v>
      </c>
      <c r="K214" s="143">
        <v>585.92999999999995</v>
      </c>
      <c r="L214" s="143">
        <v>260</v>
      </c>
      <c r="M214" s="158">
        <v>325.92999999999995</v>
      </c>
    </row>
    <row r="215" spans="1:13" customFormat="1" x14ac:dyDescent="0.35">
      <c r="A215" s="143"/>
      <c r="B215" s="143"/>
      <c r="C215" s="143">
        <v>5000000720</v>
      </c>
      <c r="D215" s="143" t="s">
        <v>312</v>
      </c>
      <c r="E215" s="165">
        <v>3333.34</v>
      </c>
      <c r="F215" s="151">
        <v>1666.67</v>
      </c>
      <c r="G215" s="158">
        <v>1666.67</v>
      </c>
      <c r="H215" s="143"/>
      <c r="I215" s="143">
        <v>5000000720</v>
      </c>
      <c r="J215" s="143" t="s">
        <v>312</v>
      </c>
      <c r="K215" s="151">
        <v>3333.34</v>
      </c>
      <c r="L215" s="151">
        <v>1666.67</v>
      </c>
      <c r="M215" s="158">
        <v>1666.67</v>
      </c>
    </row>
    <row r="216" spans="1:13" customFormat="1" x14ac:dyDescent="0.35">
      <c r="A216" s="156" t="s">
        <v>281</v>
      </c>
      <c r="B216" s="143"/>
      <c r="C216" s="143"/>
      <c r="D216" s="143"/>
      <c r="E216" s="154">
        <v>109757.77</v>
      </c>
      <c r="F216" s="154">
        <v>57481.57</v>
      </c>
      <c r="G216" s="154">
        <v>52276.19999999999</v>
      </c>
      <c r="H216" s="143"/>
      <c r="I216" s="143"/>
      <c r="J216" s="143"/>
      <c r="K216" s="154">
        <v>109757.76999999996</v>
      </c>
      <c r="L216" s="154">
        <v>57481.57</v>
      </c>
      <c r="M216" s="154">
        <v>52276.19999999999</v>
      </c>
    </row>
    <row r="245" spans="9:9" x14ac:dyDescent="0.35">
      <c r="I245" s="86"/>
    </row>
    <row r="247" spans="9:9" x14ac:dyDescent="0.35">
      <c r="I247" s="86"/>
    </row>
    <row r="248" spans="9:9" x14ac:dyDescent="0.35">
      <c r="I248" s="86"/>
    </row>
    <row r="251" spans="9:9" x14ac:dyDescent="0.35">
      <c r="I251" s="86"/>
    </row>
    <row r="252" spans="9:9" x14ac:dyDescent="0.35">
      <c r="I252" s="86"/>
    </row>
    <row r="253" spans="9:9" x14ac:dyDescent="0.35">
      <c r="I253" s="86"/>
    </row>
    <row r="254" spans="9:9" x14ac:dyDescent="0.35">
      <c r="I254" s="86"/>
    </row>
    <row r="255" spans="9:9" x14ac:dyDescent="0.35">
      <c r="I255" s="86"/>
    </row>
    <row r="256" spans="9:9" x14ac:dyDescent="0.35">
      <c r="I256" s="86"/>
    </row>
    <row r="257" spans="9:9" x14ac:dyDescent="0.35">
      <c r="I257" s="86"/>
    </row>
    <row r="258" spans="9:9" x14ac:dyDescent="0.35">
      <c r="I258" s="86"/>
    </row>
    <row r="259" spans="9:9" x14ac:dyDescent="0.35">
      <c r="I259" s="86"/>
    </row>
    <row r="260" spans="9:9" x14ac:dyDescent="0.35">
      <c r="I260" s="86"/>
    </row>
    <row r="261" spans="9:9" x14ac:dyDescent="0.35">
      <c r="I261" s="86"/>
    </row>
    <row r="262" spans="9:9" x14ac:dyDescent="0.35">
      <c r="I262" s="86"/>
    </row>
    <row r="263" spans="9:9" x14ac:dyDescent="0.35">
      <c r="I263" s="86"/>
    </row>
    <row r="264" spans="9:9" x14ac:dyDescent="0.35">
      <c r="I264" s="86"/>
    </row>
    <row r="265" spans="9:9" x14ac:dyDescent="0.35">
      <c r="I265" s="86"/>
    </row>
    <row r="267" spans="9:9" x14ac:dyDescent="0.35">
      <c r="I267" s="86"/>
    </row>
    <row r="269" spans="9:9" x14ac:dyDescent="0.35">
      <c r="I269" s="86"/>
    </row>
    <row r="270" spans="9:9" x14ac:dyDescent="0.35">
      <c r="I270" s="86"/>
    </row>
    <row r="272" spans="9:9" x14ac:dyDescent="0.35">
      <c r="I272" s="86"/>
    </row>
    <row r="273" spans="9:9" x14ac:dyDescent="0.35">
      <c r="I273" s="86"/>
    </row>
    <row r="274" spans="9:9" x14ac:dyDescent="0.35">
      <c r="I274" s="86"/>
    </row>
    <row r="275" spans="9:9" x14ac:dyDescent="0.35">
      <c r="I275" s="86"/>
    </row>
    <row r="276" spans="9:9" x14ac:dyDescent="0.35">
      <c r="I276" s="86"/>
    </row>
    <row r="277" spans="9:9" x14ac:dyDescent="0.35">
      <c r="I277" s="86"/>
    </row>
    <row r="278" spans="9:9" x14ac:dyDescent="0.35">
      <c r="I278" s="86"/>
    </row>
    <row r="279" spans="9:9" x14ac:dyDescent="0.35">
      <c r="I279" s="86"/>
    </row>
    <row r="280" spans="9:9" x14ac:dyDescent="0.35">
      <c r="I280" s="86"/>
    </row>
    <row r="281" spans="9:9" x14ac:dyDescent="0.35">
      <c r="I281" s="86"/>
    </row>
    <row r="282" spans="9:9" x14ac:dyDescent="0.35">
      <c r="I282" s="86"/>
    </row>
    <row r="283" spans="9:9" x14ac:dyDescent="0.35">
      <c r="I283" s="86"/>
    </row>
    <row r="284" spans="9:9" x14ac:dyDescent="0.35">
      <c r="I284" s="86"/>
    </row>
    <row r="285" spans="9:9" x14ac:dyDescent="0.35">
      <c r="I285" s="86"/>
    </row>
    <row r="286" spans="9:9" x14ac:dyDescent="0.35">
      <c r="I286" s="86"/>
    </row>
    <row r="287" spans="9:9" x14ac:dyDescent="0.35">
      <c r="I287" s="86"/>
    </row>
    <row r="288" spans="9:9" x14ac:dyDescent="0.35">
      <c r="I288" s="86"/>
    </row>
    <row r="289" spans="9:9" x14ac:dyDescent="0.35">
      <c r="I289" s="86"/>
    </row>
    <row r="290" spans="9:9" x14ac:dyDescent="0.35">
      <c r="I290" s="86"/>
    </row>
    <row r="291" spans="9:9" x14ac:dyDescent="0.35">
      <c r="I291" s="86"/>
    </row>
    <row r="292" spans="9:9" x14ac:dyDescent="0.35">
      <c r="I292" s="86"/>
    </row>
    <row r="293" spans="9:9" x14ac:dyDescent="0.35">
      <c r="I293" s="86"/>
    </row>
    <row r="294" spans="9:9" x14ac:dyDescent="0.35">
      <c r="I294" s="86"/>
    </row>
    <row r="297" spans="9:9" x14ac:dyDescent="0.35">
      <c r="I297" s="86"/>
    </row>
    <row r="298" spans="9:9" x14ac:dyDescent="0.35">
      <c r="I298" s="86"/>
    </row>
    <row r="299" spans="9:9" x14ac:dyDescent="0.35">
      <c r="I299" s="86"/>
    </row>
    <row r="300" spans="9:9" x14ac:dyDescent="0.35">
      <c r="I300" s="86"/>
    </row>
    <row r="301" spans="9:9" x14ac:dyDescent="0.35">
      <c r="I301" s="86"/>
    </row>
    <row r="302" spans="9:9" x14ac:dyDescent="0.35">
      <c r="I302" s="86"/>
    </row>
    <row r="303" spans="9:9" x14ac:dyDescent="0.35">
      <c r="I303" s="86"/>
    </row>
    <row r="304" spans="9:9" x14ac:dyDescent="0.35">
      <c r="I304" s="86"/>
    </row>
    <row r="305" spans="9:9" x14ac:dyDescent="0.35">
      <c r="I305" s="86"/>
    </row>
    <row r="306" spans="9:9" x14ac:dyDescent="0.35">
      <c r="I306" s="86"/>
    </row>
    <row r="307" spans="9:9" x14ac:dyDescent="0.35">
      <c r="I307" s="86"/>
    </row>
    <row r="308" spans="9:9" x14ac:dyDescent="0.35">
      <c r="I308" s="86"/>
    </row>
    <row r="309" spans="9:9" x14ac:dyDescent="0.35">
      <c r="I309" s="86"/>
    </row>
    <row r="310" spans="9:9" x14ac:dyDescent="0.35">
      <c r="I310" s="86"/>
    </row>
    <row r="311" spans="9:9" x14ac:dyDescent="0.35">
      <c r="I311" s="86"/>
    </row>
    <row r="313" spans="9:9" x14ac:dyDescent="0.35">
      <c r="I313" s="86"/>
    </row>
    <row r="363" spans="9:9" x14ac:dyDescent="0.35">
      <c r="I363" s="86"/>
    </row>
    <row r="364" spans="9:9" x14ac:dyDescent="0.35">
      <c r="I364" s="86"/>
    </row>
    <row r="367" spans="9:9" x14ac:dyDescent="0.35">
      <c r="I367" s="86"/>
    </row>
    <row r="368" spans="9:9" x14ac:dyDescent="0.35">
      <c r="I368" s="86"/>
    </row>
    <row r="369" spans="9:9" x14ac:dyDescent="0.35">
      <c r="I369" s="86"/>
    </row>
    <row r="370" spans="9:9" x14ac:dyDescent="0.35">
      <c r="I370" s="86"/>
    </row>
    <row r="371" spans="9:9" x14ac:dyDescent="0.35">
      <c r="I371" s="86"/>
    </row>
    <row r="372" spans="9:9" x14ac:dyDescent="0.35">
      <c r="I372" s="86"/>
    </row>
    <row r="373" spans="9:9" x14ac:dyDescent="0.35">
      <c r="I373" s="86"/>
    </row>
    <row r="374" spans="9:9" x14ac:dyDescent="0.35">
      <c r="I374" s="86"/>
    </row>
    <row r="376" spans="9:9" x14ac:dyDescent="0.35">
      <c r="I376" s="86"/>
    </row>
    <row r="377" spans="9:9" x14ac:dyDescent="0.35">
      <c r="I377" s="86"/>
    </row>
    <row r="378" spans="9:9" x14ac:dyDescent="0.35">
      <c r="I378" s="86"/>
    </row>
    <row r="379" spans="9:9" x14ac:dyDescent="0.35">
      <c r="I379" s="86"/>
    </row>
    <row r="380" spans="9:9" x14ac:dyDescent="0.35">
      <c r="I380" s="86"/>
    </row>
    <row r="381" spans="9:9" x14ac:dyDescent="0.35">
      <c r="I381" s="86"/>
    </row>
    <row r="383" spans="9:9" x14ac:dyDescent="0.35">
      <c r="I383" s="86"/>
    </row>
    <row r="385" spans="9:9" x14ac:dyDescent="0.35">
      <c r="I385" s="86"/>
    </row>
    <row r="386" spans="9:9" x14ac:dyDescent="0.35">
      <c r="I386" s="86"/>
    </row>
    <row r="387" spans="9:9" x14ac:dyDescent="0.35">
      <c r="I387" s="86"/>
    </row>
    <row r="388" spans="9:9" x14ac:dyDescent="0.35">
      <c r="I388" s="86"/>
    </row>
    <row r="389" spans="9:9" x14ac:dyDescent="0.35">
      <c r="I389" s="86"/>
    </row>
    <row r="393" spans="9:9" x14ac:dyDescent="0.35">
      <c r="I393" s="86"/>
    </row>
    <row r="396" spans="9:9" x14ac:dyDescent="0.35">
      <c r="I396" s="86"/>
    </row>
    <row r="397" spans="9:9" x14ac:dyDescent="0.35">
      <c r="I397" s="86"/>
    </row>
    <row r="398" spans="9:9" x14ac:dyDescent="0.35">
      <c r="I398" s="86"/>
    </row>
    <row r="399" spans="9:9" x14ac:dyDescent="0.35">
      <c r="I399" s="86"/>
    </row>
    <row r="400" spans="9:9" x14ac:dyDescent="0.35">
      <c r="I400" s="86"/>
    </row>
    <row r="401" spans="9:9" x14ac:dyDescent="0.35">
      <c r="I401" s="86"/>
    </row>
    <row r="402" spans="9:9" x14ac:dyDescent="0.35">
      <c r="I402" s="86"/>
    </row>
    <row r="403" spans="9:9" x14ac:dyDescent="0.35">
      <c r="I403" s="86"/>
    </row>
    <row r="404" spans="9:9" x14ac:dyDescent="0.35">
      <c r="I404" s="86"/>
    </row>
    <row r="405" spans="9:9" x14ac:dyDescent="0.35">
      <c r="I405" s="86"/>
    </row>
    <row r="406" spans="9:9" x14ac:dyDescent="0.35">
      <c r="I406" s="86"/>
    </row>
    <row r="407" spans="9:9" x14ac:dyDescent="0.35">
      <c r="I407" s="86"/>
    </row>
    <row r="408" spans="9:9" x14ac:dyDescent="0.35">
      <c r="I408" s="86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 Espinoza</cp:lastModifiedBy>
  <cp:lastPrinted>2023-06-06T14:53:38Z</cp:lastPrinted>
  <dcterms:created xsi:type="dcterms:W3CDTF">2009-05-06T00:19:57Z</dcterms:created>
  <dcterms:modified xsi:type="dcterms:W3CDTF">2024-03-07T16:29:25Z</dcterms:modified>
</cp:coreProperties>
</file>