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7F4D7B70-441C-49BF-B8E1-5E061929C057}" xr6:coauthVersionLast="47" xr6:coauthVersionMax="47" xr10:uidLastSave="{00000000-0000-0000-0000-000000000000}"/>
  <bookViews>
    <workbookView xWindow="-110" yWindow="-110" windowWidth="19420" windowHeight="10420" xr2:uid="{72EF9A81-7874-4842-B7F8-FC06F3A22AE6}"/>
  </bookViews>
  <sheets>
    <sheet name="BG " sheetId="1" r:id="rId1"/>
    <sheet name="ER 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'!$A$1:$E$79</definedName>
    <definedName name="_xlnm.Print_Area" localSheetId="1">'ER 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E50" i="2"/>
  <c r="E47" i="2"/>
  <c r="E46" i="2"/>
  <c r="E44" i="2"/>
  <c r="E43" i="2"/>
  <c r="E45" i="2" s="1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5" i="2"/>
  <c r="E14" i="2"/>
  <c r="E16" i="2" s="1"/>
  <c r="E11" i="2"/>
  <c r="E10" i="2"/>
  <c r="E9" i="2"/>
  <c r="E8" i="2"/>
  <c r="E7" i="2"/>
  <c r="E6" i="2"/>
  <c r="E12" i="2" s="1"/>
  <c r="B5" i="2"/>
  <c r="E70" i="1"/>
  <c r="E69" i="1"/>
  <c r="E68" i="1"/>
  <c r="E67" i="1"/>
  <c r="E66" i="1"/>
  <c r="E65" i="1"/>
  <c r="E64" i="1"/>
  <c r="E71" i="1" s="1"/>
  <c r="E57" i="1"/>
  <c r="E56" i="1"/>
  <c r="E55" i="1"/>
  <c r="E54" i="1"/>
  <c r="E53" i="1"/>
  <c r="E59" i="1" s="1"/>
  <c r="E52" i="1"/>
  <c r="E49" i="1"/>
  <c r="E48" i="1"/>
  <c r="E47" i="1"/>
  <c r="E46" i="1"/>
  <c r="E45" i="1"/>
  <c r="E44" i="1"/>
  <c r="E43" i="1"/>
  <c r="E42" i="1"/>
  <c r="E41" i="1"/>
  <c r="E40" i="1"/>
  <c r="E39" i="1"/>
  <c r="E50" i="1" s="1"/>
  <c r="E61" i="1" s="1"/>
  <c r="E32" i="1"/>
  <c r="E30" i="1"/>
  <c r="E29" i="1"/>
  <c r="E28" i="1"/>
  <c r="E27" i="1"/>
  <c r="E26" i="1"/>
  <c r="E25" i="1"/>
  <c r="E24" i="1"/>
  <c r="E23" i="1"/>
  <c r="E22" i="1"/>
  <c r="E21" i="1"/>
  <c r="E20" i="1"/>
  <c r="E17" i="1"/>
  <c r="E16" i="1"/>
  <c r="E15" i="1"/>
  <c r="E14" i="1"/>
  <c r="E13" i="1"/>
  <c r="E12" i="1"/>
  <c r="E11" i="1"/>
  <c r="E10" i="1"/>
  <c r="E9" i="1"/>
  <c r="E6" i="1" l="1"/>
  <c r="E31" i="1"/>
  <c r="E33" i="1" s="1"/>
  <c r="E40" i="2"/>
  <c r="E41" i="2" s="1"/>
  <c r="E48" i="2" s="1"/>
  <c r="E54" i="2" s="1"/>
  <c r="E73" i="1"/>
  <c r="E18" i="1"/>
  <c r="E35" i="1" l="1"/>
  <c r="E74" i="1"/>
</calcChain>
</file>

<file path=xl/sharedStrings.xml><?xml version="1.0" encoding="utf-8"?>
<sst xmlns="http://schemas.openxmlformats.org/spreadsheetml/2006/main" count="131" uniqueCount="108">
  <si>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</si>
  <si>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</si>
  <si>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</si>
  <si>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</si>
  <si>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</si>
  <si>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</si>
  <si>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</si>
  <si>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</si>
  <si>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</si>
  <si>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</si>
  <si>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</si>
  <si>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</si>
  <si>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</si>
  <si>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</si>
  <si>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</si>
  <si>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</si>
  <si>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</si>
  <si>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</si>
  <si>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</si>
  <si>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</si>
  <si>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</si>
  <si>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</si>
  <si>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</si>
  <si>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</si>
  <si>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</si>
  <si>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</si>
  <si>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</si>
  <si>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</si>
  <si>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</si>
  <si>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</si>
  <si>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</si>
  <si>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</si>
  <si>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</si>
  <si>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</si>
  <si>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</si>
  <si>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</si>
  <si>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</si>
  <si>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</si>
  <si>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</si>
  <si>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</si>
  <si>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</si>
  <si>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</si>
  <si>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</si>
  <si>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</si>
  <si>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</si>
  <si>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</si>
  <si>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</si>
  <si>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</si>
  <si>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</si>
  <si>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</si>
  <si>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</si>
  <si>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</si>
  <si>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</si>
  <si>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</si>
  <si>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</si>
  <si>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</si>
  <si>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</si>
  <si>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</si>
  <si>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</si>
  <si>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</si>
  <si>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</si>
  <si>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</si>
  <si>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</si>
  <si>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</si>
  <si>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</si>
  <si>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</si>
  <si>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</si>
  <si>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</si>
  <si>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</si>
  <si>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</si>
  <si>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</si>
  <si>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</si>
  <si>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</si>
  <si>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</si>
  <si>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</si>
  <si>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</si>
  <si>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</si>
  <si>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</si>
  <si>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</si>
  <si>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</si>
  <si>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</si>
  <si>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</si>
  <si>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</si>
  <si>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</si>
  <si>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</si>
  <si>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</si>
  <si>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</si>
  <si>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</si>
  <si>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</si>
  <si>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</si>
  <si>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</si>
  <si>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</si>
  <si>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</si>
  <si>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</si>
  <si>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</si>
  <si>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</si>
  <si>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</si>
  <si>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</si>
  <si>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</si>
  <si>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</si>
  <si>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</si>
  <si>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</si>
  <si>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</si>
  <si>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</si>
  <si>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</si>
  <si>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</si>
  <si>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</si>
  <si>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30 de Noviembre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</si>
</sst>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A8299CDC-A32C-4659-A926-D24EB36C7FEA}"/>
    <cellStyle name="Normal_Formatos de Reporte de Información General" xfId="6" xr:uid="{3F9423F4-026E-49E9-A4F5-4EB0A604EA81}"/>
    <cellStyle name="Normal_Junio_03" xfId="4" xr:uid="{78153C89-8D36-40BE-8419-7FB743714DDF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NOVIEMBRE\11.%20EEFF%20CQ%20Noviembre%202023%20Bco%20Consolidado.xlsx" TargetMode="External"/><Relationship Id="rId1" Type="http://schemas.openxmlformats.org/officeDocument/2006/relationships/externalLinkPath" Target="/Users/mayala/Desktop/CREDIQ,%20S.A.%20DE%20C.V/REPORTES/GAP/GAP%202023/NOVIEMBRE/11.%20EEFF%20CQ%20Noviembre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7583088.0600000005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44520730.959999986</v>
          </cell>
        </row>
        <row r="14">
          <cell r="B14" t="str">
            <v>Estimación para cuentas incobrables</v>
          </cell>
          <cell r="E14">
            <v>-6311827.9400000004</v>
          </cell>
        </row>
        <row r="15">
          <cell r="B15" t="str">
            <v>Arrendamientos por cobrar</v>
          </cell>
          <cell r="E15">
            <v>1453757.82</v>
          </cell>
        </row>
        <row r="16">
          <cell r="B16" t="str">
            <v>Estimación para cuentas incobrables arrendamientos</v>
          </cell>
          <cell r="E16">
            <v>-80363.459999999992</v>
          </cell>
        </row>
        <row r="17">
          <cell r="B17" t="str">
            <v>Cuentas por cobrar a partes relacionadas</v>
          </cell>
          <cell r="E17">
            <v>178447.33000000007</v>
          </cell>
        </row>
        <row r="18">
          <cell r="B18" t="str">
            <v>Inventarios</v>
          </cell>
          <cell r="E18">
            <v>681973.46</v>
          </cell>
        </row>
        <row r="19">
          <cell r="B19" t="str">
            <v>Gastos Pagados por Anticipado</v>
          </cell>
          <cell r="E19">
            <v>958298.23999999976</v>
          </cell>
        </row>
        <row r="20">
          <cell r="B20" t="str">
            <v xml:space="preserve">Total Activo Circulante </v>
          </cell>
          <cell r="E20">
            <v>48984104.469999991</v>
          </cell>
        </row>
        <row r="22">
          <cell r="B22" t="str">
            <v>Documentos por cobrar a largo plazo</v>
          </cell>
          <cell r="E22">
            <v>169851266.63</v>
          </cell>
        </row>
        <row r="23">
          <cell r="B23" t="str">
            <v>Arrendamientos por cobrar a largo plazo</v>
          </cell>
          <cell r="E23">
            <v>3009636.22</v>
          </cell>
        </row>
        <row r="24">
          <cell r="B24" t="str">
            <v>Activos por derecho de uso</v>
          </cell>
          <cell r="E24">
            <v>1431944.5</v>
          </cell>
        </row>
        <row r="25">
          <cell r="B25" t="str">
            <v>Inmuebles, mobiliario, equipo y mejoras</v>
          </cell>
          <cell r="E25">
            <v>16605008.41</v>
          </cell>
        </row>
        <row r="26">
          <cell r="B26" t="str">
            <v>Activos intangibles</v>
          </cell>
          <cell r="E26">
            <v>879831.30000000016</v>
          </cell>
        </row>
        <row r="27">
          <cell r="B27" t="str">
            <v>Obras en proceso</v>
          </cell>
          <cell r="E27">
            <v>1029916.39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38008.800000000003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193465418.97</v>
          </cell>
        </row>
        <row r="34">
          <cell r="B34" t="str">
            <v>Activos no circulante disponibles para la venta</v>
          </cell>
          <cell r="E34">
            <v>8430</v>
          </cell>
        </row>
        <row r="35">
          <cell r="B35" t="str">
            <v>Total Activo No Corriente</v>
          </cell>
          <cell r="E35">
            <v>193473848.97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242457953.44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8941755.9299999997</v>
          </cell>
        </row>
        <row r="42">
          <cell r="B42" t="str">
            <v>Préstamos por Pagar</v>
          </cell>
          <cell r="E42">
            <v>75552435.409999996</v>
          </cell>
        </row>
        <row r="43">
          <cell r="B43" t="str">
            <v xml:space="preserve">Documentos por pagar </v>
          </cell>
          <cell r="E43">
            <v>2394467.12</v>
          </cell>
        </row>
        <row r="44">
          <cell r="B44" t="str">
            <v>Pasivo por arrendamiento</v>
          </cell>
          <cell r="E44">
            <v>42572.460000000006</v>
          </cell>
        </row>
        <row r="45">
          <cell r="B45" t="str">
            <v>Intereses por Pagar</v>
          </cell>
          <cell r="E45">
            <v>1486216.3399999999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882765.85</v>
          </cell>
        </row>
        <row r="48">
          <cell r="B48" t="str">
            <v>Cuentas por Pagar a partes relacionadas</v>
          </cell>
          <cell r="E48">
            <v>2924430.6999999993</v>
          </cell>
        </row>
        <row r="49">
          <cell r="B49" t="str">
            <v>Impuesto sobre la renta por pagar</v>
          </cell>
          <cell r="E49">
            <v>3464187.4499999997</v>
          </cell>
        </row>
        <row r="50">
          <cell r="B50" t="str">
            <v xml:space="preserve">Gastos acumulados y otras cuentas por pagar </v>
          </cell>
          <cell r="E50">
            <v>4648898.6900000013</v>
          </cell>
        </row>
        <row r="51">
          <cell r="B51" t="str">
            <v>Otros pasivos</v>
          </cell>
          <cell r="E51">
            <v>1032742.83</v>
          </cell>
        </row>
        <row r="52">
          <cell r="B52" t="str">
            <v>Total del Pasivo Circulante</v>
          </cell>
          <cell r="E52">
            <v>101773914.83</v>
          </cell>
        </row>
        <row r="54">
          <cell r="B54" t="str">
            <v>Beneficios post-empleo por pagar</v>
          </cell>
          <cell r="E54">
            <v>190646.8</v>
          </cell>
        </row>
        <row r="55">
          <cell r="B55" t="str">
            <v>Préstamos por pagar a Largo Plazo</v>
          </cell>
          <cell r="E55">
            <v>78373656.109999999</v>
          </cell>
        </row>
        <row r="56">
          <cell r="B56" t="str">
            <v xml:space="preserve">Documentos por pagar a largo plazo </v>
          </cell>
          <cell r="E56">
            <v>14748036.880000001</v>
          </cell>
        </row>
        <row r="57">
          <cell r="B57" t="str">
            <v>Pasivo por arrendamiento LP</v>
          </cell>
          <cell r="E57">
            <v>1537139.4300000002</v>
          </cell>
        </row>
        <row r="58">
          <cell r="B58" t="str">
            <v>Titulos valores</v>
          </cell>
          <cell r="E58">
            <v>500000</v>
          </cell>
        </row>
        <row r="59">
          <cell r="B59" t="str">
            <v>Pasivos por impuesto diferido</v>
          </cell>
          <cell r="E59">
            <v>398152.04000000004</v>
          </cell>
        </row>
        <row r="61">
          <cell r="B61" t="str">
            <v>Total Pasivo No Corriente</v>
          </cell>
          <cell r="E61">
            <v>95747631.260000005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197521546.09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3328307.0500000003</v>
          </cell>
        </row>
        <row r="68">
          <cell r="B68" t="str">
            <v>Reserva patrimonial</v>
          </cell>
          <cell r="E68">
            <v>127037.69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20208048.799999997</v>
          </cell>
        </row>
        <row r="71">
          <cell r="B71" t="str">
            <v>Utilidad del Ejercicio</v>
          </cell>
          <cell r="E71">
            <v>6572913.809999994</v>
          </cell>
        </row>
        <row r="73">
          <cell r="B73" t="str">
            <v>Total del Patrimonio</v>
          </cell>
          <cell r="E73">
            <v>44936407.349999994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242457953.44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>
        <row r="8">
          <cell r="B8" t="str">
            <v>Intereses</v>
          </cell>
          <cell r="C8" t="str">
            <v>$</v>
          </cell>
          <cell r="E8">
            <v>23259548.189999998</v>
          </cell>
        </row>
        <row r="9">
          <cell r="B9" t="str">
            <v>Seguros</v>
          </cell>
          <cell r="E9">
            <v>5774684.040000001</v>
          </cell>
        </row>
        <row r="10">
          <cell r="B10" t="str">
            <v>Ingresos por financiamiento y similares</v>
          </cell>
          <cell r="E10">
            <v>2363646.5500000003</v>
          </cell>
        </row>
        <row r="11">
          <cell r="B11" t="str">
            <v>Ingresos por arrendamientos financieros y similares</v>
          </cell>
          <cell r="E11">
            <v>5302087.8100000005</v>
          </cell>
        </row>
        <row r="12">
          <cell r="B12" t="str">
            <v>Intereses y otros Ingresos relacionadas</v>
          </cell>
          <cell r="E12">
            <v>1300151.94</v>
          </cell>
        </row>
        <row r="13">
          <cell r="B13" t="str">
            <v>Otros Ingresos de Operación</v>
          </cell>
          <cell r="E13">
            <v>3414866.01</v>
          </cell>
        </row>
        <row r="14">
          <cell r="B14" t="str">
            <v xml:space="preserve">Ingresos por intereses y servicios prestados </v>
          </cell>
          <cell r="C14" t="str">
            <v>$</v>
          </cell>
          <cell r="E14">
            <v>41414984.539999992</v>
          </cell>
        </row>
        <row r="16">
          <cell r="B16" t="str">
            <v xml:space="preserve">Intereses por prestamos bancarios, titulos valores y otros </v>
          </cell>
          <cell r="C16" t="str">
            <v>$</v>
          </cell>
          <cell r="E16">
            <v>10824587</v>
          </cell>
        </row>
        <row r="17">
          <cell r="B17" t="str">
            <v>Intereses por prestamos Relacionadas</v>
          </cell>
          <cell r="E17">
            <v>0</v>
          </cell>
        </row>
        <row r="18">
          <cell r="B18" t="str">
            <v xml:space="preserve">Comisiones por administración, financiamiento y otros </v>
          </cell>
          <cell r="E18">
            <v>647943.07999999996</v>
          </cell>
        </row>
        <row r="19">
          <cell r="B19" t="str">
            <v xml:space="preserve">Costos de los intereses y servicios prestados </v>
          </cell>
          <cell r="C19" t="str">
            <v>$</v>
          </cell>
          <cell r="E19">
            <v>11472530.08</v>
          </cell>
        </row>
        <row r="21">
          <cell r="B21" t="str">
            <v>Gastos de personal</v>
          </cell>
          <cell r="C21" t="str">
            <v>$</v>
          </cell>
          <cell r="E21">
            <v>4619240.1800000006</v>
          </cell>
        </row>
        <row r="22">
          <cell r="B22" t="str">
            <v>Honorarios</v>
          </cell>
          <cell r="E22">
            <v>966979.90999999992</v>
          </cell>
        </row>
        <row r="23">
          <cell r="B23" t="str">
            <v>Comisiones de Ventas, incentivos y premios sobre ventas</v>
          </cell>
          <cell r="E23">
            <v>311250.93</v>
          </cell>
        </row>
        <row r="24">
          <cell r="B24" t="str">
            <v>Suministros, Reparaciones y Mttos.</v>
          </cell>
          <cell r="E24">
            <v>2544133.1099999994</v>
          </cell>
        </row>
        <row r="25">
          <cell r="B25" t="str">
            <v>Alquileres</v>
          </cell>
          <cell r="E25">
            <v>192564.57</v>
          </cell>
        </row>
        <row r="26">
          <cell r="B26" t="str">
            <v>Publicidad</v>
          </cell>
          <cell r="E26">
            <v>1293115.78</v>
          </cell>
        </row>
        <row r="27">
          <cell r="B27" t="str">
            <v>Otros servicios con empresas relacionadas</v>
          </cell>
          <cell r="E27">
            <v>365960.5</v>
          </cell>
        </row>
        <row r="28">
          <cell r="B28" t="str">
            <v>Liquidaciones de cartera</v>
          </cell>
          <cell r="E28">
            <v>17800.72</v>
          </cell>
        </row>
        <row r="29">
          <cell r="B29" t="str">
            <v>Servicios corporativos</v>
          </cell>
          <cell r="E29">
            <v>0</v>
          </cell>
        </row>
        <row r="30">
          <cell r="B30" t="str">
            <v>Gasto por liquidacion de cartera deducible</v>
          </cell>
          <cell r="E30">
            <v>0</v>
          </cell>
        </row>
        <row r="31">
          <cell r="B31" t="str">
            <v>Servicios Públicos</v>
          </cell>
          <cell r="E31">
            <v>0</v>
          </cell>
        </row>
        <row r="32">
          <cell r="B32" t="str">
            <v>Viajes, Estadias y Gtos. de Rep</v>
          </cell>
          <cell r="E32">
            <v>9871.52</v>
          </cell>
        </row>
        <row r="33">
          <cell r="B33" t="str">
            <v>Deprec. Y Amortizaciones</v>
          </cell>
          <cell r="E33">
            <v>2977710.1300000004</v>
          </cell>
        </row>
        <row r="34">
          <cell r="B34" t="str">
            <v>Impuestos Municipales y Otros</v>
          </cell>
          <cell r="E34">
            <v>69977.539999999994</v>
          </cell>
        </row>
        <row r="35">
          <cell r="B35" t="str">
            <v>Gtos. no Deducibles</v>
          </cell>
          <cell r="E35">
            <v>0</v>
          </cell>
        </row>
        <row r="36">
          <cell r="B36" t="str">
            <v>Reservas para Cuentas Incobrables</v>
          </cell>
          <cell r="E36">
            <v>2430484.58</v>
          </cell>
        </row>
        <row r="37">
          <cell r="B37" t="str">
            <v>Obsolecencia de inventarios</v>
          </cell>
          <cell r="E37">
            <v>0</v>
          </cell>
        </row>
        <row r="38">
          <cell r="B38" t="str">
            <v>Otros Servicios subcontratados</v>
          </cell>
          <cell r="E38">
            <v>318520.48</v>
          </cell>
        </row>
        <row r="39">
          <cell r="B39" t="str">
            <v>Personal subcontratado</v>
          </cell>
          <cell r="E39">
            <v>190490.71000000002</v>
          </cell>
        </row>
        <row r="40">
          <cell r="B40" t="str">
            <v>Seguros</v>
          </cell>
          <cell r="E40">
            <v>547268.29999999993</v>
          </cell>
        </row>
        <row r="41">
          <cell r="B41" t="str">
            <v>Uso de marca y propiedad intelectual</v>
          </cell>
          <cell r="E41">
            <v>3011422.79</v>
          </cell>
        </row>
        <row r="42">
          <cell r="B42" t="str">
            <v>Otros Gastos</v>
          </cell>
          <cell r="E42">
            <v>587000.74999999988</v>
          </cell>
        </row>
        <row r="43">
          <cell r="B43" t="str">
            <v>Gastos Operativos</v>
          </cell>
          <cell r="C43" t="str">
            <v>$</v>
          </cell>
          <cell r="E43">
            <v>20453792.5</v>
          </cell>
        </row>
        <row r="45">
          <cell r="B45" t="str">
            <v>Utilidad de Operación</v>
          </cell>
          <cell r="E45">
            <v>9488661.9599999934</v>
          </cell>
        </row>
        <row r="46">
          <cell r="B46" t="str">
            <v xml:space="preserve">Otros Ingresos </v>
          </cell>
          <cell r="C46" t="str">
            <v>$</v>
          </cell>
          <cell r="E46">
            <v>941875.80999999994</v>
          </cell>
        </row>
        <row r="47">
          <cell r="B47" t="str">
            <v>Otros Gastos de no Operación</v>
          </cell>
          <cell r="E47">
            <v>0</v>
          </cell>
        </row>
        <row r="48">
          <cell r="B48" t="str">
            <v>Gastos y/o Ingresos No operativos</v>
          </cell>
          <cell r="C48" t="str">
            <v>$</v>
          </cell>
          <cell r="E48">
            <v>941875.80999999994</v>
          </cell>
        </row>
        <row r="49">
          <cell r="B49" t="str">
            <v>Ingresos Financieros</v>
          </cell>
          <cell r="E49">
            <v>0</v>
          </cell>
        </row>
        <row r="50">
          <cell r="B50" t="str">
            <v>Gastos financieros</v>
          </cell>
          <cell r="E50">
            <v>-88079.299999999988</v>
          </cell>
        </row>
        <row r="51">
          <cell r="B51" t="str">
            <v xml:space="preserve">Utilidad antes de impuesto sobre la renta </v>
          </cell>
          <cell r="E51">
            <v>10342458.469999993</v>
          </cell>
        </row>
        <row r="53">
          <cell r="B53" t="str">
            <v xml:space="preserve">Impuesto sobre la renta </v>
          </cell>
          <cell r="C53" t="str">
            <v>$</v>
          </cell>
          <cell r="E53">
            <v>3769544.6599999992</v>
          </cell>
        </row>
        <row r="55">
          <cell r="E55">
            <v>6572913.8099999949</v>
          </cell>
        </row>
        <row r="56">
          <cell r="B56" t="str">
            <v>RESERVA LEGAL</v>
          </cell>
          <cell r="E56">
            <v>0</v>
          </cell>
        </row>
        <row r="58">
          <cell r="B58" t="str">
            <v xml:space="preserve">Utilidad neta </v>
          </cell>
          <cell r="E58">
            <v>6572913.809999994</v>
          </cell>
        </row>
        <row r="63">
          <cell r="B63" t="str">
            <v xml:space="preserve">           César Artiga                                      </v>
          </cell>
          <cell r="C63" t="str">
            <v>Martha Romero</v>
          </cell>
        </row>
        <row r="64">
          <cell r="B64" t="str">
            <v>Jefe Depto. Contabilidad</v>
          </cell>
          <cell r="C64" t="str">
            <v>Gerente Financiero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47752-BE02-4056-B7AD-EA6CFA6150CD}">
  <sheetPr>
    <tabColor theme="5" tint="0.39997558519241921"/>
    <pageSetUpPr fitToPage="1"/>
  </sheetPr>
  <dimension ref="B2:E79"/>
  <sheetViews>
    <sheetView showGridLines="0" tabSelected="1" topLeftCell="A2" zoomScale="90" zoomScaleNormal="90" workbookViewId="0">
      <pane xSplit="5" ySplit="5" topLeftCell="F41" activePane="bottomRight" state="frozen"/>
      <selection activeCell="A26" sqref="A26:XFD27"/>
      <selection pane="topRight" activeCell="A26" sqref="A26:XFD27"/>
      <selection pane="bottomLeft" activeCell="A26" sqref="A26:XFD27"/>
      <selection pane="bottomRight" activeCell="G61" sqref="G61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6" customHeight="1" thickBot="1" x14ac:dyDescent="0.35">
      <c r="B5" s="6" t="s">
        <v>107</v>
      </c>
      <c r="C5" s="6"/>
      <c r="D5" s="6"/>
      <c r="E5" s="6"/>
    </row>
    <row r="6" spans="2:5" x14ac:dyDescent="0.3">
      <c r="B6" s="2" t="s">
        <v>3</v>
      </c>
      <c r="E6" s="5">
        <f>+E39+E40+E56+E53</f>
        <v>163367.84745</v>
      </c>
    </row>
    <row r="7" spans="2:5" x14ac:dyDescent="0.3">
      <c r="B7" s="7" t="s">
        <v>4</v>
      </c>
      <c r="C7" s="8"/>
      <c r="D7" s="8"/>
      <c r="E7" s="9"/>
    </row>
    <row r="8" spans="2:5" s="10" customFormat="1" x14ac:dyDescent="0.3">
      <c r="B8" s="7" t="s">
        <v>5</v>
      </c>
    </row>
    <row r="9" spans="2:5" x14ac:dyDescent="0.3">
      <c r="B9" s="2" t="s">
        <v>6</v>
      </c>
      <c r="C9" s="2" t="s">
        <v>7</v>
      </c>
      <c r="E9" s="11">
        <f>IFERROR(VLOOKUP(B9,[1]BG!$B$11:$E$81,4,FALSE),0)/1000</f>
        <v>7583.088060000001</v>
      </c>
    </row>
    <row r="10" spans="2:5" hidden="1" x14ac:dyDescent="0.3">
      <c r="B10" s="2" t="s">
        <v>8</v>
      </c>
      <c r="E10" s="11">
        <f>IFERROR(VLOOKUP(B10,[1]BG!$B$11:$E$81,4,FALSE),0)/1000</f>
        <v>0</v>
      </c>
    </row>
    <row r="11" spans="2:5" x14ac:dyDescent="0.3">
      <c r="B11" s="2" t="s">
        <v>9</v>
      </c>
      <c r="E11" s="11">
        <f>IFERROR(VLOOKUP(B11,[1]BG!$B$11:$E$81,4,FALSE),0)/1000</f>
        <v>44520.730959999986</v>
      </c>
    </row>
    <row r="12" spans="2:5" x14ac:dyDescent="0.3">
      <c r="B12" s="2" t="s">
        <v>10</v>
      </c>
      <c r="E12" s="11">
        <f>IFERROR(VLOOKUP(B12,[1]BG!$B$11:$E$81,4,FALSE),0)/1000</f>
        <v>-6311.8279400000001</v>
      </c>
    </row>
    <row r="13" spans="2:5" x14ac:dyDescent="0.3">
      <c r="B13" s="2" t="s">
        <v>11</v>
      </c>
      <c r="E13" s="11">
        <f>IFERROR(VLOOKUP(B13,[1]BG!$B$11:$E$81,4,FALSE),0)/1000</f>
        <v>1453.75782</v>
      </c>
    </row>
    <row r="14" spans="2:5" x14ac:dyDescent="0.3">
      <c r="B14" s="2" t="s">
        <v>12</v>
      </c>
      <c r="E14" s="11">
        <f>IFERROR(VLOOKUP(B14,[1]BG!$B$11:$E$81,4,FALSE),0)/1000</f>
        <v>-80.363459999999989</v>
      </c>
    </row>
    <row r="15" spans="2:5" x14ac:dyDescent="0.3">
      <c r="B15" s="2" t="s">
        <v>13</v>
      </c>
      <c r="E15" s="11">
        <f>IFERROR(VLOOKUP(B15,[1]BG!$B$11:$E$81,4,FALSE),0)/1000</f>
        <v>178.44733000000008</v>
      </c>
    </row>
    <row r="16" spans="2:5" x14ac:dyDescent="0.3">
      <c r="B16" s="2" t="s">
        <v>14</v>
      </c>
      <c r="E16" s="11">
        <f>IFERROR(VLOOKUP(B16,[1]BG!$B$11:$E$81,4,FALSE),0)/1000</f>
        <v>681.97345999999993</v>
      </c>
    </row>
    <row r="17" spans="2:5" x14ac:dyDescent="0.3">
      <c r="B17" s="2" t="s">
        <v>15</v>
      </c>
      <c r="E17" s="11">
        <f>IFERROR(VLOOKUP(B17,[1]BG!$B$11:$E$81,4,FALSE),0)/1000</f>
        <v>958.29823999999974</v>
      </c>
    </row>
    <row r="18" spans="2:5" x14ac:dyDescent="0.3">
      <c r="B18" s="12" t="s">
        <v>16</v>
      </c>
      <c r="E18" s="13">
        <f>SUM(E9:E17)</f>
        <v>48984.104469999984</v>
      </c>
    </row>
    <row r="19" spans="2:5" ht="5.25" customHeight="1" x14ac:dyDescent="0.3">
      <c r="E19" s="11"/>
    </row>
    <row r="20" spans="2:5" x14ac:dyDescent="0.3">
      <c r="B20" s="2" t="s">
        <v>17</v>
      </c>
      <c r="E20" s="11">
        <f>IFERROR(VLOOKUP(B20,[1]BG!$B$11:$E$81,4,FALSE),0)/1000</f>
        <v>169851.26663</v>
      </c>
    </row>
    <row r="21" spans="2:5" x14ac:dyDescent="0.3">
      <c r="B21" s="2" t="s">
        <v>18</v>
      </c>
      <c r="E21" s="11">
        <f>IFERROR(VLOOKUP(B21,[1]BG!$B$11:$E$81,4,FALSE),0)/1000</f>
        <v>3009.6362200000003</v>
      </c>
    </row>
    <row r="22" spans="2:5" x14ac:dyDescent="0.3">
      <c r="B22" s="2" t="s">
        <v>19</v>
      </c>
      <c r="E22" s="11">
        <f>IFERROR(VLOOKUP(B22,[1]BG!$B$11:$E$81,4,FALSE),0)/1000</f>
        <v>1431.9445000000001</v>
      </c>
    </row>
    <row r="23" spans="2:5" x14ac:dyDescent="0.3">
      <c r="B23" s="2" t="s">
        <v>20</v>
      </c>
      <c r="E23" s="11">
        <f>IFERROR(VLOOKUP(B23,[1]BG!$B$11:$E$81,4,FALSE),0)/1000</f>
        <v>16605.008409999999</v>
      </c>
    </row>
    <row r="24" spans="2:5" x14ac:dyDescent="0.3">
      <c r="B24" s="2" t="s">
        <v>21</v>
      </c>
      <c r="E24" s="11">
        <f>IFERROR(VLOOKUP(B24,[1]BG!$B$11:$E$81,4,FALSE),0)/1000</f>
        <v>879.83130000000017</v>
      </c>
    </row>
    <row r="25" spans="2:5" x14ac:dyDescent="0.3">
      <c r="B25" s="2" t="s">
        <v>22</v>
      </c>
      <c r="E25" s="11">
        <f>IFERROR(VLOOKUP(B25,[1]BG!$B$11:$E$81,4,FALSE),0)/1000</f>
        <v>1029.9163900000001</v>
      </c>
    </row>
    <row r="26" spans="2:5" hidden="1" x14ac:dyDescent="0.3">
      <c r="B26" s="2" t="s">
        <v>23</v>
      </c>
      <c r="E26" s="11">
        <f>IFERROR(VLOOKUP(B26,[1]BG!$B$11:$E$81,4,FALSE),0)/1000</f>
        <v>0</v>
      </c>
    </row>
    <row r="27" spans="2:5" hidden="1" x14ac:dyDescent="0.3">
      <c r="B27" s="2" t="s">
        <v>24</v>
      </c>
      <c r="E27" s="11">
        <f>IFERROR(VLOOKUP(B27,[1]BG!$B$11:$E$81,4,FALSE),0)/1000</f>
        <v>0</v>
      </c>
    </row>
    <row r="28" spans="2:5" x14ac:dyDescent="0.3">
      <c r="B28" s="2" t="s">
        <v>25</v>
      </c>
      <c r="E28" s="11">
        <f>IFERROR(VLOOKUP(B28,[1]BG!$B$11:$E$81,4,FALSE),0)/1000</f>
        <v>619.80671999999993</v>
      </c>
    </row>
    <row r="29" spans="2:5" x14ac:dyDescent="0.3">
      <c r="B29" s="2" t="s">
        <v>26</v>
      </c>
      <c r="E29" s="11">
        <f>IFERROR(VLOOKUP(B29,[1]BG!$B$11:$E$81,4,FALSE),0)/1000</f>
        <v>38.008800000000001</v>
      </c>
    </row>
    <row r="30" spans="2:5" hidden="1" x14ac:dyDescent="0.3">
      <c r="B30" s="2" t="s">
        <v>8</v>
      </c>
      <c r="E30" s="11">
        <f>IFERROR(VLOOKUP(B30,[1]BG!$B$11:$E$81,4,FALSE),0)/1000</f>
        <v>0</v>
      </c>
    </row>
    <row r="31" spans="2:5" hidden="1" x14ac:dyDescent="0.3">
      <c r="E31" s="14">
        <f>SUM(E20:E30)</f>
        <v>193465.41897000003</v>
      </c>
    </row>
    <row r="32" spans="2:5" ht="12" customHeight="1" x14ac:dyDescent="0.3">
      <c r="B32" s="2" t="s">
        <v>27</v>
      </c>
      <c r="E32" s="11">
        <f>IFERROR(VLOOKUP(B32,[1]BG!$B$11:$E$81,4,FALSE),0)/1000</f>
        <v>8.43</v>
      </c>
    </row>
    <row r="33" spans="2:5" x14ac:dyDescent="0.3">
      <c r="B33" s="12" t="s">
        <v>28</v>
      </c>
      <c r="E33" s="13">
        <f>+E31+E32</f>
        <v>193473.84897000002</v>
      </c>
    </row>
    <row r="34" spans="2:5" ht="4.5" customHeight="1" x14ac:dyDescent="0.3">
      <c r="E34" s="15"/>
    </row>
    <row r="35" spans="2:5" ht="13.5" thickBot="1" x14ac:dyDescent="0.35">
      <c r="B35" s="12" t="s">
        <v>29</v>
      </c>
      <c r="C35" s="2" t="s">
        <v>7</v>
      </c>
      <c r="E35" s="16">
        <f>+E33+E18</f>
        <v>242457.95344000001</v>
      </c>
    </row>
    <row r="36" spans="2:5" ht="6" customHeight="1" thickTop="1" x14ac:dyDescent="0.3">
      <c r="E36" s="11"/>
    </row>
    <row r="37" spans="2:5" x14ac:dyDescent="0.3">
      <c r="B37" s="12" t="s">
        <v>30</v>
      </c>
      <c r="E37" s="11"/>
    </row>
    <row r="38" spans="2:5" ht="10.5" customHeight="1" x14ac:dyDescent="0.3">
      <c r="B38" s="12" t="s">
        <v>31</v>
      </c>
      <c r="E38" s="11"/>
    </row>
    <row r="39" spans="2:5" x14ac:dyDescent="0.3">
      <c r="B39" s="2" t="s">
        <v>32</v>
      </c>
      <c r="C39" s="2" t="s">
        <v>7</v>
      </c>
      <c r="E39" s="11">
        <f>IFERROR(VLOOKUP(B39,[1]BG!$B$11:$E$81,4,FALSE),0)/1000</f>
        <v>8941.7559299999994</v>
      </c>
    </row>
    <row r="40" spans="2:5" x14ac:dyDescent="0.3">
      <c r="B40" s="2" t="s">
        <v>33</v>
      </c>
      <c r="E40" s="11">
        <f>IFERROR(VLOOKUP(B40,[1]BG!$B$11:$E$81,4,FALSE),0)/1000</f>
        <v>75552.435409999991</v>
      </c>
    </row>
    <row r="41" spans="2:5" x14ac:dyDescent="0.3">
      <c r="B41" s="2" t="s">
        <v>34</v>
      </c>
      <c r="E41" s="11">
        <f>IFERROR(VLOOKUP(B41,[1]BG!$B$11:$E$81,4,FALSE),0)/1000</f>
        <v>2394.4671200000003</v>
      </c>
    </row>
    <row r="42" spans="2:5" x14ac:dyDescent="0.3">
      <c r="B42" s="2" t="s">
        <v>35</v>
      </c>
      <c r="E42" s="11">
        <f>IFERROR(VLOOKUP(B42,[1]BG!$B$11:$E$81,4,FALSE),0)/1000</f>
        <v>42.572460000000007</v>
      </c>
    </row>
    <row r="43" spans="2:5" x14ac:dyDescent="0.3">
      <c r="B43" s="2" t="s">
        <v>36</v>
      </c>
      <c r="E43" s="11">
        <f>IFERROR(VLOOKUP(B43,[1]BG!$B$11:$E$81,4,FALSE),0)/1000</f>
        <v>1486.2163399999999</v>
      </c>
    </row>
    <row r="44" spans="2:5" x14ac:dyDescent="0.3">
      <c r="B44" s="2" t="s">
        <v>37</v>
      </c>
      <c r="E44" s="11">
        <f>IFERROR(VLOOKUP(B44,[1]BG!$B$11:$E$81,4,FALSE),0)/1000</f>
        <v>403.44204999999999</v>
      </c>
    </row>
    <row r="45" spans="2:5" x14ac:dyDescent="0.3">
      <c r="B45" s="2" t="s">
        <v>38</v>
      </c>
      <c r="E45" s="11">
        <f>IFERROR(VLOOKUP(B45,[1]BG!$B$11:$E$81,4,FALSE),0)/1000</f>
        <v>882.76585</v>
      </c>
    </row>
    <row r="46" spans="2:5" hidden="1" x14ac:dyDescent="0.3">
      <c r="B46" s="2" t="s">
        <v>39</v>
      </c>
      <c r="E46" s="11">
        <f>IFERROR(VLOOKUP(B46,[1]BG!$B$11:$E$81,4,FALSE),0)/1000</f>
        <v>2924.4306999999994</v>
      </c>
    </row>
    <row r="47" spans="2:5" x14ac:dyDescent="0.3">
      <c r="B47" s="2" t="s">
        <v>40</v>
      </c>
      <c r="E47" s="11">
        <f>IFERROR(VLOOKUP(B47,[1]BG!$B$11:$E$81,4,FALSE),0)/1000</f>
        <v>3464.1874499999999</v>
      </c>
    </row>
    <row r="48" spans="2:5" x14ac:dyDescent="0.3">
      <c r="B48" s="2" t="s">
        <v>41</v>
      </c>
      <c r="E48" s="11">
        <f>IFERROR(VLOOKUP(B48,[1]BG!$B$11:$E$81,4,FALSE),0)/1000</f>
        <v>4648.8986900000009</v>
      </c>
    </row>
    <row r="49" spans="2:5" x14ac:dyDescent="0.3">
      <c r="B49" s="2" t="s">
        <v>42</v>
      </c>
      <c r="E49" s="11">
        <f>IFERROR(VLOOKUP(B49,[1]BG!$B$11:$E$81,4,FALSE),0)/1000</f>
        <v>1032.7428299999999</v>
      </c>
    </row>
    <row r="50" spans="2:5" x14ac:dyDescent="0.3">
      <c r="B50" s="12" t="s">
        <v>43</v>
      </c>
      <c r="E50" s="13">
        <f>SUM(E39:E49)</f>
        <v>101773.91482999998</v>
      </c>
    </row>
    <row r="51" spans="2:5" ht="6" customHeight="1" x14ac:dyDescent="0.3">
      <c r="E51" s="11"/>
    </row>
    <row r="52" spans="2:5" ht="12" customHeight="1" x14ac:dyDescent="0.3">
      <c r="B52" s="17" t="s">
        <v>44</v>
      </c>
      <c r="E52" s="11">
        <f>IFERROR(VLOOKUP(B52,[1]BG!$B$11:$E$81,4,FALSE),0)/1000</f>
        <v>190.64679999999998</v>
      </c>
    </row>
    <row r="53" spans="2:5" x14ac:dyDescent="0.3">
      <c r="B53" s="17" t="s">
        <v>45</v>
      </c>
      <c r="E53" s="11">
        <f>IFERROR(VLOOKUP(B53,[1]BG!$B$11:$E$81,4,FALSE),0)/1000</f>
        <v>78373.656109999996</v>
      </c>
    </row>
    <row r="54" spans="2:5" x14ac:dyDescent="0.3">
      <c r="B54" s="17" t="s">
        <v>46</v>
      </c>
      <c r="E54" s="11">
        <f>IFERROR(VLOOKUP(B54,[1]BG!$B$11:$E$81,4,FALSE),0)/1000</f>
        <v>14748.036880000001</v>
      </c>
    </row>
    <row r="55" spans="2:5" x14ac:dyDescent="0.3">
      <c r="B55" s="17" t="s">
        <v>47</v>
      </c>
      <c r="E55" s="11">
        <f>IFERROR(VLOOKUP(B55,[1]BG!$B$11:$E$81,4,FALSE),0)/1000</f>
        <v>1537.1394300000002</v>
      </c>
    </row>
    <row r="56" spans="2:5" x14ac:dyDescent="0.3">
      <c r="B56" s="17" t="s">
        <v>32</v>
      </c>
      <c r="E56" s="11">
        <f>+[1]BG!E58/1000</f>
        <v>500</v>
      </c>
    </row>
    <row r="57" spans="2:5" x14ac:dyDescent="0.3">
      <c r="B57" s="17" t="s">
        <v>48</v>
      </c>
      <c r="E57" s="11">
        <f>IFERROR(VLOOKUP(B57,[1]BG!$B$11:$E$81,4,FALSE),0)/1000</f>
        <v>398.15204000000006</v>
      </c>
    </row>
    <row r="58" spans="2:5" ht="5.25" customHeight="1" x14ac:dyDescent="0.3">
      <c r="E58" s="11"/>
    </row>
    <row r="59" spans="2:5" ht="15" customHeight="1" x14ac:dyDescent="0.3">
      <c r="B59" s="12" t="s">
        <v>49</v>
      </c>
      <c r="E59" s="13">
        <f>SUM(E52:E57)</f>
        <v>95747.631259999995</v>
      </c>
    </row>
    <row r="60" spans="2:5" ht="4.5" customHeight="1" x14ac:dyDescent="0.3">
      <c r="E60" s="11"/>
    </row>
    <row r="61" spans="2:5" ht="16.5" customHeight="1" x14ac:dyDescent="0.3">
      <c r="B61" s="12" t="s">
        <v>50</v>
      </c>
      <c r="C61" s="2" t="s">
        <v>7</v>
      </c>
      <c r="E61" s="13">
        <f>+E50+SUM(E52:E57)</f>
        <v>197521.54608999996</v>
      </c>
    </row>
    <row r="62" spans="2:5" ht="6" customHeight="1" x14ac:dyDescent="0.3">
      <c r="E62" s="11"/>
    </row>
    <row r="63" spans="2:5" ht="13.5" customHeight="1" x14ac:dyDescent="0.3">
      <c r="B63" s="12" t="s">
        <v>51</v>
      </c>
      <c r="E63" s="11"/>
    </row>
    <row r="64" spans="2:5" ht="16.5" customHeight="1" x14ac:dyDescent="0.3">
      <c r="B64" s="2" t="s">
        <v>52</v>
      </c>
      <c r="C64" s="2" t="s">
        <v>7</v>
      </c>
      <c r="E64" s="11">
        <f>IFERROR(VLOOKUP(B64,[1]BG!$B$11:$E$81,4,FALSE),0)/1000</f>
        <v>14700.1</v>
      </c>
    </row>
    <row r="65" spans="2:5" x14ac:dyDescent="0.3">
      <c r="B65" s="2" t="s">
        <v>53</v>
      </c>
      <c r="E65" s="11">
        <f>IFERROR(VLOOKUP(B65,[1]BG!$B$11:$E$81,4,FALSE),0)/1000</f>
        <v>3328.3070500000003</v>
      </c>
    </row>
    <row r="66" spans="2:5" x14ac:dyDescent="0.3">
      <c r="B66" s="2" t="s">
        <v>54</v>
      </c>
      <c r="E66" s="11">
        <f>IFERROR(VLOOKUP(B66,[1]BG!$B$11:$E$81,4,FALSE),0)/1000</f>
        <v>127.03769</v>
      </c>
    </row>
    <row r="67" spans="2:5" hidden="1" x14ac:dyDescent="0.3">
      <c r="B67" s="2" t="s">
        <v>55</v>
      </c>
      <c r="E67" s="11">
        <f>IFERROR(VLOOKUP(B67,[1]BG!$B$11:$E$81,4,FALSE),0)/1000</f>
        <v>0</v>
      </c>
    </row>
    <row r="68" spans="2:5" x14ac:dyDescent="0.3">
      <c r="B68" s="2" t="s">
        <v>56</v>
      </c>
      <c r="E68" s="11">
        <f>IFERROR(VLOOKUP(B68,[1]BG!$B$11:$E$81,4,FALSE),0)/1000</f>
        <v>20208.048799999997</v>
      </c>
    </row>
    <row r="69" spans="2:5" x14ac:dyDescent="0.3">
      <c r="B69" s="2" t="s">
        <v>57</v>
      </c>
      <c r="E69" s="11">
        <f>IFERROR(VLOOKUP(B69,[1]BG!$B$11:$E$81,4,FALSE),0)/1000</f>
        <v>6572.9138099999936</v>
      </c>
    </row>
    <row r="70" spans="2:5" hidden="1" x14ac:dyDescent="0.3">
      <c r="E70" s="11">
        <f>IFERROR(VLOOKUP(B70,[1]BG!$B$11:$E$81,4,FALSE),0)/1000</f>
        <v>0</v>
      </c>
    </row>
    <row r="71" spans="2:5" x14ac:dyDescent="0.3">
      <c r="B71" s="12" t="s">
        <v>58</v>
      </c>
      <c r="E71" s="13">
        <f>SUM(E64:E70)</f>
        <v>44936.407349999987</v>
      </c>
    </row>
    <row r="72" spans="2:5" ht="6.75" customHeight="1" x14ac:dyDescent="0.3">
      <c r="E72" s="11"/>
    </row>
    <row r="73" spans="2:5" ht="13.5" thickBot="1" x14ac:dyDescent="0.35">
      <c r="B73" s="12" t="s">
        <v>59</v>
      </c>
      <c r="C73" s="2" t="s">
        <v>7</v>
      </c>
      <c r="E73" s="16">
        <f>+E71+E61</f>
        <v>242457.95343999995</v>
      </c>
    </row>
    <row r="74" spans="2:5" ht="13.5" thickTop="1" x14ac:dyDescent="0.3">
      <c r="E74" s="18">
        <f>+E71/E35</f>
        <v>0.18533690775015224</v>
      </c>
    </row>
    <row r="75" spans="2:5" x14ac:dyDescent="0.3">
      <c r="E75" s="18"/>
    </row>
    <row r="76" spans="2:5" ht="19.5" customHeight="1" x14ac:dyDescent="0.3"/>
    <row r="77" spans="2:5" ht="8.25" customHeight="1" x14ac:dyDescent="0.3"/>
    <row r="78" spans="2:5" ht="15" customHeight="1" x14ac:dyDescent="0.3">
      <c r="B78" s="19" t="s">
        <v>60</v>
      </c>
      <c r="C78" s="20" t="s">
        <v>61</v>
      </c>
      <c r="D78" s="20"/>
      <c r="E78" s="20"/>
    </row>
    <row r="79" spans="2:5" x14ac:dyDescent="0.3">
      <c r="B79" s="19" t="s">
        <v>62</v>
      </c>
      <c r="C79" s="20" t="s">
        <v>63</v>
      </c>
      <c r="D79" s="20"/>
      <c r="E79" s="20"/>
    </row>
  </sheetData>
  <mergeCells count="3">
    <mergeCell ref="B2:E2"/>
    <mergeCell ref="C78:E78"/>
    <mergeCell ref="C79:E79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9C4F1-E284-4EA9-BEAF-E1D578DC5423}">
  <sheetPr>
    <tabColor theme="5" tint="0.39997558519241921"/>
  </sheetPr>
  <dimension ref="B1:E102"/>
  <sheetViews>
    <sheetView showGridLines="0" zoomScaleNormal="100" workbookViewId="0">
      <pane xSplit="5" ySplit="5" topLeftCell="F49" activePane="bottomRight" state="frozen"/>
      <selection activeCell="A26" sqref="A26:XFD27"/>
      <selection pane="topRight" activeCell="A26" sqref="A26:XFD27"/>
      <selection pane="bottomLeft" activeCell="A26" sqref="A26:XFD27"/>
      <selection pane="bottomRight" activeCell="C65" sqref="C65"/>
    </sheetView>
  </sheetViews>
  <sheetFormatPr baseColWidth="10" defaultColWidth="8" defaultRowHeight="13" x14ac:dyDescent="0.3"/>
  <cols>
    <col min="1" max="1" width="1.58203125" style="2" customWidth="1"/>
    <col min="2" max="2" width="35.83203125" style="17" customWidth="1"/>
    <col min="3" max="3" width="7" style="17" customWidth="1"/>
    <col min="4" max="4" width="1" style="17" customWidth="1"/>
    <col min="5" max="5" width="8.75" style="50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1" t="s">
        <v>1</v>
      </c>
      <c r="C2" s="4"/>
      <c r="D2" s="4"/>
      <c r="E2" s="22"/>
    </row>
    <row r="3" spans="2:5" x14ac:dyDescent="0.3">
      <c r="B3" s="23" t="s">
        <v>64</v>
      </c>
      <c r="C3" s="23"/>
      <c r="D3" s="23"/>
      <c r="E3" s="24"/>
    </row>
    <row r="4" spans="2:5" s="10" customFormat="1" ht="13.5" thickBot="1" x14ac:dyDescent="0.35">
      <c r="B4" s="25" t="str">
        <f>+'BG '!B5</f>
        <v>Al 30 de Noviembre 2023 y 2022</v>
      </c>
      <c r="C4" s="25"/>
      <c r="D4" s="25"/>
      <c r="E4" s="26"/>
    </row>
    <row r="5" spans="2:5" s="28" customFormat="1" x14ac:dyDescent="0.25">
      <c r="B5" s="27" t="str">
        <f>+'BG '!B6</f>
        <v>(Cifras expresadas en miles de dólares estadounidenses)</v>
      </c>
      <c r="C5" s="27"/>
      <c r="D5" s="27"/>
      <c r="E5" s="27"/>
    </row>
    <row r="6" spans="2:5" ht="14.25" customHeight="1" x14ac:dyDescent="0.3">
      <c r="B6" s="29" t="s">
        <v>65</v>
      </c>
      <c r="C6" s="29" t="s">
        <v>7</v>
      </c>
      <c r="D6" s="29"/>
      <c r="E6" s="30">
        <f>IFERROR(VLOOKUP(B6,[1]ER!$B$8:$E$64,4,FALSE),0)/1000</f>
        <v>23259.548189999998</v>
      </c>
    </row>
    <row r="7" spans="2:5" x14ac:dyDescent="0.3">
      <c r="B7" s="31" t="s">
        <v>66</v>
      </c>
      <c r="C7" s="32"/>
      <c r="D7" s="32"/>
      <c r="E7" s="30">
        <f>IFERROR(VLOOKUP(B7,[1]ER!$B$8:$E$64,4,FALSE),0)/1000</f>
        <v>5774.684040000001</v>
      </c>
    </row>
    <row r="8" spans="2:5" x14ac:dyDescent="0.3">
      <c r="B8" s="31" t="s">
        <v>67</v>
      </c>
      <c r="C8" s="32"/>
      <c r="D8" s="32"/>
      <c r="E8" s="30">
        <f>IFERROR(VLOOKUP(B8,[1]ER!$B$8:$E$64,4,FALSE),0)/1000</f>
        <v>2363.6465500000004</v>
      </c>
    </row>
    <row r="9" spans="2:5" x14ac:dyDescent="0.3">
      <c r="B9" s="31" t="s">
        <v>68</v>
      </c>
      <c r="C9" s="31"/>
      <c r="D9" s="31"/>
      <c r="E9" s="30">
        <f>IFERROR(VLOOKUP(B9,[1]ER!$B$8:$E$64,4,FALSE),0)/1000</f>
        <v>5302.0878100000009</v>
      </c>
    </row>
    <row r="10" spans="2:5" x14ac:dyDescent="0.3">
      <c r="B10" s="29" t="s">
        <v>69</v>
      </c>
      <c r="C10" s="29"/>
      <c r="D10" s="29"/>
      <c r="E10" s="30">
        <f>IFERROR(VLOOKUP(B10,[1]ER!$B$8:$E$64,4,FALSE),0)/1000</f>
        <v>1300.15194</v>
      </c>
    </row>
    <row r="11" spans="2:5" x14ac:dyDescent="0.3">
      <c r="B11" s="29" t="s">
        <v>70</v>
      </c>
      <c r="C11" s="29"/>
      <c r="D11" s="29"/>
      <c r="E11" s="30">
        <f>IFERROR(VLOOKUP(B11,[1]ER!$B$8:$E$64,4,FALSE),0)/1000</f>
        <v>3414.8660099999997</v>
      </c>
    </row>
    <row r="12" spans="2:5" s="35" customFormat="1" x14ac:dyDescent="0.3">
      <c r="B12" s="33" t="s">
        <v>71</v>
      </c>
      <c r="C12" s="33" t="s">
        <v>7</v>
      </c>
      <c r="D12" s="33"/>
      <c r="E12" s="34">
        <f>SUM(D6:E11)</f>
        <v>41414.984539999998</v>
      </c>
    </row>
    <row r="13" spans="2:5" ht="4.5" customHeight="1" x14ac:dyDescent="0.3">
      <c r="B13" s="29"/>
      <c r="C13" s="29"/>
      <c r="D13" s="29"/>
      <c r="E13" s="30"/>
    </row>
    <row r="14" spans="2:5" x14ac:dyDescent="0.3">
      <c r="B14" s="29" t="s">
        <v>72</v>
      </c>
      <c r="C14" s="29" t="s">
        <v>7</v>
      </c>
      <c r="D14" s="29"/>
      <c r="E14" s="30">
        <f>IFERROR(VLOOKUP(B14,[1]ER!$B$8:$E$64,4,FALSE),0)/1000</f>
        <v>10824.587</v>
      </c>
    </row>
    <row r="15" spans="2:5" x14ac:dyDescent="0.3">
      <c r="B15" s="29" t="s">
        <v>73</v>
      </c>
      <c r="C15" s="29"/>
      <c r="D15" s="29"/>
      <c r="E15" s="30">
        <f>IFERROR(VLOOKUP(B15,[1]ER!$B$8:$E$64,4,FALSE),0)/1000</f>
        <v>647.94308000000001</v>
      </c>
    </row>
    <row r="16" spans="2:5" s="35" customFormat="1" x14ac:dyDescent="0.3">
      <c r="B16" s="33" t="s">
        <v>74</v>
      </c>
      <c r="C16" s="33" t="s">
        <v>7</v>
      </c>
      <c r="D16" s="33"/>
      <c r="E16" s="34">
        <f>SUM(E14:E15)</f>
        <v>11472.53008</v>
      </c>
    </row>
    <row r="17" spans="2:5" s="38" customFormat="1" ht="4.5" customHeight="1" x14ac:dyDescent="0.3">
      <c r="B17" s="36"/>
      <c r="C17" s="36"/>
      <c r="D17" s="36"/>
      <c r="E17" s="37"/>
    </row>
    <row r="18" spans="2:5" x14ac:dyDescent="0.3">
      <c r="B18" s="29" t="s">
        <v>75</v>
      </c>
      <c r="C18" s="29" t="s">
        <v>7</v>
      </c>
      <c r="D18" s="29"/>
      <c r="E18" s="30">
        <f>IFERROR(VLOOKUP(B18,[1]ER!$B$8:$E$64,4,FALSE),0)/1000</f>
        <v>4619.2401800000007</v>
      </c>
    </row>
    <row r="19" spans="2:5" x14ac:dyDescent="0.3">
      <c r="B19" s="29" t="s">
        <v>76</v>
      </c>
      <c r="C19" s="29"/>
      <c r="D19" s="29"/>
      <c r="E19" s="30">
        <f>IFERROR(VLOOKUP(B19,[1]ER!$B$8:$E$64,4,FALSE),0)/1000</f>
        <v>966.9799099999999</v>
      </c>
    </row>
    <row r="20" spans="2:5" x14ac:dyDescent="0.3">
      <c r="B20" s="29" t="s">
        <v>77</v>
      </c>
      <c r="C20" s="29"/>
      <c r="D20" s="29"/>
      <c r="E20" s="30">
        <f>IFERROR(VLOOKUP(B20,[1]ER!$B$8:$E$64,4,FALSE),0)/1000</f>
        <v>311.25092999999998</v>
      </c>
    </row>
    <row r="21" spans="2:5" x14ac:dyDescent="0.3">
      <c r="B21" s="39" t="s">
        <v>78</v>
      </c>
      <c r="C21" s="39"/>
      <c r="D21" s="39"/>
      <c r="E21" s="30">
        <f>IFERROR(VLOOKUP(B21,[1]ER!$B$8:$E$64,4,FALSE),0)/1000</f>
        <v>2544.1331099999993</v>
      </c>
    </row>
    <row r="22" spans="2:5" x14ac:dyDescent="0.3">
      <c r="B22" s="39" t="s">
        <v>79</v>
      </c>
      <c r="C22" s="39"/>
      <c r="D22" s="39"/>
      <c r="E22" s="30">
        <f>IFERROR(VLOOKUP(B22,[1]ER!$B$8:$E$64,4,FALSE),0)/1000</f>
        <v>192.56457</v>
      </c>
    </row>
    <row r="23" spans="2:5" x14ac:dyDescent="0.3">
      <c r="B23" s="39" t="s">
        <v>80</v>
      </c>
      <c r="C23" s="39"/>
      <c r="D23" s="39"/>
      <c r="E23" s="30">
        <f>IFERROR(VLOOKUP(B23,[1]ER!$B$8:$E$64,4,FALSE),0)/1000</f>
        <v>1293.1157800000001</v>
      </c>
    </row>
    <row r="24" spans="2:5" x14ac:dyDescent="0.3">
      <c r="B24" s="39" t="s">
        <v>81</v>
      </c>
      <c r="C24" s="39"/>
      <c r="D24" s="39"/>
      <c r="E24" s="30">
        <f>IFERROR(VLOOKUP(B24,[1]ER!$B$8:$E$64,4,FALSE),0)/1000</f>
        <v>365.96050000000002</v>
      </c>
    </row>
    <row r="25" spans="2:5" x14ac:dyDescent="0.3">
      <c r="B25" s="39" t="s">
        <v>82</v>
      </c>
      <c r="C25" s="39"/>
      <c r="D25" s="39"/>
      <c r="E25" s="30">
        <f>IFERROR(VLOOKUP(B25,[1]ER!$B$8:$E$64,4,FALSE),0)/1000</f>
        <v>17.800720000000002</v>
      </c>
    </row>
    <row r="26" spans="2:5" hidden="1" x14ac:dyDescent="0.3">
      <c r="B26" s="39" t="s">
        <v>83</v>
      </c>
      <c r="C26" s="39"/>
      <c r="D26" s="39"/>
      <c r="E26" s="30">
        <f>IFERROR(VLOOKUP(B26,[1]ER!$B$8:$E$64,4,FALSE),0)/1000</f>
        <v>0</v>
      </c>
    </row>
    <row r="27" spans="2:5" hidden="1" x14ac:dyDescent="0.3">
      <c r="B27" s="39" t="s">
        <v>84</v>
      </c>
      <c r="C27" s="39"/>
      <c r="D27" s="39"/>
      <c r="E27" s="30">
        <f>IFERROR(VLOOKUP(B27,[1]ER!$B$8:$E$64,4,FALSE),0)/1000</f>
        <v>0</v>
      </c>
    </row>
    <row r="28" spans="2:5" hidden="1" x14ac:dyDescent="0.3">
      <c r="B28" s="39" t="s">
        <v>85</v>
      </c>
      <c r="C28" s="39"/>
      <c r="D28" s="39"/>
      <c r="E28" s="30">
        <f>IFERROR(VLOOKUP(B28,[1]ER!$B$8:$E$64,4,FALSE),0)/1000</f>
        <v>0</v>
      </c>
    </row>
    <row r="29" spans="2:5" x14ac:dyDescent="0.3">
      <c r="B29" s="40" t="s">
        <v>86</v>
      </c>
      <c r="C29" s="40"/>
      <c r="D29" s="40"/>
      <c r="E29" s="30">
        <f>IFERROR(VLOOKUP(B29,[1]ER!$B$8:$E$64,4,FALSE),0)/1000</f>
        <v>9.8715200000000003</v>
      </c>
    </row>
    <row r="30" spans="2:5" x14ac:dyDescent="0.3">
      <c r="B30" s="40" t="s">
        <v>87</v>
      </c>
      <c r="C30" s="40"/>
      <c r="D30" s="40"/>
      <c r="E30" s="30">
        <f>IFERROR(VLOOKUP(B30,[1]ER!$B$8:$E$64,4,FALSE),0)/1000</f>
        <v>2977.7101300000004</v>
      </c>
    </row>
    <row r="31" spans="2:5" x14ac:dyDescent="0.3">
      <c r="B31" s="39" t="s">
        <v>88</v>
      </c>
      <c r="C31" s="39"/>
      <c r="D31" s="39"/>
      <c r="E31" s="30">
        <f>IFERROR(VLOOKUP(B31,[1]ER!$B$8:$E$64,4,FALSE),0)/1000</f>
        <v>69.977539999999991</v>
      </c>
    </row>
    <row r="32" spans="2:5" hidden="1" x14ac:dyDescent="0.3">
      <c r="B32" s="39" t="s">
        <v>89</v>
      </c>
      <c r="C32" s="39"/>
      <c r="D32" s="39"/>
      <c r="E32" s="30">
        <f>IFERROR(VLOOKUP(B32,[1]ER!$B$8:$E$64,4,FALSE),0)/1000</f>
        <v>0</v>
      </c>
    </row>
    <row r="33" spans="2:5" x14ac:dyDescent="0.3">
      <c r="B33" s="41" t="s">
        <v>90</v>
      </c>
      <c r="C33" s="41"/>
      <c r="D33" s="41"/>
      <c r="E33" s="30">
        <f>IFERROR(VLOOKUP(B33,[1]ER!$B$8:$E$64,4,FALSE),0)/1000</f>
        <v>2430.4845800000003</v>
      </c>
    </row>
    <row r="34" spans="2:5" hidden="1" x14ac:dyDescent="0.3">
      <c r="B34" s="41" t="s">
        <v>91</v>
      </c>
      <c r="C34" s="41"/>
      <c r="D34" s="41"/>
      <c r="E34" s="30">
        <f>IFERROR(VLOOKUP(B34,[1]ER!$B$8:$E$64,4,FALSE),0)/1000</f>
        <v>0</v>
      </c>
    </row>
    <row r="35" spans="2:5" x14ac:dyDescent="0.3">
      <c r="B35" s="39" t="s">
        <v>92</v>
      </c>
      <c r="C35" s="41"/>
      <c r="D35" s="41"/>
      <c r="E35" s="30">
        <f>IFERROR(VLOOKUP(B35,[1]ER!$B$8:$E$64,4,FALSE),0)/1000</f>
        <v>318.52047999999996</v>
      </c>
    </row>
    <row r="36" spans="2:5" x14ac:dyDescent="0.3">
      <c r="B36" s="41" t="s">
        <v>93</v>
      </c>
      <c r="C36" s="41"/>
      <c r="D36" s="41"/>
      <c r="E36" s="30">
        <f>IFERROR(VLOOKUP(B36,[1]ER!$B$8:$E$64,4,FALSE),0)/1000</f>
        <v>190.49071000000001</v>
      </c>
    </row>
    <row r="37" spans="2:5" x14ac:dyDescent="0.3">
      <c r="B37" s="41" t="s">
        <v>66</v>
      </c>
      <c r="C37" s="41"/>
      <c r="D37" s="41"/>
      <c r="E37" s="30">
        <f>+[1]ER!E40/1000</f>
        <v>547.26829999999995</v>
      </c>
    </row>
    <row r="38" spans="2:5" x14ac:dyDescent="0.3">
      <c r="B38" s="41" t="s">
        <v>94</v>
      </c>
      <c r="C38" s="41"/>
      <c r="D38" s="41"/>
      <c r="E38" s="30">
        <f>+[1]ER!E41/1000</f>
        <v>3011.4227900000001</v>
      </c>
    </row>
    <row r="39" spans="2:5" x14ac:dyDescent="0.3">
      <c r="B39" s="39" t="s">
        <v>95</v>
      </c>
      <c r="C39" s="39"/>
      <c r="D39" s="39"/>
      <c r="E39" s="30">
        <f>IFERROR(VLOOKUP(B39,[1]ER!$B$8:$E$64,4,FALSE),0)/1000</f>
        <v>587.00074999999993</v>
      </c>
    </row>
    <row r="40" spans="2:5" s="35" customFormat="1" x14ac:dyDescent="0.3">
      <c r="B40" s="33" t="s">
        <v>96</v>
      </c>
      <c r="C40" s="33" t="s">
        <v>7</v>
      </c>
      <c r="D40" s="33"/>
      <c r="E40" s="34">
        <f>SUM(E18:E39)</f>
        <v>20453.7925</v>
      </c>
    </row>
    <row r="41" spans="2:5" s="35" customFormat="1" x14ac:dyDescent="0.3">
      <c r="B41" s="33" t="s">
        <v>97</v>
      </c>
      <c r="C41" s="33"/>
      <c r="D41" s="33"/>
      <c r="E41" s="34">
        <f>+E12-E16-E40</f>
        <v>9488.6619599999976</v>
      </c>
    </row>
    <row r="42" spans="2:5" x14ac:dyDescent="0.3">
      <c r="B42" s="39"/>
      <c r="C42" s="39"/>
      <c r="D42" s="39"/>
      <c r="E42" s="30"/>
    </row>
    <row r="43" spans="2:5" x14ac:dyDescent="0.3">
      <c r="B43" s="29" t="s">
        <v>98</v>
      </c>
      <c r="C43" s="29" t="s">
        <v>7</v>
      </c>
      <c r="D43" s="29"/>
      <c r="E43" s="30">
        <f>IFERROR(VLOOKUP(B43,[1]ER!$B$8:$E$64,4,FALSE),0)/1000</f>
        <v>941.87580999999989</v>
      </c>
    </row>
    <row r="44" spans="2:5" hidden="1" x14ac:dyDescent="0.3">
      <c r="B44" s="29" t="s">
        <v>99</v>
      </c>
      <c r="C44" s="29"/>
      <c r="D44" s="29"/>
      <c r="E44" s="30">
        <f>+[1]ER!E47/1000</f>
        <v>0</v>
      </c>
    </row>
    <row r="45" spans="2:5" s="35" customFormat="1" x14ac:dyDescent="0.3">
      <c r="B45" s="33" t="s">
        <v>100</v>
      </c>
      <c r="C45" s="33" t="s">
        <v>7</v>
      </c>
      <c r="D45" s="33"/>
      <c r="E45" s="42">
        <f>SUM(E43:E44)</f>
        <v>941.87580999999989</v>
      </c>
    </row>
    <row r="46" spans="2:5" s="35" customFormat="1" hidden="1" x14ac:dyDescent="0.3">
      <c r="B46" s="29" t="s">
        <v>101</v>
      </c>
      <c r="C46" s="33"/>
      <c r="D46" s="33"/>
      <c r="E46" s="30">
        <f>IFERROR(VLOOKUP(B46,[1]ER!$B$8:$E$64,4,FALSE),0)/1000</f>
        <v>0</v>
      </c>
    </row>
    <row r="47" spans="2:5" s="35" customFormat="1" x14ac:dyDescent="0.3">
      <c r="B47" s="29" t="s">
        <v>102</v>
      </c>
      <c r="C47" s="33"/>
      <c r="D47" s="33"/>
      <c r="E47" s="30">
        <f>IFERROR(VLOOKUP(B47,[1]ER!$B$8:$E$64,4,FALSE),0)/1000</f>
        <v>-88.079299999999989</v>
      </c>
    </row>
    <row r="48" spans="2:5" x14ac:dyDescent="0.3">
      <c r="B48" s="43" t="s">
        <v>103</v>
      </c>
      <c r="C48" s="29"/>
      <c r="D48" s="29"/>
      <c r="E48" s="42">
        <f>+E41+E45+E46+E47</f>
        <v>10342.458469999998</v>
      </c>
    </row>
    <row r="49" spans="2:5" x14ac:dyDescent="0.3">
      <c r="B49" s="29"/>
      <c r="C49" s="29"/>
      <c r="D49" s="29"/>
      <c r="E49" s="30"/>
    </row>
    <row r="50" spans="2:5" x14ac:dyDescent="0.3">
      <c r="B50" s="33" t="s">
        <v>104</v>
      </c>
      <c r="C50" s="33" t="s">
        <v>7</v>
      </c>
      <c r="D50" s="33"/>
      <c r="E50" s="30">
        <f>IFERROR(VLOOKUP(B50,[1]ER!$B$8:$E$64,4,FALSE),0)/1000</f>
        <v>3769.5446599999991</v>
      </c>
    </row>
    <row r="51" spans="2:5" x14ac:dyDescent="0.3">
      <c r="B51" s="29"/>
      <c r="C51" s="29"/>
      <c r="D51" s="29"/>
      <c r="E51" s="30"/>
    </row>
    <row r="52" spans="2:5" hidden="1" x14ac:dyDescent="0.3">
      <c r="B52" s="43" t="s">
        <v>105</v>
      </c>
      <c r="C52" s="29"/>
      <c r="D52" s="29"/>
      <c r="E52" s="30">
        <v>0</v>
      </c>
    </row>
    <row r="53" spans="2:5" hidden="1" x14ac:dyDescent="0.3">
      <c r="B53" s="29"/>
      <c r="C53" s="29"/>
      <c r="D53" s="29"/>
      <c r="E53" s="30"/>
    </row>
    <row r="54" spans="2:5" ht="13.5" thickBot="1" x14ac:dyDescent="0.35">
      <c r="B54" s="43" t="s">
        <v>106</v>
      </c>
      <c r="C54" s="29"/>
      <c r="D54" s="29"/>
      <c r="E54" s="44">
        <f>+E48-E50</f>
        <v>6572.9138099999982</v>
      </c>
    </row>
    <row r="55" spans="2:5" ht="13.5" thickTop="1" x14ac:dyDescent="0.3">
      <c r="B55" s="29"/>
      <c r="C55" s="29"/>
      <c r="D55" s="29"/>
      <c r="E55" s="30"/>
    </row>
    <row r="56" spans="2:5" ht="10.5" customHeight="1" x14ac:dyDescent="0.3">
      <c r="B56" s="29"/>
      <c r="C56" s="29"/>
      <c r="D56" s="29"/>
      <c r="E56" s="30"/>
    </row>
    <row r="57" spans="2:5" x14ac:dyDescent="0.3">
      <c r="B57" s="29"/>
      <c r="C57" s="29"/>
      <c r="D57" s="29"/>
      <c r="E57" s="30"/>
    </row>
    <row r="58" spans="2:5" x14ac:dyDescent="0.3">
      <c r="B58" s="45"/>
      <c r="C58" s="45"/>
      <c r="D58" s="45"/>
      <c r="E58" s="30"/>
    </row>
    <row r="59" spans="2:5" x14ac:dyDescent="0.3">
      <c r="B59" s="46" t="s">
        <v>60</v>
      </c>
      <c r="C59" s="47" t="s">
        <v>61</v>
      </c>
      <c r="D59" s="47"/>
      <c r="E59" s="47"/>
    </row>
    <row r="60" spans="2:5" x14ac:dyDescent="0.3">
      <c r="B60" s="46" t="s">
        <v>62</v>
      </c>
      <c r="C60" s="47" t="s">
        <v>63</v>
      </c>
      <c r="D60" s="47"/>
      <c r="E60" s="47"/>
    </row>
    <row r="61" spans="2:5" x14ac:dyDescent="0.3">
      <c r="E61" s="15"/>
    </row>
    <row r="62" spans="2:5" x14ac:dyDescent="0.3">
      <c r="E62" s="15"/>
    </row>
    <row r="63" spans="2:5" x14ac:dyDescent="0.3">
      <c r="E63" s="15"/>
    </row>
    <row r="64" spans="2:5" x14ac:dyDescent="0.3">
      <c r="E64" s="15"/>
    </row>
    <row r="65" spans="2:5" x14ac:dyDescent="0.3">
      <c r="E65" s="15"/>
    </row>
    <row r="66" spans="2:5" x14ac:dyDescent="0.3">
      <c r="E66" s="15"/>
    </row>
    <row r="67" spans="2:5" x14ac:dyDescent="0.3">
      <c r="E67" s="15"/>
    </row>
    <row r="68" spans="2:5" x14ac:dyDescent="0.3">
      <c r="E68" s="15"/>
    </row>
    <row r="69" spans="2:5" x14ac:dyDescent="0.3">
      <c r="E69" s="15"/>
    </row>
    <row r="70" spans="2:5" x14ac:dyDescent="0.3">
      <c r="B70" s="48"/>
      <c r="C70" s="48"/>
      <c r="D70" s="48"/>
      <c r="E70" s="15"/>
    </row>
    <row r="71" spans="2:5" x14ac:dyDescent="0.3">
      <c r="E71" s="15"/>
    </row>
    <row r="72" spans="2:5" x14ac:dyDescent="0.3">
      <c r="E72" s="15"/>
    </row>
    <row r="73" spans="2:5" x14ac:dyDescent="0.3">
      <c r="E73" s="49"/>
    </row>
    <row r="74" spans="2:5" x14ac:dyDescent="0.3">
      <c r="E74" s="49"/>
    </row>
    <row r="75" spans="2:5" x14ac:dyDescent="0.3">
      <c r="E75" s="49"/>
    </row>
    <row r="76" spans="2:5" x14ac:dyDescent="0.3">
      <c r="E76" s="49"/>
    </row>
    <row r="77" spans="2:5" x14ac:dyDescent="0.3">
      <c r="E77" s="49"/>
    </row>
    <row r="78" spans="2:5" x14ac:dyDescent="0.3">
      <c r="B78" s="48"/>
      <c r="C78" s="48"/>
      <c r="D78" s="48"/>
      <c r="E78" s="49"/>
    </row>
    <row r="79" spans="2:5" x14ac:dyDescent="0.3">
      <c r="E79" s="49"/>
    </row>
    <row r="80" spans="2:5" x14ac:dyDescent="0.3">
      <c r="E80" s="49"/>
    </row>
    <row r="81" spans="5:5" x14ac:dyDescent="0.3">
      <c r="E81" s="49"/>
    </row>
    <row r="82" spans="5:5" x14ac:dyDescent="0.3">
      <c r="E82" s="49"/>
    </row>
    <row r="83" spans="5:5" x14ac:dyDescent="0.3">
      <c r="E83" s="49"/>
    </row>
    <row r="84" spans="5:5" x14ac:dyDescent="0.3">
      <c r="E84" s="49"/>
    </row>
    <row r="85" spans="5:5" x14ac:dyDescent="0.3">
      <c r="E85" s="49"/>
    </row>
    <row r="86" spans="5:5" x14ac:dyDescent="0.3">
      <c r="E86" s="49"/>
    </row>
    <row r="87" spans="5:5" x14ac:dyDescent="0.3">
      <c r="E87" s="49"/>
    </row>
    <row r="88" spans="5:5" x14ac:dyDescent="0.3">
      <c r="E88" s="49"/>
    </row>
    <row r="89" spans="5:5" x14ac:dyDescent="0.3">
      <c r="E89" s="49"/>
    </row>
    <row r="90" spans="5:5" x14ac:dyDescent="0.3">
      <c r="E90" s="49"/>
    </row>
    <row r="91" spans="5:5" x14ac:dyDescent="0.3">
      <c r="E91" s="49"/>
    </row>
    <row r="92" spans="5:5" x14ac:dyDescent="0.3">
      <c r="E92" s="49"/>
    </row>
    <row r="93" spans="5:5" x14ac:dyDescent="0.3">
      <c r="E93" s="49"/>
    </row>
    <row r="94" spans="5:5" x14ac:dyDescent="0.3">
      <c r="E94" s="49"/>
    </row>
    <row r="95" spans="5:5" x14ac:dyDescent="0.3">
      <c r="E95" s="49"/>
    </row>
    <row r="96" spans="5:5" x14ac:dyDescent="0.3">
      <c r="E96" s="49"/>
    </row>
    <row r="97" spans="5:5" x14ac:dyDescent="0.3">
      <c r="E97" s="49"/>
    </row>
    <row r="98" spans="5:5" x14ac:dyDescent="0.3">
      <c r="E98" s="49"/>
    </row>
    <row r="99" spans="5:5" x14ac:dyDescent="0.3">
      <c r="E99" s="49"/>
    </row>
    <row r="100" spans="5:5" x14ac:dyDescent="0.3">
      <c r="E100" s="49"/>
    </row>
    <row r="101" spans="5:5" x14ac:dyDescent="0.3">
      <c r="E101" s="49"/>
    </row>
    <row r="102" spans="5:5" x14ac:dyDescent="0.3">
      <c r="E102" s="49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</vt:lpstr>
      <vt:lpstr>ER </vt:lpstr>
      <vt:lpstr>'BG '!Área_de_impresión</vt:lpstr>
      <vt:lpstr>'ER '!Área_de_impresión</vt:lpstr>
      <vt:lpstr>'ER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2023-12-15T22:13:35Z</cp:lastPrinted>
  <dcterms:created xsi:type="dcterms:W3CDTF">2023-12-15T21:37:20Z</dcterms:created>
  <dcterms:modified xsi:type="dcterms:W3CDTF">2023-12-15T22:24:49Z</dcterms:modified>
</cp:coreProperties>
</file>