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caparada_bancoagricola_com_sv/Documents/Banagricola/SEPT2023/"/>
    </mc:Choice>
  </mc:AlternateContent>
  <xr:revisionPtr revIDLastSave="0" documentId="8_{65915A5E-39C8-4CC2-A3C7-2A15C5D56652}" xr6:coauthVersionLast="47" xr6:coauthVersionMax="47" xr10:uidLastSave="{00000000-0000-0000-0000-000000000000}"/>
  <bookViews>
    <workbookView xWindow="-110" yWindow="-110" windowWidth="19420" windowHeight="10420" xr2:uid="{1FB53E6E-F6C9-458A-84BB-A6227A53286A}"/>
  </bookViews>
  <sheets>
    <sheet name="(20)BCE_FIRMA" sheetId="1" r:id="rId1"/>
    <sheet name="(21)EST_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[2]REPORTOS!#REF!</definedName>
    <definedName name="_Key2" hidden="1">[2]REPORTOS!#REF!</definedName>
    <definedName name="_nose">#REF!</definedName>
    <definedName name="_Order1" hidden="1">255</definedName>
    <definedName name="_Order2" hidden="1">255</definedName>
    <definedName name="_PT1">'[3]Registro Nómina'!$M$3829:$BU$3880</definedName>
    <definedName name="_Regression_Int" hidden="1">1</definedName>
    <definedName name="_SEP05">#REF!</definedName>
    <definedName name="_Sort" hidden="1">[2]REPORTOS!#REF!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'[4]Estado financiero'!$AC$7</definedName>
    <definedName name="_xlnm.Print_Area" localSheetId="0">'(20)BCE_FIRMA'!$B$2:$E$78</definedName>
    <definedName name="_xlnm.Print_Area" localSheetId="1">'(21)EST_FIRMA'!$B$1:$F$88</definedName>
    <definedName name="_xlnm.Print_Area">#REF!</definedName>
    <definedName name="AS2DocOpenMode" hidden="1">"AS2DocumentEdit"</definedName>
    <definedName name="Assumptions_Language">[5]Assumpt.!$C$14</definedName>
    <definedName name="_xlnm.Database">#REF!</definedName>
    <definedName name="bbb">#REF!</definedName>
    <definedName name="Beta__relevered">'[6]Model structure'!#REF!</definedName>
    <definedName name="BLPH1" hidden="1">'[7]Tasa 2000'!#REF!</definedName>
    <definedName name="BLPH2" hidden="1">'[7]Tasa 2000'!#REF!</definedName>
    <definedName name="BLPH3" hidden="1">'[7]Tasa 2000'!#REF!</definedName>
    <definedName name="COGS1LFQ0">[8]Import!$A8:$IV8</definedName>
    <definedName name="COGS1LFQ4">[8]Import!$B$74:$IV$74</definedName>
    <definedName name="COGS1LFY0">[8]Import!$B$72:$IV$72</definedName>
    <definedName name="COGS1LFY1">[8]Import!$B$71:$IV$71</definedName>
    <definedName name="COGS1LFY2">[8]Import!$B$70:$IV$70</definedName>
    <definedName name="COGS1LFY3">[8]Import!$B$69:$IV$69</definedName>
    <definedName name="COGS1LFY4">[8]Import!$B$68:$IV$68</definedName>
    <definedName name="COGS1LTM">[8]Import!$B$73:$IV$73</definedName>
    <definedName name="COMIS">'[9]00 NO GRAVADOS'!#REF!</definedName>
    <definedName name="COMPRAS_IVA">[10]Hoja1!$A$4:$C$17</definedName>
    <definedName name="COSTOS_ND">'[9]xxx 01 RENTA 2007'!$I$7</definedName>
    <definedName name="_xlnm.Criteria">#REF!</definedName>
    <definedName name="DIVIDENDO">'[9]xxx 01 RENTA 2007'!$I$3</definedName>
    <definedName name="dividendos">[9]RENTA_2008!#REF!</definedName>
    <definedName name="ESC_2">'[11]2006-07'!#REF!</definedName>
    <definedName name="etr">'[12]Atl MarkI'!$A$7</definedName>
    <definedName name="F_Com">'[9]00 NO GRAVADOS'!#REF!</definedName>
    <definedName name="FIN">#REF!</definedName>
    <definedName name="fyCoverDate">#REF!</definedName>
    <definedName name="GASTOS">'[9]xxx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'[13]IVA-99'!#REF!</definedName>
    <definedName name="INGRESOS_G">'[9]xxx 01 RENTA 2007'!$I$4</definedName>
    <definedName name="jgjglsdjgajñ" hidden="1">#REF!</definedName>
    <definedName name="leas">#REF!</definedName>
    <definedName name="NITSVINCULAt">#REF!</definedName>
    <definedName name="plano">'[14]Archivo Plano'!$I$12:$J$702</definedName>
    <definedName name="Porcentaje_Depreciación">[15]Hoja1!#REF!</definedName>
    <definedName name="Programa_CCC">#REF!</definedName>
    <definedName name="PROV_AE">'[9]xxx 01 RENTA 2007'!$I$8</definedName>
    <definedName name="RESERVAS">'[9]xxx 01 RENTA 2007'!$I$5</definedName>
    <definedName name="Retenciones">[16]Retenciones!$U$1:$AC$6</definedName>
    <definedName name="Retenciones_Causacion">[16]Retenciones!$AF$1:$AI$5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'[9]xxx 01 RENTA 2007'!$J$5</definedName>
    <definedName name="SALES1LFQ0">[8]Import!$A8:$IV8</definedName>
    <definedName name="SALES1LFQ4">[8]Import!$A7:$IV7</definedName>
    <definedName name="SALES1LFY0">[8]Import!$A5:$IV5</definedName>
    <definedName name="SALES1LFY1">[8]Import!$A4:$IV4</definedName>
    <definedName name="SALES1LFY2">[8]Import!$A3:$IV3</definedName>
    <definedName name="SALES1LFY3">[8]Import!$A2:$IV2</definedName>
    <definedName name="SALES1LFY4">[8]Import!$A1:$IV1</definedName>
    <definedName name="SALES1LTM">[8]Import!$A6:$IV6</definedName>
    <definedName name="SEGMENTO">'[17]Archivo Fuente'!#REF!</definedName>
    <definedName name="sencount" hidden="1">1</definedName>
    <definedName name="sfsafsafd">#REF!</definedName>
    <definedName name="sss">#REF!</definedName>
    <definedName name="subject">'[18]Atl MarkI'!$A$7</definedName>
    <definedName name="TASACR">[4]Supuestos!$G$320</definedName>
    <definedName name="TASADES">[4]Supuestos!$G$322</definedName>
    <definedName name="tasadolar">[19]TASAS!$D$368:$H$727</definedName>
    <definedName name="tasapeso">[19]TASAS!$D$5:$H$365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2" l="1"/>
  <c r="E70" i="2"/>
  <c r="C70" i="2"/>
  <c r="H66" i="2"/>
  <c r="C66" i="2" s="1"/>
  <c r="E66" i="2"/>
  <c r="H64" i="2"/>
  <c r="C64" i="2" s="1"/>
  <c r="E64" i="2"/>
  <c r="H60" i="2"/>
  <c r="E60" i="2"/>
  <c r="C60" i="2"/>
  <c r="H58" i="2"/>
  <c r="C58" i="2" s="1"/>
  <c r="E58" i="2"/>
  <c r="H53" i="2"/>
  <c r="C53" i="2" s="1"/>
  <c r="E53" i="2"/>
  <c r="H52" i="2"/>
  <c r="C52" i="2" s="1"/>
  <c r="E52" i="2"/>
  <c r="H51" i="2"/>
  <c r="H54" i="2" s="1"/>
  <c r="E51" i="2"/>
  <c r="E54" i="2" s="1"/>
  <c r="H46" i="2"/>
  <c r="E46" i="2"/>
  <c r="C46" i="2"/>
  <c r="H41" i="2"/>
  <c r="E41" i="2"/>
  <c r="C41" i="2"/>
  <c r="H40" i="2"/>
  <c r="E40" i="2"/>
  <c r="H39" i="2"/>
  <c r="C39" i="2" s="1"/>
  <c r="E39" i="2"/>
  <c r="H38" i="2"/>
  <c r="C38" i="2" s="1"/>
  <c r="E38" i="2"/>
  <c r="H37" i="2"/>
  <c r="E37" i="2"/>
  <c r="C37" i="2"/>
  <c r="H36" i="2"/>
  <c r="C40" i="2" s="1"/>
  <c r="E36" i="2"/>
  <c r="C36" i="2"/>
  <c r="H35" i="2"/>
  <c r="C35" i="2" s="1"/>
  <c r="E35" i="2"/>
  <c r="H34" i="2"/>
  <c r="C34" i="2" s="1"/>
  <c r="E34" i="2"/>
  <c r="E42" i="2" s="1"/>
  <c r="H33" i="2"/>
  <c r="E33" i="2"/>
  <c r="C33" i="2"/>
  <c r="H32" i="2"/>
  <c r="E32" i="2"/>
  <c r="C32" i="2"/>
  <c r="H31" i="2"/>
  <c r="H42" i="2" s="1"/>
  <c r="E31" i="2"/>
  <c r="H27" i="2"/>
  <c r="E27" i="2"/>
  <c r="C27" i="2"/>
  <c r="H26" i="2"/>
  <c r="E26" i="2"/>
  <c r="C26" i="2"/>
  <c r="H25" i="2"/>
  <c r="C25" i="2" s="1"/>
  <c r="E25" i="2"/>
  <c r="H24" i="2"/>
  <c r="C24" i="2" s="1"/>
  <c r="E24" i="2"/>
  <c r="H23" i="2"/>
  <c r="E23" i="2"/>
  <c r="C23" i="2"/>
  <c r="H22" i="2"/>
  <c r="C22" i="2" s="1"/>
  <c r="E22" i="2"/>
  <c r="H21" i="2"/>
  <c r="C21" i="2" s="1"/>
  <c r="E21" i="2"/>
  <c r="H20" i="2"/>
  <c r="C20" i="2" s="1"/>
  <c r="E20" i="2"/>
  <c r="H19" i="2"/>
  <c r="E19" i="2"/>
  <c r="C19" i="2"/>
  <c r="H18" i="2"/>
  <c r="E18" i="2"/>
  <c r="C18" i="2"/>
  <c r="H17" i="2"/>
  <c r="C17" i="2" s="1"/>
  <c r="E17" i="2"/>
  <c r="H16" i="2"/>
  <c r="C16" i="2" s="1"/>
  <c r="E16" i="2"/>
  <c r="E29" i="2" s="1"/>
  <c r="E44" i="2" s="1"/>
  <c r="E48" i="2" s="1"/>
  <c r="H15" i="2"/>
  <c r="H29" i="2" s="1"/>
  <c r="H44" i="2" s="1"/>
  <c r="H48" i="2" s="1"/>
  <c r="E15" i="2"/>
  <c r="C15" i="2"/>
  <c r="H13" i="2"/>
  <c r="C13" i="2" s="1"/>
  <c r="E13" i="2"/>
  <c r="B8" i="2"/>
  <c r="G68" i="1"/>
  <c r="E68" i="1"/>
  <c r="C68" i="1"/>
  <c r="E67" i="1"/>
  <c r="C67" i="1"/>
  <c r="G66" i="1"/>
  <c r="G69" i="1" s="1"/>
  <c r="E66" i="1"/>
  <c r="G63" i="1"/>
  <c r="E63" i="1"/>
  <c r="C63" i="1"/>
  <c r="G59" i="1"/>
  <c r="C59" i="1" s="1"/>
  <c r="E59" i="1"/>
  <c r="E57" i="1"/>
  <c r="G56" i="1"/>
  <c r="C56" i="1" s="1"/>
  <c r="E56" i="1"/>
  <c r="G55" i="1"/>
  <c r="C55" i="1" s="1"/>
  <c r="E55" i="1"/>
  <c r="G54" i="1"/>
  <c r="E54" i="1"/>
  <c r="G51" i="1"/>
  <c r="C51" i="1" s="1"/>
  <c r="E51" i="1"/>
  <c r="G50" i="1"/>
  <c r="E50" i="1"/>
  <c r="C50" i="1"/>
  <c r="G49" i="1"/>
  <c r="E49" i="1"/>
  <c r="E52" i="1" s="1"/>
  <c r="G46" i="1"/>
  <c r="C46" i="1" s="1"/>
  <c r="E46" i="1"/>
  <c r="G45" i="1"/>
  <c r="E45" i="1"/>
  <c r="C45" i="1"/>
  <c r="G44" i="1"/>
  <c r="C44" i="1" s="1"/>
  <c r="E44" i="1"/>
  <c r="G43" i="1"/>
  <c r="C43" i="1" s="1"/>
  <c r="E43" i="1"/>
  <c r="G42" i="1"/>
  <c r="E42" i="1"/>
  <c r="C42" i="1"/>
  <c r="G41" i="1"/>
  <c r="C41" i="1" s="1"/>
  <c r="E41" i="1"/>
  <c r="G40" i="1"/>
  <c r="C40" i="1" s="1"/>
  <c r="E40" i="1"/>
  <c r="G39" i="1"/>
  <c r="C39" i="1" s="1"/>
  <c r="E39" i="1"/>
  <c r="G38" i="1"/>
  <c r="C38" i="1" s="1"/>
  <c r="E38" i="1"/>
  <c r="G31" i="1"/>
  <c r="E31" i="1"/>
  <c r="G29" i="1"/>
  <c r="E29" i="1"/>
  <c r="C29" i="1"/>
  <c r="E26" i="1"/>
  <c r="C26" i="1"/>
  <c r="G25" i="1"/>
  <c r="C25" i="1" s="1"/>
  <c r="E25" i="1"/>
  <c r="G24" i="1"/>
  <c r="C24" i="1" s="1"/>
  <c r="E24" i="1"/>
  <c r="G23" i="1"/>
  <c r="E23" i="1"/>
  <c r="C23" i="1"/>
  <c r="G22" i="1"/>
  <c r="E22" i="1"/>
  <c r="E27" i="1" s="1"/>
  <c r="E20" i="1"/>
  <c r="G19" i="1"/>
  <c r="E19" i="1"/>
  <c r="C19" i="1"/>
  <c r="G18" i="1"/>
  <c r="C18" i="1" s="1"/>
  <c r="E18" i="1"/>
  <c r="G17" i="1"/>
  <c r="C17" i="1" s="1"/>
  <c r="E17" i="1"/>
  <c r="G16" i="1"/>
  <c r="C16" i="1" s="1"/>
  <c r="E16" i="1"/>
  <c r="G15" i="1"/>
  <c r="E15" i="1"/>
  <c r="C15" i="1"/>
  <c r="G14" i="1"/>
  <c r="E14" i="1"/>
  <c r="C14" i="1"/>
  <c r="G11" i="1"/>
  <c r="C11" i="1" s="1"/>
  <c r="E11" i="1"/>
  <c r="B7" i="1"/>
  <c r="G20" i="1" l="1"/>
  <c r="G27" i="1"/>
  <c r="G33" i="1" s="1"/>
  <c r="G52" i="1"/>
  <c r="G57" i="1"/>
  <c r="G47" i="1"/>
  <c r="G61" i="1" s="1"/>
  <c r="G70" i="1" s="1"/>
  <c r="E47" i="1"/>
  <c r="E61" i="1" s="1"/>
  <c r="E33" i="1"/>
  <c r="E69" i="1"/>
  <c r="C29" i="2"/>
  <c r="C44" i="2" s="1"/>
  <c r="C48" i="2" s="1"/>
  <c r="C47" i="1"/>
  <c r="H56" i="2"/>
  <c r="H62" i="2" s="1"/>
  <c r="H68" i="2" s="1"/>
  <c r="H72" i="2" s="1"/>
  <c r="C20" i="1"/>
  <c r="E56" i="2"/>
  <c r="E62" i="2" s="1"/>
  <c r="E68" i="2" s="1"/>
  <c r="E72" i="2" s="1"/>
  <c r="C31" i="1"/>
  <c r="C54" i="1"/>
  <c r="C57" i="1" s="1"/>
  <c r="C51" i="2"/>
  <c r="C54" i="2" s="1"/>
  <c r="C22" i="1"/>
  <c r="C27" i="1" s="1"/>
  <c r="C49" i="1"/>
  <c r="C52" i="1" s="1"/>
  <c r="C31" i="2"/>
  <c r="C42" i="2" s="1"/>
  <c r="C66" i="1"/>
  <c r="C69" i="1" s="1"/>
  <c r="C61" i="1" l="1"/>
  <c r="C70" i="1"/>
  <c r="E70" i="1"/>
  <c r="C56" i="2"/>
  <c r="C62" i="2" s="1"/>
  <c r="C68" i="2" s="1"/>
  <c r="C72" i="2" s="1"/>
  <c r="C33" i="1"/>
</calcChain>
</file>

<file path=xl/sharedStrings.xml><?xml version="1.0" encoding="utf-8"?>
<sst xmlns="http://schemas.openxmlformats.org/spreadsheetml/2006/main" count="130" uniqueCount="113">
  <si>
    <t>Inversiones Financieras Banco Agrícola, S.A. y subsidiarias</t>
  </si>
  <si>
    <t>BALANCE GENERAL CONSOLIDADO</t>
  </si>
  <si>
    <t>Actualizado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</si>
  <si>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</si>
  <si>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</si>
  <si>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</si>
  <si>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</si>
  <si>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</si>
  <si>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</si>
  <si>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</si>
  <si>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</si>
  <si>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</si>
  <si>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</si>
  <si>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</si>
  <si>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</si>
  <si>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</si>
  <si>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</si>
  <si>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</si>
  <si>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</si>
  <si>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</si>
  <si>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</si>
  <si>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</si>
  <si>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</si>
  <si>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</si>
  <si>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</si>
  <si>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</si>
  <si>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</si>
  <si>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</si>
  <si>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</si>
  <si>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</si>
  <si>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</si>
  <si>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</si>
  <si>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</si>
  <si>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</si>
  <si>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</si>
  <si>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</si>
  <si>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</si>
  <si>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</si>
  <si>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</si>
  <si>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</si>
  <si>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Deuda subordinada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</si>
  <si>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</si>
  <si>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</si>
  <si>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</si>
  <si>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</si>
  <si>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</si>
  <si>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</si>
  <si>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</si>
  <si>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</si>
  <si>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 xml:space="preserve">    Rafael Barraza Domínguez                              Alexander Pinilla Vargas </t>
  </si>
  <si>
    <t>Máximo Arnoldo Molina Servellón</t>
  </si>
  <si>
    <t xml:space="preserve">        Presidente Ejecutivo                                    Vicepresidente Financiero</t>
  </si>
  <si>
    <t>Contador General</t>
  </si>
  <si>
    <t>Juan Gonzalo Sierra Ortiz</t>
  </si>
  <si>
    <t>Director de Control Financiero</t>
  </si>
  <si>
    <t>Pedro Luis Apostolo                                       Rafael Barraza Dominguez</t>
  </si>
  <si>
    <t>Director Propietario en funciones                    Presidente Ejecutivo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</si>
  <si>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</si>
  <si>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</si>
  <si>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</si>
  <si>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</si>
  <si>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</si>
  <si>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</si>
  <si>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Comisiones y otros ingresos de préstamos</t>
  </si>
  <si>
    <t>Intereses y otros ingresos de inversiones</t>
  </si>
  <si>
    <t>Utilidad en venta de titulosvalores</t>
  </si>
  <si>
    <t>Participación en resultados de compañias subsidiarias</t>
  </si>
  <si>
    <t>Reportos y operaciones bursátiles</t>
  </si>
  <si>
    <t>Intereses sobre depósitos</t>
  </si>
  <si>
    <t>Instrumentos financieros a valor razonable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</si>
  <si>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</si>
  <si>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</si>
  <si>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</si>
  <si>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</si>
  <si>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</si>
  <si>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</si>
  <si>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</si>
  <si>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</si>
  <si>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</si>
  <si>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</si>
  <si>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Pérdida en venta de titulosvalores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</si>
  <si>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</si>
  <si>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</si>
  <si>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</si>
  <si>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</si>
  <si>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</si>
  <si>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</si>
  <si>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</si>
  <si>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</si>
  <si>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</si>
  <si>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</si>
  <si>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</si>
  <si>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</si>
  <si>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</si>
  <si>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</si>
  <si>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</si>
  <si>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</si>
  <si>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</si>
  <si>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</si>
  <si>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</si>
  <si>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</si>
  <si>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</si>
  <si>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</si>
  <si>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</si>
  <si>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</si>
  <si>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  Rafael Barraza Domínguez                                          Alexander Pinilla Vargas </t>
  </si>
  <si>
    <t xml:space="preserve">  </t>
  </si>
  <si>
    <t xml:space="preserve">         Presidente Ejecutivo                                               Vicepresidente Financiero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</si>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</sst>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¢&quot;* #,##0.00_);_(&quot;¢&quot;* \(#,##0.00\);_(&quot;¢&quot;* &quot;-&quot;??_);_(@_)"/>
    <numFmt numFmtId="165" formatCode="_-&quot;$&quot;* #,##0.0_-;\-&quot;$&quot;* #,##0.0_-;_-&quot;$&quot;* &quot;-&quot;?_-;_-@_-"/>
    <numFmt numFmtId="166" formatCode="_-* #,##0.0_-;\-* #,##0.0_-;_-* &quot;-&quot;?_-;_-@_-"/>
    <numFmt numFmtId="167" formatCode="_(* #,##0.0_);_(* \(#,##0.0\);_(* &quot;-&quot;??_);_(@_)"/>
    <numFmt numFmtId="168" formatCode="_(* #,##0.0_);_(* \(#,##0.0\);_(* &quot;-&quot;?_);_(@_)"/>
    <numFmt numFmtId="169" formatCode="_ * #,##0.00_ ;_ * \-#,##0.00_ ;_ * &quot;-&quot;??_ ;_ @_ "/>
    <numFmt numFmtId="170" formatCode="_(&quot;$&quot;* #,##0.0_);_(&quot;$&quot;* \(#,##0.0\);_(&quot;$&quot;* &quot;-&quot;??_);_(@_)"/>
    <numFmt numFmtId="172" formatCode="#,##0.0"/>
    <numFmt numFmtId="173" formatCode="_(* #,##0.00_);_(* \(#,##0.00\);_(* &quot;-&quot;??_);_(@_)"/>
    <numFmt numFmtId="174" formatCode="_-* #,##0.0_-;\-* #,##0.0_-;_-* &quot;-&quot;??_-;_-@_-"/>
    <numFmt numFmtId="175" formatCode="#,##0.0_);\(#,##0.0\)"/>
  </numFmts>
  <fonts count="27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b/>
      <u/>
      <sz val="14"/>
      <color theme="1" tint="4.9989318521683403E-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b/>
      <sz val="11"/>
      <name val="Arial"/>
      <family val="2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i/>
      <sz val="13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3"/>
      <color theme="1" tint="4.9989318521683403E-2"/>
      <name val="Arial"/>
      <family val="2"/>
    </font>
    <font>
      <b/>
      <i/>
      <sz val="12"/>
      <name val="Times New Roman"/>
      <family val="1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4" fontId="9" fillId="0" borderId="0" xfId="0" applyNumberFormat="1" applyFont="1"/>
    <xf numFmtId="4" fontId="10" fillId="0" borderId="0" xfId="0" applyNumberFormat="1" applyFont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/>
    <xf numFmtId="165" fontId="10" fillId="0" borderId="0" xfId="2" applyNumberFormat="1" applyFont="1" applyFill="1"/>
    <xf numFmtId="43" fontId="10" fillId="0" borderId="0" xfId="1" applyFont="1" applyFill="1"/>
    <xf numFmtId="166" fontId="9" fillId="0" borderId="0" xfId="2" applyNumberFormat="1" applyFont="1" applyFill="1"/>
    <xf numFmtId="166" fontId="10" fillId="0" borderId="0" xfId="2" applyNumberFormat="1" applyFont="1" applyFill="1"/>
    <xf numFmtId="167" fontId="10" fillId="0" borderId="0" xfId="3" applyNumberFormat="1" applyFont="1" applyFill="1"/>
    <xf numFmtId="0" fontId="12" fillId="0" borderId="0" xfId="0" applyFont="1"/>
    <xf numFmtId="166" fontId="11" fillId="0" borderId="1" xfId="0" applyNumberFormat="1" applyFont="1" applyBorder="1"/>
    <xf numFmtId="166" fontId="13" fillId="0" borderId="1" xfId="0" applyNumberFormat="1" applyFont="1" applyBorder="1"/>
    <xf numFmtId="168" fontId="10" fillId="0" borderId="0" xfId="0" applyNumberFormat="1" applyFont="1"/>
    <xf numFmtId="166" fontId="9" fillId="0" borderId="0" xfId="0" applyNumberFormat="1" applyFont="1"/>
    <xf numFmtId="166" fontId="10" fillId="0" borderId="0" xfId="0" applyNumberFormat="1" applyFont="1"/>
    <xf numFmtId="166" fontId="11" fillId="0" borderId="2" xfId="2" applyNumberFormat="1" applyFont="1" applyFill="1" applyBorder="1"/>
    <xf numFmtId="166" fontId="11" fillId="0" borderId="3" xfId="0" applyNumberFormat="1" applyFont="1" applyBorder="1"/>
    <xf numFmtId="166" fontId="9" fillId="0" borderId="3" xfId="0" applyNumberFormat="1" applyFont="1" applyBorder="1"/>
    <xf numFmtId="165" fontId="11" fillId="0" borderId="4" xfId="2" applyNumberFormat="1" applyFont="1" applyFill="1" applyBorder="1"/>
    <xf numFmtId="165" fontId="13" fillId="0" borderId="4" xfId="2" applyNumberFormat="1" applyFont="1" applyFill="1" applyBorder="1"/>
    <xf numFmtId="167" fontId="10" fillId="0" borderId="0" xfId="0" applyNumberFormat="1" applyFont="1"/>
    <xf numFmtId="169" fontId="10" fillId="0" borderId="0" xfId="0" applyNumberFormat="1" applyFont="1"/>
    <xf numFmtId="166" fontId="10" fillId="0" borderId="3" xfId="0" applyNumberFormat="1" applyFont="1" applyBorder="1"/>
    <xf numFmtId="166" fontId="11" fillId="0" borderId="2" xfId="0" applyNumberFormat="1" applyFont="1" applyBorder="1"/>
    <xf numFmtId="166" fontId="13" fillId="0" borderId="2" xfId="0" applyNumberFormat="1" applyFont="1" applyBorder="1"/>
    <xf numFmtId="167" fontId="13" fillId="0" borderId="2" xfId="3" applyNumberFormat="1" applyFont="1" applyFill="1" applyBorder="1"/>
    <xf numFmtId="166" fontId="10" fillId="0" borderId="0" xfId="2" applyNumberFormat="1" applyFont="1" applyFill="1" applyBorder="1"/>
    <xf numFmtId="0" fontId="9" fillId="0" borderId="0" xfId="0" applyFont="1" applyAlignment="1">
      <alignment vertical="top" wrapText="1"/>
    </xf>
    <xf numFmtId="166" fontId="9" fillId="0" borderId="2" xfId="2" applyNumberFormat="1" applyFont="1" applyFill="1" applyBorder="1"/>
    <xf numFmtId="166" fontId="10" fillId="0" borderId="2" xfId="2" applyNumberFormat="1" applyFont="1" applyFill="1" applyBorder="1"/>
    <xf numFmtId="166" fontId="11" fillId="0" borderId="0" xfId="0" applyNumberFormat="1" applyFont="1"/>
    <xf numFmtId="166" fontId="13" fillId="0" borderId="0" xfId="0" applyNumberFormat="1" applyFont="1"/>
    <xf numFmtId="165" fontId="11" fillId="0" borderId="5" xfId="2" applyNumberFormat="1" applyFont="1" applyFill="1" applyBorder="1"/>
    <xf numFmtId="165" fontId="13" fillId="0" borderId="5" xfId="2" applyNumberFormat="1" applyFont="1" applyFill="1" applyBorder="1"/>
    <xf numFmtId="44" fontId="10" fillId="0" borderId="0" xfId="0" applyNumberFormat="1" applyFont="1"/>
    <xf numFmtId="170" fontId="10" fillId="0" borderId="0" xfId="0" applyNumberFormat="1" applyFont="1"/>
    <xf numFmtId="166" fontId="6" fillId="0" borderId="0" xfId="0" applyNumberFormat="1" applyFont="1"/>
    <xf numFmtId="4" fontId="6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/>
    <xf numFmtId="172" fontId="14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172" fontId="6" fillId="0" borderId="0" xfId="0" applyNumberFormat="1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3" borderId="0" xfId="0" applyFont="1" applyFill="1" applyAlignment="1">
      <alignment vertical="top" wrapText="1"/>
    </xf>
    <xf numFmtId="0" fontId="16" fillId="0" borderId="0" xfId="0" applyFont="1"/>
    <xf numFmtId="0" fontId="16" fillId="3" borderId="0" xfId="0" applyFont="1" applyFill="1" applyAlignment="1">
      <alignment vertical="top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6" fillId="0" borderId="0" xfId="0" applyFont="1" applyAlignment="1">
      <alignment horizontal="left" indent="1"/>
    </xf>
    <xf numFmtId="0" fontId="21" fillId="2" borderId="0" xfId="0" applyFont="1" applyFill="1" applyAlignment="1">
      <alignment horizontal="center"/>
    </xf>
    <xf numFmtId="165" fontId="9" fillId="0" borderId="0" xfId="0" applyNumberFormat="1" applyFont="1"/>
    <xf numFmtId="43" fontId="14" fillId="0" borderId="0" xfId="0" applyNumberFormat="1" applyFont="1" applyAlignment="1">
      <alignment horizontal="left"/>
    </xf>
    <xf numFmtId="166" fontId="9" fillId="0" borderId="0" xfId="2" applyNumberFormat="1" applyFont="1" applyFill="1" applyBorder="1"/>
    <xf numFmtId="43" fontId="14" fillId="0" borderId="0" xfId="3" applyFont="1" applyFill="1" applyAlignment="1" applyProtection="1">
      <alignment horizontal="left"/>
    </xf>
    <xf numFmtId="173" fontId="0" fillId="0" borderId="0" xfId="0" applyNumberFormat="1"/>
    <xf numFmtId="166" fontId="14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6" fontId="0" fillId="0" borderId="0" xfId="0" applyNumberFormat="1"/>
    <xf numFmtId="174" fontId="14" fillId="0" borderId="0" xfId="0" applyNumberFormat="1" applyFont="1" applyAlignment="1">
      <alignment horizontal="left"/>
    </xf>
    <xf numFmtId="173" fontId="14" fillId="0" borderId="0" xfId="0" applyNumberFormat="1" applyFont="1" applyAlignment="1">
      <alignment horizontal="left"/>
    </xf>
    <xf numFmtId="175" fontId="9" fillId="0" borderId="2" xfId="0" applyNumberFormat="1" applyFont="1" applyBorder="1"/>
    <xf numFmtId="175" fontId="9" fillId="0" borderId="0" xfId="0" applyNumberFormat="1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74" fontId="3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0" fontId="25" fillId="0" borderId="0" xfId="0" applyFont="1"/>
  </cellXfs>
  <cellStyles count="4">
    <cellStyle name="Millares" xfId="1" builtinId="3"/>
    <cellStyle name="Millares 2" xfId="3" xr:uid="{F849B3C8-2E33-42E0-8D2B-651EFEAF4DCF}"/>
    <cellStyle name="Moneda 2" xfId="2" xr:uid="{A27CEDC8-C925-485A-8C0C-EBDC2AA5710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82</xdr:row>
      <xdr:rowOff>13608</xdr:rowOff>
    </xdr:from>
    <xdr:to>
      <xdr:col>1</xdr:col>
      <xdr:colOff>2299607</xdr:colOff>
      <xdr:row>82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8C4CC5F4-B5CE-4560-8E74-93B80700A779}"/>
            </a:ext>
          </a:extLst>
        </xdr:cNvPr>
        <xdr:cNvSpPr>
          <a:spLocks noChangeShapeType="1"/>
        </xdr:cNvSpPr>
      </xdr:nvSpPr>
      <xdr:spPr bwMode="auto">
        <a:xfrm>
          <a:off x="800101" y="14039850"/>
          <a:ext cx="229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82</xdr:row>
      <xdr:rowOff>-1</xdr:rowOff>
    </xdr:from>
    <xdr:to>
      <xdr:col>5</xdr:col>
      <xdr:colOff>13608</xdr:colOff>
      <xdr:row>82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BE03342C-C521-4C6E-B73C-91DA7A7DD8EB}"/>
            </a:ext>
          </a:extLst>
        </xdr:cNvPr>
        <xdr:cNvSpPr>
          <a:spLocks noChangeShapeType="1"/>
        </xdr:cNvSpPr>
      </xdr:nvSpPr>
      <xdr:spPr bwMode="auto">
        <a:xfrm>
          <a:off x="7112907" y="14039850"/>
          <a:ext cx="288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89</xdr:row>
      <xdr:rowOff>204106</xdr:rowOff>
    </xdr:from>
    <xdr:to>
      <xdr:col>1</xdr:col>
      <xdr:colOff>2299607</xdr:colOff>
      <xdr:row>89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F79B3793-562A-44C4-B2CB-17937410F6D7}"/>
            </a:ext>
          </a:extLst>
        </xdr:cNvPr>
        <xdr:cNvSpPr>
          <a:spLocks noChangeShapeType="1"/>
        </xdr:cNvSpPr>
      </xdr:nvSpPr>
      <xdr:spPr bwMode="auto">
        <a:xfrm flipV="1">
          <a:off x="757919" y="14039850"/>
          <a:ext cx="2341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75</xdr:row>
      <xdr:rowOff>200025</xdr:rowOff>
    </xdr:from>
    <xdr:to>
      <xdr:col>1</xdr:col>
      <xdr:colOff>2457524</xdr:colOff>
      <xdr:row>76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2AB6DC0C-2173-4DF2-B4AD-6718BFBCBE84}"/>
            </a:ext>
          </a:extLst>
        </xdr:cNvPr>
        <xdr:cNvSpPr>
          <a:spLocks noChangeShapeType="1"/>
        </xdr:cNvSpPr>
      </xdr:nvSpPr>
      <xdr:spPr bwMode="auto">
        <a:xfrm>
          <a:off x="809624" y="13249275"/>
          <a:ext cx="2448000" cy="40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2925538</xdr:colOff>
      <xdr:row>76</xdr:row>
      <xdr:rowOff>0</xdr:rowOff>
    </xdr:from>
    <xdr:to>
      <xdr:col>1</xdr:col>
      <xdr:colOff>5445538</xdr:colOff>
      <xdr:row>76</xdr:row>
      <xdr:rowOff>0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E383A1FC-36A9-465F-82F0-B971878DCA57}"/>
            </a:ext>
          </a:extLst>
        </xdr:cNvPr>
        <xdr:cNvSpPr>
          <a:spLocks noChangeShapeType="1"/>
        </xdr:cNvSpPr>
      </xdr:nvSpPr>
      <xdr:spPr bwMode="auto">
        <a:xfrm>
          <a:off x="3725638" y="13252450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76</xdr:row>
      <xdr:rowOff>905</xdr:rowOff>
    </xdr:from>
    <xdr:to>
      <xdr:col>4</xdr:col>
      <xdr:colOff>1123906</xdr:colOff>
      <xdr:row>76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54BCB90A-2D63-4046-AF26-718FDF9A5DB5}"/>
            </a:ext>
          </a:extLst>
        </xdr:cNvPr>
        <xdr:cNvSpPr>
          <a:spLocks noChangeShapeType="1"/>
        </xdr:cNvSpPr>
      </xdr:nvSpPr>
      <xdr:spPr bwMode="auto">
        <a:xfrm>
          <a:off x="7189106" y="13253355"/>
          <a:ext cx="262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47390</xdr:colOff>
      <xdr:row>1</xdr:row>
      <xdr:rowOff>151642</xdr:rowOff>
    </xdr:from>
    <xdr:to>
      <xdr:col>1</xdr:col>
      <xdr:colOff>2336232</xdr:colOff>
      <xdr:row>4</xdr:row>
      <xdr:rowOff>208507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8E519A7-7F5D-46A6-9CA9-60B1DC4DD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490" y="316742"/>
          <a:ext cx="2288842" cy="552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F4DE0C18-A78A-4EF1-A8F1-BC68F7C0FC9C}"/>
            </a:ext>
          </a:extLst>
        </xdr:cNvPr>
        <xdr:cNvSpPr>
          <a:spLocks noChangeShapeType="1"/>
        </xdr:cNvSpPr>
      </xdr:nvSpPr>
      <xdr:spPr bwMode="auto">
        <a:xfrm>
          <a:off x="9525" y="14636750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D8ED0302-C3B0-4476-B262-36DA9878EC99}"/>
            </a:ext>
          </a:extLst>
        </xdr:cNvPr>
        <xdr:cNvSpPr>
          <a:spLocks noChangeShapeType="1"/>
        </xdr:cNvSpPr>
      </xdr:nvSpPr>
      <xdr:spPr bwMode="auto">
        <a:xfrm>
          <a:off x="5621112" y="14636750"/>
          <a:ext cx="25522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57513D08-F2CC-4181-8D46-D1F5FD49D5E6}"/>
            </a:ext>
          </a:extLst>
        </xdr:cNvPr>
        <xdr:cNvSpPr>
          <a:spLocks noChangeShapeType="1"/>
        </xdr:cNvSpPr>
      </xdr:nvSpPr>
      <xdr:spPr bwMode="auto">
        <a:xfrm>
          <a:off x="9525" y="1559560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CE8C2D4B-31A4-4B5F-B3E4-E968C00E8ADB}"/>
            </a:ext>
          </a:extLst>
        </xdr:cNvPr>
        <xdr:cNvSpPr>
          <a:spLocks noChangeShapeType="1"/>
        </xdr:cNvSpPr>
      </xdr:nvSpPr>
      <xdr:spPr bwMode="auto">
        <a:xfrm>
          <a:off x="0" y="14846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6D440B56-8F36-4E27-A0F5-C6551816D5BC}"/>
            </a:ext>
          </a:extLst>
        </xdr:cNvPr>
        <xdr:cNvSpPr>
          <a:spLocks noChangeShapeType="1"/>
        </xdr:cNvSpPr>
      </xdr:nvSpPr>
      <xdr:spPr bwMode="auto">
        <a:xfrm>
          <a:off x="6598104" y="14846300"/>
          <a:ext cx="255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3220811</xdr:colOff>
      <xdr:row>85</xdr:row>
      <xdr:rowOff>212725</xdr:rowOff>
    </xdr:from>
    <xdr:to>
      <xdr:col>1</xdr:col>
      <xdr:colOff>5740811</xdr:colOff>
      <xdr:row>85</xdr:row>
      <xdr:rowOff>212725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23F611FC-A806-409C-8052-9CC5512BA776}"/>
            </a:ext>
          </a:extLst>
        </xdr:cNvPr>
        <xdr:cNvSpPr>
          <a:spLocks noChangeShapeType="1"/>
        </xdr:cNvSpPr>
      </xdr:nvSpPr>
      <xdr:spPr bwMode="auto">
        <a:xfrm>
          <a:off x="3220811" y="14843125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37353</xdr:colOff>
      <xdr:row>3</xdr:row>
      <xdr:rowOff>9339</xdr:rowOff>
    </xdr:from>
    <xdr:to>
      <xdr:col>1</xdr:col>
      <xdr:colOff>2381251</xdr:colOff>
      <xdr:row>5</xdr:row>
      <xdr:rowOff>245058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6BF64C2-689A-43DC-A5AA-C99BF7701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3" y="485589"/>
          <a:ext cx="2343898" cy="553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ancolombia-my.sharepoint.com/personal/caparada_bancoagricola_com_sv/Documents/Banagricola/SEPT2023/09%20EFC%20BANAGRICOLA%20Septiembre2023.xlsx" TargetMode="External"/><Relationship Id="rId1" Type="http://schemas.openxmlformats.org/officeDocument/2006/relationships/externalLinkPath" Target="09%20EFC%20BANAGRICOLA%20Septiembre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30 DE SEPTIEMBRE 2023 Y 2022.</v>
          </cell>
        </row>
        <row r="16">
          <cell r="B16" t="str">
            <v xml:space="preserve">DEL 01 DE ENERO AL 30 DE SEPTIEMBRE DE 2023 Y 2022. </v>
          </cell>
        </row>
        <row r="24">
          <cell r="B24">
            <v>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R10">
            <v>877548689.80999994</v>
          </cell>
        </row>
        <row r="11">
          <cell r="R11">
            <v>2967283.41</v>
          </cell>
        </row>
        <row r="12">
          <cell r="R12">
            <v>795868635.81000006</v>
          </cell>
        </row>
        <row r="13">
          <cell r="R13">
            <v>3835362986.559999</v>
          </cell>
        </row>
        <row r="18">
          <cell r="R18">
            <v>0</v>
          </cell>
        </row>
        <row r="19">
          <cell r="R19">
            <v>0</v>
          </cell>
        </row>
        <row r="22">
          <cell r="R22">
            <v>1550381.5</v>
          </cell>
        </row>
        <row r="25">
          <cell r="R25">
            <v>5858928.7300000191</v>
          </cell>
        </row>
        <row r="26">
          <cell r="R26">
            <v>137442774.11000001</v>
          </cell>
        </row>
        <row r="34">
          <cell r="R34">
            <v>0</v>
          </cell>
        </row>
        <row r="37">
          <cell r="R37">
            <v>81132360.350000009</v>
          </cell>
        </row>
        <row r="39">
          <cell r="R39">
            <v>0</v>
          </cell>
        </row>
        <row r="41">
          <cell r="R41">
            <v>88604822.109999999</v>
          </cell>
        </row>
        <row r="52">
          <cell r="R52">
            <v>4210859447.8199992</v>
          </cell>
        </row>
        <row r="54">
          <cell r="R54">
            <v>3335003.8</v>
          </cell>
        </row>
        <row r="55">
          <cell r="R55">
            <v>492616331.26999998</v>
          </cell>
        </row>
        <row r="56">
          <cell r="R56">
            <v>0</v>
          </cell>
        </row>
        <row r="57">
          <cell r="R57">
            <v>0</v>
          </cell>
        </row>
        <row r="58">
          <cell r="R58">
            <v>196243293.16</v>
          </cell>
        </row>
        <row r="59">
          <cell r="R59">
            <v>0</v>
          </cell>
        </row>
        <row r="60">
          <cell r="R60">
            <v>0</v>
          </cell>
        </row>
        <row r="61">
          <cell r="R61">
            <v>20604018.780000001</v>
          </cell>
        </row>
        <row r="64">
          <cell r="R64">
            <v>75098573.879999995</v>
          </cell>
        </row>
        <row r="65">
          <cell r="R65">
            <v>32376021.449999999</v>
          </cell>
        </row>
        <row r="66">
          <cell r="R66">
            <v>19609601.620000001</v>
          </cell>
        </row>
        <row r="69">
          <cell r="R69">
            <v>0</v>
          </cell>
        </row>
        <row r="70">
          <cell r="R70">
            <v>0</v>
          </cell>
        </row>
        <row r="71">
          <cell r="R71">
            <v>0</v>
          </cell>
        </row>
        <row r="79">
          <cell r="R79">
            <v>70327390.730000004</v>
          </cell>
        </row>
        <row r="81">
          <cell r="R81">
            <v>104467260.51000001</v>
          </cell>
        </row>
        <row r="85">
          <cell r="R85">
            <v>34629664.704439066</v>
          </cell>
        </row>
        <row r="88">
          <cell r="R88">
            <v>210000000</v>
          </cell>
        </row>
        <row r="90">
          <cell r="R90">
            <v>271139009.17552781</v>
          </cell>
        </row>
        <row r="91">
          <cell r="R91">
            <v>85031245.49003309</v>
          </cell>
        </row>
      </sheetData>
      <sheetData sheetId="23">
        <row r="10">
          <cell r="R10">
            <v>253957569.58000001</v>
          </cell>
        </row>
        <row r="11">
          <cell r="R11">
            <v>29632107.010000002</v>
          </cell>
        </row>
        <row r="12">
          <cell r="R12">
            <v>38188147.829999998</v>
          </cell>
        </row>
        <row r="13">
          <cell r="R13">
            <v>472182.07</v>
          </cell>
        </row>
        <row r="14">
          <cell r="R14">
            <v>0</v>
          </cell>
        </row>
        <row r="15">
          <cell r="R15">
            <v>13816031.93</v>
          </cell>
        </row>
        <row r="16">
          <cell r="R16">
            <v>8260385.3099999996</v>
          </cell>
        </row>
        <row r="17">
          <cell r="R17">
            <v>3361351.51</v>
          </cell>
        </row>
        <row r="18">
          <cell r="R18">
            <v>2210051.4500000002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0</v>
          </cell>
        </row>
        <row r="22">
          <cell r="R22">
            <v>62947557.799999997</v>
          </cell>
        </row>
        <row r="27">
          <cell r="R27">
            <v>32033886.379999999</v>
          </cell>
        </row>
        <row r="28">
          <cell r="R28">
            <v>38845157.090000004</v>
          </cell>
        </row>
        <row r="29">
          <cell r="R29">
            <v>6838269.6900000004</v>
          </cell>
        </row>
        <row r="30">
          <cell r="R30">
            <v>133963.46</v>
          </cell>
        </row>
        <row r="31">
          <cell r="R31">
            <v>14449561.619999999</v>
          </cell>
        </row>
        <row r="32">
          <cell r="R32">
            <v>407446.06</v>
          </cell>
        </row>
        <row r="33">
          <cell r="R33">
            <v>0</v>
          </cell>
        </row>
        <row r="34">
          <cell r="R34">
            <v>0</v>
          </cell>
        </row>
        <row r="35">
          <cell r="R35">
            <v>0</v>
          </cell>
        </row>
        <row r="36">
          <cell r="R36">
            <v>46311728.759999998</v>
          </cell>
        </row>
        <row r="42">
          <cell r="R42">
            <v>49763973.039999999</v>
          </cell>
        </row>
        <row r="47">
          <cell r="R47">
            <v>63135545.36999999</v>
          </cell>
        </row>
        <row r="48">
          <cell r="R48">
            <v>46714525.18</v>
          </cell>
        </row>
        <row r="49">
          <cell r="R49">
            <v>17188659.850000001</v>
          </cell>
        </row>
        <row r="50">
          <cell r="R50">
            <v>275.31</v>
          </cell>
        </row>
        <row r="55">
          <cell r="R55">
            <v>164259.63</v>
          </cell>
        </row>
        <row r="57">
          <cell r="R57">
            <v>26090864.400000006</v>
          </cell>
        </row>
        <row r="61">
          <cell r="R61">
            <v>-32853571.160000004</v>
          </cell>
        </row>
        <row r="63">
          <cell r="R63">
            <v>0</v>
          </cell>
        </row>
        <row r="67">
          <cell r="R67">
            <v>-5392700.0599668669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9918B-6E33-4A9C-BFB4-6B53C47CBE29}">
  <dimension ref="A5:N118"/>
  <sheetViews>
    <sheetView tabSelected="1" topLeftCell="B1" zoomScale="67" zoomScaleNormal="75" workbookViewId="0">
      <selection activeCell="B72" sqref="A72:XFD72"/>
    </sheetView>
  </sheetViews>
  <sheetFormatPr baseColWidth="10" defaultColWidth="11.453125" defaultRowHeight="13" x14ac:dyDescent="0.3"/>
  <cols>
    <col min="2" max="2" width="90.1796875" style="67" customWidth="1"/>
    <col min="3" max="3" width="18.54296875" customWidth="1"/>
    <col min="4" max="4" width="4.26953125" customWidth="1"/>
    <col min="5" max="5" width="18.54296875" customWidth="1"/>
    <col min="6" max="6" width="16.7265625" customWidth="1"/>
    <col min="7" max="7" width="20.54296875" bestFit="1" customWidth="1"/>
    <col min="8" max="8" width="2" customWidth="1"/>
    <col min="9" max="9" width="20.54296875" bestFit="1" customWidth="1"/>
    <col min="10" max="11" width="2" customWidth="1"/>
    <col min="12" max="12" width="17" bestFit="1" customWidth="1"/>
    <col min="13" max="13" width="20" bestFit="1" customWidth="1"/>
  </cols>
  <sheetData>
    <row r="5" spans="2:12" s="2" customFormat="1" ht="45" customHeight="1" x14ac:dyDescent="0.5">
      <c r="B5" s="1" t="s">
        <v>0</v>
      </c>
      <c r="L5" s="3"/>
    </row>
    <row r="6" spans="2:12" s="2" customFormat="1" ht="25.5" customHeight="1" x14ac:dyDescent="0.4">
      <c r="B6" s="4" t="s">
        <v>1</v>
      </c>
    </row>
    <row r="7" spans="2:12" s="2" customFormat="1" ht="18" x14ac:dyDescent="0.4">
      <c r="B7" s="4" t="str">
        <f>+'[1](1)FECHAS'!B14</f>
        <v>AL 30 DE SEPTIEMBRE 2023 Y 2022.</v>
      </c>
      <c r="I7" s="5" t="s">
        <v>2</v>
      </c>
    </row>
    <row r="8" spans="2:12" s="2" customFormat="1" ht="18" x14ac:dyDescent="0.4">
      <c r="B8" s="4" t="s">
        <v>3</v>
      </c>
    </row>
    <row r="9" spans="2:12" ht="12.5" x14ac:dyDescent="0.25">
      <c r="B9" s="6"/>
      <c r="C9" s="6"/>
      <c r="D9" s="6"/>
      <c r="E9" s="6"/>
    </row>
    <row r="10" spans="2:12" ht="15.5" x14ac:dyDescent="0.35">
      <c r="B10" s="7"/>
      <c r="C10" s="6"/>
      <c r="D10" s="6"/>
      <c r="E10" s="6"/>
    </row>
    <row r="11" spans="2:12" s="11" customFormat="1" ht="16.5" x14ac:dyDescent="0.35">
      <c r="B11" s="8"/>
      <c r="C11" s="9">
        <f>+G11</f>
        <v>2023</v>
      </c>
      <c r="D11" s="10"/>
      <c r="E11" s="9">
        <f>+I11</f>
        <v>2022</v>
      </c>
      <c r="G11" s="12">
        <f>+'[1](1)FECHAS'!B24</f>
        <v>2023</v>
      </c>
      <c r="I11" s="12">
        <v>2022</v>
      </c>
    </row>
    <row r="12" spans="2:12" s="11" customFormat="1" ht="16.5" x14ac:dyDescent="0.35">
      <c r="B12" s="13" t="s">
        <v>4</v>
      </c>
      <c r="C12" s="10"/>
      <c r="D12" s="10"/>
      <c r="E12" s="10"/>
    </row>
    <row r="13" spans="2:12" s="11" customFormat="1" ht="16.5" x14ac:dyDescent="0.35">
      <c r="B13" s="13" t="s">
        <v>5</v>
      </c>
      <c r="C13" s="14"/>
      <c r="D13" s="10"/>
      <c r="E13" s="14"/>
      <c r="G13" s="15"/>
      <c r="I13" s="15"/>
    </row>
    <row r="14" spans="2:12" s="11" customFormat="1" ht="16.5" x14ac:dyDescent="0.35">
      <c r="B14" s="16" t="s">
        <v>6</v>
      </c>
      <c r="C14" s="17">
        <f t="shared" ref="C14:E19" si="0">+G14</f>
        <v>877548.7</v>
      </c>
      <c r="D14" s="10"/>
      <c r="E14" s="17">
        <f t="shared" si="0"/>
        <v>890059.3</v>
      </c>
      <c r="G14" s="18">
        <f>ROUND('[1](20)BCE-IFBA'!R10/1000,1)</f>
        <v>877548.7</v>
      </c>
      <c r="I14" s="18">
        <v>890059.3</v>
      </c>
      <c r="L14" s="19"/>
    </row>
    <row r="15" spans="2:12" s="11" customFormat="1" ht="16.5" x14ac:dyDescent="0.35">
      <c r="B15" s="16" t="s">
        <v>7</v>
      </c>
      <c r="C15" s="20">
        <f t="shared" si="0"/>
        <v>2967.3</v>
      </c>
      <c r="D15" s="10"/>
      <c r="E15" s="20">
        <f t="shared" si="0"/>
        <v>12959</v>
      </c>
      <c r="G15" s="21">
        <f>ROUND('[1](20)BCE-IFBA'!R11/1000,1)</f>
        <v>2967.3</v>
      </c>
      <c r="I15" s="21">
        <v>12959</v>
      </c>
      <c r="L15" s="19"/>
    </row>
    <row r="16" spans="2:12" s="11" customFormat="1" ht="16.5" x14ac:dyDescent="0.35">
      <c r="B16" s="16" t="s">
        <v>8</v>
      </c>
      <c r="C16" s="20">
        <f t="shared" si="0"/>
        <v>795868.6</v>
      </c>
      <c r="D16" s="10"/>
      <c r="E16" s="20">
        <f t="shared" si="0"/>
        <v>699695.8</v>
      </c>
      <c r="G16" s="21">
        <f>ROUND('[1](20)BCE-IFBA'!R12/1000,1)</f>
        <v>795868.6</v>
      </c>
      <c r="I16" s="21">
        <v>699695.8</v>
      </c>
      <c r="L16" s="19"/>
    </row>
    <row r="17" spans="2:13" s="11" customFormat="1" ht="16.5" x14ac:dyDescent="0.35">
      <c r="B17" s="16" t="s">
        <v>9</v>
      </c>
      <c r="C17" s="20">
        <f t="shared" si="0"/>
        <v>3835363</v>
      </c>
      <c r="D17" s="10"/>
      <c r="E17" s="20">
        <f t="shared" si="0"/>
        <v>3807626.3</v>
      </c>
      <c r="G17" s="21">
        <f>ROUND('[1](20)BCE-IFBA'!R13/1000,1)</f>
        <v>3835363</v>
      </c>
      <c r="I17" s="21">
        <v>3807626.3</v>
      </c>
      <c r="L17" s="19"/>
    </row>
    <row r="18" spans="2:13" s="11" customFormat="1" ht="16.5" hidden="1" x14ac:dyDescent="0.35">
      <c r="B18" s="16" t="s">
        <v>10</v>
      </c>
      <c r="C18" s="20">
        <f t="shared" si="0"/>
        <v>0</v>
      </c>
      <c r="D18" s="10"/>
      <c r="E18" s="20">
        <f t="shared" si="0"/>
        <v>0</v>
      </c>
      <c r="G18" s="22">
        <f>ROUND('[1](20)BCE-IFBA'!R18/1000,1)</f>
        <v>0</v>
      </c>
      <c r="I18" s="22">
        <v>0</v>
      </c>
      <c r="L18" s="19"/>
    </row>
    <row r="19" spans="2:13" s="11" customFormat="1" ht="16.5" hidden="1" x14ac:dyDescent="0.35">
      <c r="B19" s="16" t="s">
        <v>11</v>
      </c>
      <c r="C19" s="20">
        <f t="shared" si="0"/>
        <v>0</v>
      </c>
      <c r="D19" s="10"/>
      <c r="E19" s="20">
        <f t="shared" si="0"/>
        <v>0</v>
      </c>
      <c r="G19" s="22">
        <f>ROUND('[1](20)BCE-IFBA'!R19/1000,1)</f>
        <v>0</v>
      </c>
      <c r="I19" s="22">
        <v>0</v>
      </c>
      <c r="L19" s="19"/>
    </row>
    <row r="20" spans="2:13" s="11" customFormat="1" ht="17.25" customHeight="1" x14ac:dyDescent="0.35">
      <c r="B20" s="23"/>
      <c r="C20" s="24">
        <f>SUM(C14:C19)</f>
        <v>5511747.5999999996</v>
      </c>
      <c r="D20" s="10"/>
      <c r="E20" s="24">
        <f>SUM(E14:E19)</f>
        <v>5410340.4000000004</v>
      </c>
      <c r="G20" s="25">
        <f>SUM(G14:G19)</f>
        <v>5511747.5999999996</v>
      </c>
      <c r="I20" s="25">
        <v>5410340.4000000004</v>
      </c>
      <c r="L20" s="19"/>
      <c r="M20" s="26"/>
    </row>
    <row r="21" spans="2:13" s="11" customFormat="1" ht="16.5" x14ac:dyDescent="0.35">
      <c r="B21" s="13" t="s">
        <v>12</v>
      </c>
      <c r="C21" s="27"/>
      <c r="D21" s="10"/>
      <c r="E21" s="27"/>
      <c r="G21" s="28"/>
      <c r="I21" s="28"/>
      <c r="L21" s="19"/>
    </row>
    <row r="22" spans="2:13" s="11" customFormat="1" ht="16.5" x14ac:dyDescent="0.35">
      <c r="B22" s="16" t="s">
        <v>13</v>
      </c>
      <c r="C22" s="20">
        <f>+G22</f>
        <v>1550.4</v>
      </c>
      <c r="D22" s="10"/>
      <c r="E22" s="20">
        <f>+I22</f>
        <v>2007</v>
      </c>
      <c r="G22" s="21">
        <f>ROUND('[1](20)BCE-IFBA'!R22/1000,1)</f>
        <v>1550.4</v>
      </c>
      <c r="I22" s="21">
        <v>2007</v>
      </c>
      <c r="L22" s="19"/>
    </row>
    <row r="23" spans="2:13" s="11" customFormat="1" ht="16.5" hidden="1" x14ac:dyDescent="0.35">
      <c r="B23" s="16" t="s">
        <v>14</v>
      </c>
      <c r="C23" s="20">
        <f>+G23</f>
        <v>0</v>
      </c>
      <c r="D23" s="10"/>
      <c r="E23" s="20">
        <f>+I23</f>
        <v>0</v>
      </c>
      <c r="G23" s="21">
        <f>ROUND('[1](20)BCE-IFBA'!R34/1000,1)</f>
        <v>0</v>
      </c>
      <c r="I23" s="21">
        <v>0</v>
      </c>
      <c r="L23" s="19"/>
    </row>
    <row r="24" spans="2:13" s="11" customFormat="1" ht="16.5" x14ac:dyDescent="0.35">
      <c r="B24" s="16" t="s">
        <v>15</v>
      </c>
      <c r="C24" s="20">
        <f>+G24</f>
        <v>5858.9</v>
      </c>
      <c r="D24" s="10"/>
      <c r="E24" s="20">
        <f>+I24</f>
        <v>5811.5</v>
      </c>
      <c r="G24" s="21">
        <f>ROUND('[1](20)BCE-IFBA'!R25/1000,1)</f>
        <v>5858.9</v>
      </c>
      <c r="I24" s="21">
        <v>5811.5</v>
      </c>
      <c r="L24" s="19"/>
    </row>
    <row r="25" spans="2:13" s="11" customFormat="1" ht="16.5" x14ac:dyDescent="0.35">
      <c r="B25" s="16" t="s">
        <v>16</v>
      </c>
      <c r="C25" s="20">
        <f>+G25</f>
        <v>137442.79999999999</v>
      </c>
      <c r="D25" s="10"/>
      <c r="E25" s="20">
        <f>+I25</f>
        <v>87891.5</v>
      </c>
      <c r="G25" s="21">
        <f>ROUND('[1](20)BCE-IFBA'!R26/1000,1)</f>
        <v>137442.79999999999</v>
      </c>
      <c r="I25" s="21">
        <v>87891.5</v>
      </c>
      <c r="L25" s="19"/>
    </row>
    <row r="26" spans="2:13" s="11" customFormat="1" ht="16.5" hidden="1" x14ac:dyDescent="0.35">
      <c r="B26" s="16" t="s">
        <v>17</v>
      </c>
      <c r="C26" s="20">
        <f>ROUND(G26,1)</f>
        <v>0</v>
      </c>
      <c r="D26" s="10"/>
      <c r="E26" s="20">
        <f>ROUND(I26,1)</f>
        <v>0</v>
      </c>
      <c r="G26" s="21"/>
      <c r="I26" s="21"/>
      <c r="L26" s="19"/>
    </row>
    <row r="27" spans="2:13" s="11" customFormat="1" ht="16.5" x14ac:dyDescent="0.35">
      <c r="B27" s="23"/>
      <c r="C27" s="24">
        <f>SUM(C22:C26)</f>
        <v>144852.09999999998</v>
      </c>
      <c r="D27" s="10"/>
      <c r="E27" s="24">
        <f>SUM(E22:E26)</f>
        <v>95710</v>
      </c>
      <c r="G27" s="25">
        <f>SUM(G22:G26)</f>
        <v>144852.09999999998</v>
      </c>
      <c r="I27" s="25">
        <v>95710</v>
      </c>
      <c r="L27" s="19"/>
      <c r="M27" s="26"/>
    </row>
    <row r="28" spans="2:13" s="11" customFormat="1" ht="16.5" x14ac:dyDescent="0.35">
      <c r="B28" s="13" t="s">
        <v>18</v>
      </c>
      <c r="C28" s="27"/>
      <c r="D28" s="10"/>
      <c r="E28" s="27"/>
      <c r="G28" s="28"/>
      <c r="I28" s="28"/>
      <c r="L28" s="19"/>
    </row>
    <row r="29" spans="2:13" s="11" customFormat="1" ht="16.5" x14ac:dyDescent="0.35">
      <c r="B29" s="16" t="s">
        <v>19</v>
      </c>
      <c r="C29" s="29">
        <f>+G29</f>
        <v>81132.399999999994</v>
      </c>
      <c r="D29" s="13"/>
      <c r="E29" s="29">
        <f>+I29</f>
        <v>83972.4</v>
      </c>
      <c r="G29" s="24">
        <f>ROUND('[1](20)BCE-IFBA'!R37/1000,1)</f>
        <v>81132.399999999994</v>
      </c>
      <c r="I29" s="24">
        <v>83972.4</v>
      </c>
      <c r="L29" s="19"/>
      <c r="M29" s="26"/>
    </row>
    <row r="30" spans="2:13" s="11" customFormat="1" ht="16.5" x14ac:dyDescent="0.35">
      <c r="B30" s="23"/>
      <c r="C30" s="27"/>
      <c r="D30" s="10"/>
      <c r="E30" s="27"/>
      <c r="G30" s="30"/>
      <c r="I30" s="30"/>
      <c r="L30" s="19"/>
    </row>
    <row r="31" spans="2:13" s="11" customFormat="1" ht="16.5" hidden="1" x14ac:dyDescent="0.35">
      <c r="B31" s="10" t="s">
        <v>20</v>
      </c>
      <c r="C31" s="29">
        <f>+G31</f>
        <v>0</v>
      </c>
      <c r="D31" s="13"/>
      <c r="E31" s="29">
        <f>+I31</f>
        <v>0</v>
      </c>
      <c r="G31" s="29">
        <f>ROUND('[1](20)BCE-IFBA'!R39/1000,1)</f>
        <v>0</v>
      </c>
      <c r="I31" s="29">
        <v>0</v>
      </c>
      <c r="L31" s="19"/>
    </row>
    <row r="32" spans="2:13" s="11" customFormat="1" ht="16.5" hidden="1" x14ac:dyDescent="0.35">
      <c r="B32" s="23"/>
      <c r="C32" s="31"/>
      <c r="D32" s="10"/>
      <c r="E32" s="31"/>
      <c r="G32" s="28"/>
      <c r="I32" s="28"/>
      <c r="L32" s="19"/>
    </row>
    <row r="33" spans="2:14" s="11" customFormat="1" ht="24.75" customHeight="1" thickBot="1" x14ac:dyDescent="0.4">
      <c r="B33" s="13" t="s">
        <v>21</v>
      </c>
      <c r="C33" s="32">
        <f>+C31+C29+C27+C20</f>
        <v>5737732.0999999996</v>
      </c>
      <c r="D33" s="10"/>
      <c r="E33" s="32">
        <f>+E31+E29+E27+E20</f>
        <v>5590022.8000000007</v>
      </c>
      <c r="G33" s="33">
        <f>+G31+G29+G27+G20</f>
        <v>5737732.0999999996</v>
      </c>
      <c r="I33" s="33">
        <v>5590022.8000000007</v>
      </c>
      <c r="L33" s="19"/>
      <c r="M33" s="34"/>
      <c r="N33" s="34"/>
    </row>
    <row r="34" spans="2:14" s="11" customFormat="1" ht="6.75" customHeight="1" thickTop="1" x14ac:dyDescent="0.35">
      <c r="B34" s="23"/>
      <c r="C34" s="27"/>
      <c r="D34" s="10"/>
      <c r="E34" s="27"/>
      <c r="G34" s="28"/>
      <c r="I34" s="28"/>
      <c r="L34" s="19"/>
    </row>
    <row r="35" spans="2:14" s="11" customFormat="1" ht="6.75" customHeight="1" x14ac:dyDescent="0.35">
      <c r="B35" s="23"/>
      <c r="C35" s="27"/>
      <c r="D35" s="10"/>
      <c r="E35" s="27"/>
      <c r="G35" s="28"/>
      <c r="I35" s="28"/>
      <c r="L35" s="19"/>
    </row>
    <row r="36" spans="2:14" s="11" customFormat="1" ht="21.75" customHeight="1" x14ac:dyDescent="0.35">
      <c r="B36" s="13" t="s">
        <v>22</v>
      </c>
      <c r="C36" s="27"/>
      <c r="D36" s="10"/>
      <c r="E36" s="27"/>
      <c r="G36" s="28"/>
      <c r="I36" s="28"/>
      <c r="L36" s="19"/>
    </row>
    <row r="37" spans="2:14" s="11" customFormat="1" ht="21.75" customHeight="1" x14ac:dyDescent="0.35">
      <c r="B37" s="13" t="s">
        <v>23</v>
      </c>
      <c r="C37" s="27"/>
      <c r="D37" s="10"/>
      <c r="E37" s="27"/>
      <c r="G37" s="28"/>
      <c r="I37" s="28"/>
      <c r="L37" s="19"/>
    </row>
    <row r="38" spans="2:14" s="11" customFormat="1" ht="16.5" x14ac:dyDescent="0.35">
      <c r="B38" s="16" t="s">
        <v>24</v>
      </c>
      <c r="C38" s="17">
        <f>+G38</f>
        <v>4210859.4000000004</v>
      </c>
      <c r="D38" s="10"/>
      <c r="E38" s="17">
        <f>+I38</f>
        <v>4118862.6</v>
      </c>
      <c r="F38" s="35"/>
      <c r="G38" s="18">
        <f>ROUND('[1](20)BCE-IFBA'!R52/1000,1)</f>
        <v>4210859.4000000004</v>
      </c>
      <c r="I38" s="18">
        <v>4118862.6</v>
      </c>
      <c r="L38" s="19"/>
    </row>
    <row r="39" spans="2:14" s="11" customFormat="1" ht="16.5" x14ac:dyDescent="0.35">
      <c r="B39" s="16" t="s">
        <v>25</v>
      </c>
      <c r="C39" s="20">
        <f>+G39</f>
        <v>3335</v>
      </c>
      <c r="D39" s="10"/>
      <c r="E39" s="20">
        <f>+I39</f>
        <v>4418.8999999999996</v>
      </c>
      <c r="G39" s="21">
        <f>ROUND('[1](20)BCE-IFBA'!R54/1000,1)</f>
        <v>3335</v>
      </c>
      <c r="I39" s="21">
        <v>4418.8999999999996</v>
      </c>
      <c r="L39" s="19"/>
    </row>
    <row r="40" spans="2:14" s="11" customFormat="1" ht="16.5" x14ac:dyDescent="0.35">
      <c r="B40" s="16" t="s">
        <v>26</v>
      </c>
      <c r="C40" s="20">
        <f>+G40</f>
        <v>492616.3</v>
      </c>
      <c r="D40" s="10"/>
      <c r="E40" s="20">
        <f>+I40</f>
        <v>536811.6</v>
      </c>
      <c r="G40" s="21">
        <f>ROUND('[1](20)BCE-IFBA'!R55/1000,1)</f>
        <v>492616.3</v>
      </c>
      <c r="I40" s="21">
        <v>536811.6</v>
      </c>
      <c r="L40" s="19"/>
    </row>
    <row r="41" spans="2:14" s="11" customFormat="1" ht="16.5" hidden="1" x14ac:dyDescent="0.35">
      <c r="B41" s="16" t="s">
        <v>27</v>
      </c>
      <c r="C41" s="20">
        <f>+G41</f>
        <v>0</v>
      </c>
      <c r="D41" s="10"/>
      <c r="E41" s="20">
        <f>+I41</f>
        <v>0</v>
      </c>
      <c r="G41" s="21">
        <f>ROUND('[1](20)BCE-IFBA'!R56/1000,1)</f>
        <v>0</v>
      </c>
      <c r="I41" s="21">
        <v>0</v>
      </c>
      <c r="L41" s="19"/>
    </row>
    <row r="42" spans="2:14" s="11" customFormat="1" ht="16.5" hidden="1" x14ac:dyDescent="0.35">
      <c r="B42" s="16" t="s">
        <v>28</v>
      </c>
      <c r="C42" s="20">
        <f>ROUND(G42,1)</f>
        <v>0</v>
      </c>
      <c r="D42" s="10"/>
      <c r="E42" s="20">
        <f>ROUND(I42,1)</f>
        <v>0</v>
      </c>
      <c r="G42" s="21">
        <f>ROUND('[1](20)BCE-IFBA'!R57/1000,1)</f>
        <v>0</v>
      </c>
      <c r="I42" s="21">
        <v>0</v>
      </c>
      <c r="L42" s="19"/>
    </row>
    <row r="43" spans="2:14" s="11" customFormat="1" ht="16.5" x14ac:dyDescent="0.35">
      <c r="B43" s="16" t="s">
        <v>29</v>
      </c>
      <c r="C43" s="20">
        <f>+G43</f>
        <v>196243.3</v>
      </c>
      <c r="D43" s="10"/>
      <c r="E43" s="20">
        <f>+I43</f>
        <v>112028.2</v>
      </c>
      <c r="G43" s="21">
        <f>ROUND('[1](20)BCE-IFBA'!R58/1000,1)</f>
        <v>196243.3</v>
      </c>
      <c r="I43" s="21">
        <v>112028.2</v>
      </c>
      <c r="L43" s="19"/>
    </row>
    <row r="44" spans="2:14" s="11" customFormat="1" ht="16.5" hidden="1" x14ac:dyDescent="0.35">
      <c r="B44" s="16" t="s">
        <v>30</v>
      </c>
      <c r="C44" s="20">
        <f>+G44</f>
        <v>0</v>
      </c>
      <c r="D44" s="10"/>
      <c r="E44" s="20">
        <f>+I44</f>
        <v>0</v>
      </c>
      <c r="G44" s="21">
        <f>ROUND('[1](20)BCE-IFBA'!R59/1000,1)</f>
        <v>0</v>
      </c>
      <c r="I44" s="21">
        <v>0</v>
      </c>
      <c r="L44" s="19"/>
    </row>
    <row r="45" spans="2:14" s="11" customFormat="1" ht="16.5" hidden="1" x14ac:dyDescent="0.35">
      <c r="B45" s="16" t="s">
        <v>31</v>
      </c>
      <c r="C45" s="20">
        <f>+G45</f>
        <v>0</v>
      </c>
      <c r="D45" s="10"/>
      <c r="E45" s="20">
        <f>+I45</f>
        <v>0</v>
      </c>
      <c r="G45" s="21">
        <f>ROUND('[1](20)BCE-IFBA'!R60/1000,1)</f>
        <v>0</v>
      </c>
      <c r="I45" s="21">
        <v>0</v>
      </c>
      <c r="L45" s="19"/>
    </row>
    <row r="46" spans="2:14" s="11" customFormat="1" ht="16.5" x14ac:dyDescent="0.35">
      <c r="B46" s="16" t="s">
        <v>32</v>
      </c>
      <c r="C46" s="20">
        <f>+G46</f>
        <v>20604</v>
      </c>
      <c r="D46" s="10"/>
      <c r="E46" s="20">
        <f>+I46</f>
        <v>20609.7</v>
      </c>
      <c r="G46" s="21">
        <f>ROUND('[1](20)BCE-IFBA'!R61/1000,1)</f>
        <v>20604</v>
      </c>
      <c r="I46" s="21">
        <v>20609.7</v>
      </c>
      <c r="L46" s="19"/>
    </row>
    <row r="47" spans="2:14" s="11" customFormat="1" ht="16.5" x14ac:dyDescent="0.35">
      <c r="B47" s="23"/>
      <c r="C47" s="24">
        <f>SUM(C38:C46)</f>
        <v>4923658</v>
      </c>
      <c r="D47" s="10"/>
      <c r="E47" s="24">
        <f>SUM(E38:E46)</f>
        <v>4792731</v>
      </c>
      <c r="G47" s="25">
        <f>SUM(G38:G46)</f>
        <v>4923658</v>
      </c>
      <c r="I47" s="25">
        <v>4792731</v>
      </c>
      <c r="L47" s="19"/>
    </row>
    <row r="48" spans="2:14" s="11" customFormat="1" ht="16.5" x14ac:dyDescent="0.35">
      <c r="B48" s="13" t="s">
        <v>33</v>
      </c>
      <c r="C48" s="27"/>
      <c r="D48" s="10"/>
      <c r="E48" s="27"/>
      <c r="G48" s="28"/>
      <c r="I48" s="28"/>
      <c r="L48" s="19"/>
    </row>
    <row r="49" spans="2:12" s="11" customFormat="1" ht="16.5" x14ac:dyDescent="0.35">
      <c r="B49" s="10" t="s">
        <v>34</v>
      </c>
      <c r="C49" s="20">
        <f>+G49</f>
        <v>75098.600000000006</v>
      </c>
      <c r="D49" s="10"/>
      <c r="E49" s="20">
        <f>+I49</f>
        <v>60689</v>
      </c>
      <c r="G49" s="21">
        <f>ROUND('[1](20)BCE-IFBA'!R64/1000,1)</f>
        <v>75098.600000000006</v>
      </c>
      <c r="I49" s="21">
        <v>60689</v>
      </c>
      <c r="L49" s="19"/>
    </row>
    <row r="50" spans="2:12" s="11" customFormat="1" ht="16.5" x14ac:dyDescent="0.35">
      <c r="B50" s="10" t="s">
        <v>35</v>
      </c>
      <c r="C50" s="20">
        <f>+G50</f>
        <v>32376</v>
      </c>
      <c r="D50" s="10"/>
      <c r="E50" s="20">
        <f>+I50</f>
        <v>31687.9</v>
      </c>
      <c r="G50" s="21">
        <f>ROUND('[1](20)BCE-IFBA'!R65/1000,1)</f>
        <v>32376</v>
      </c>
      <c r="I50" s="21">
        <v>31687.9</v>
      </c>
      <c r="L50" s="19"/>
    </row>
    <row r="51" spans="2:12" s="11" customFormat="1" ht="16.5" x14ac:dyDescent="0.35">
      <c r="B51" s="10" t="s">
        <v>32</v>
      </c>
      <c r="C51" s="20">
        <f>+G51</f>
        <v>35472.1</v>
      </c>
      <c r="D51" s="10"/>
      <c r="E51" s="20">
        <f>+I51</f>
        <v>38292.9</v>
      </c>
      <c r="G51" s="21">
        <f>ROUND(('[1](20)BCE-IFBA'!R66+'[1](20)BCE-IFBA'!R81-'[1](20)BCE-IFBA'!R41)/1000,1)+0.1</f>
        <v>35472.1</v>
      </c>
      <c r="I51" s="21">
        <v>38292.9</v>
      </c>
      <c r="L51" s="19"/>
    </row>
    <row r="52" spans="2:12" s="11" customFormat="1" ht="16.5" x14ac:dyDescent="0.35">
      <c r="B52" s="23"/>
      <c r="C52" s="24">
        <f>SUM(C49:C51)</f>
        <v>142946.70000000001</v>
      </c>
      <c r="D52" s="10"/>
      <c r="E52" s="24">
        <f>SUM(E49:E51)</f>
        <v>130669.79999999999</v>
      </c>
      <c r="G52" s="25">
        <f>SUM(G49:G51)</f>
        <v>142946.70000000001</v>
      </c>
      <c r="I52" s="25">
        <v>130669.79999999999</v>
      </c>
      <c r="L52" s="19"/>
    </row>
    <row r="53" spans="2:12" s="11" customFormat="1" ht="16.5" hidden="1" x14ac:dyDescent="0.35">
      <c r="B53" s="13" t="s">
        <v>36</v>
      </c>
      <c r="C53" s="27"/>
      <c r="D53" s="10"/>
      <c r="E53" s="27"/>
      <c r="G53" s="28"/>
      <c r="I53" s="28"/>
      <c r="L53" s="19"/>
    </row>
    <row r="54" spans="2:12" s="11" customFormat="1" ht="16.5" hidden="1" x14ac:dyDescent="0.35">
      <c r="B54" s="10" t="s">
        <v>37</v>
      </c>
      <c r="C54" s="20">
        <f>+G54</f>
        <v>0</v>
      </c>
      <c r="D54" s="10"/>
      <c r="E54" s="20">
        <f>+I54</f>
        <v>0</v>
      </c>
      <c r="G54" s="22">
        <f>ROUND('[1](20)BCE-IFBA'!R69/1000,1)</f>
        <v>0</v>
      </c>
      <c r="I54" s="22">
        <v>0</v>
      </c>
      <c r="L54" s="19"/>
    </row>
    <row r="55" spans="2:12" s="11" customFormat="1" ht="16.5" hidden="1" x14ac:dyDescent="0.35">
      <c r="B55" s="10" t="s">
        <v>38</v>
      </c>
      <c r="C55" s="20">
        <f>+G55</f>
        <v>0</v>
      </c>
      <c r="D55" s="10"/>
      <c r="E55" s="20">
        <f>+I55</f>
        <v>0</v>
      </c>
      <c r="G55" s="22">
        <f>ROUND('[1](20)BCE-IFBA'!R70/1000,1)</f>
        <v>0</v>
      </c>
      <c r="I55" s="22">
        <v>0</v>
      </c>
      <c r="L55" s="19"/>
    </row>
    <row r="56" spans="2:12" s="11" customFormat="1" ht="16.5" hidden="1" x14ac:dyDescent="0.35">
      <c r="B56" s="10" t="s">
        <v>39</v>
      </c>
      <c r="C56" s="20">
        <f>+G56</f>
        <v>0</v>
      </c>
      <c r="D56" s="10"/>
      <c r="E56" s="20">
        <f>+I56</f>
        <v>0</v>
      </c>
      <c r="G56" s="22">
        <f>ROUND('[1](20)BCE-IFBA'!R71/1000,1)</f>
        <v>0</v>
      </c>
      <c r="I56" s="22">
        <v>0</v>
      </c>
      <c r="L56" s="19"/>
    </row>
    <row r="57" spans="2:12" s="11" customFormat="1" ht="16.5" hidden="1" x14ac:dyDescent="0.35">
      <c r="B57" s="23"/>
      <c r="C57" s="24">
        <f>SUM(C54:C56)</f>
        <v>0</v>
      </c>
      <c r="D57" s="10"/>
      <c r="E57" s="24">
        <f>SUM(E54:E56)</f>
        <v>0</v>
      </c>
      <c r="G57" s="25">
        <f>SUM(G54:G56)</f>
        <v>0</v>
      </c>
      <c r="I57" s="25">
        <v>0</v>
      </c>
      <c r="L57" s="19"/>
    </row>
    <row r="58" spans="2:12" s="11" customFormat="1" ht="16.5" x14ac:dyDescent="0.35">
      <c r="B58" s="23"/>
      <c r="C58" s="31"/>
      <c r="D58" s="10"/>
      <c r="E58" s="31"/>
      <c r="G58" s="36"/>
      <c r="I58" s="36"/>
      <c r="L58" s="19"/>
    </row>
    <row r="59" spans="2:12" s="11" customFormat="1" ht="16.5" x14ac:dyDescent="0.35">
      <c r="B59" s="13" t="s">
        <v>40</v>
      </c>
      <c r="C59" s="24">
        <f>+G59</f>
        <v>70327.399999999994</v>
      </c>
      <c r="D59" s="10"/>
      <c r="E59" s="24">
        <f>+I59</f>
        <v>70268.3</v>
      </c>
      <c r="G59" s="25">
        <f>ROUND('[1](20)BCE-IFBA'!R79/1000,1)</f>
        <v>70327.399999999994</v>
      </c>
      <c r="I59" s="25">
        <v>70268.3</v>
      </c>
      <c r="L59" s="19"/>
    </row>
    <row r="60" spans="2:12" s="11" customFormat="1" ht="16.5" x14ac:dyDescent="0.35">
      <c r="B60" s="23"/>
      <c r="C60" s="27"/>
      <c r="D60" s="10"/>
      <c r="E60" s="27"/>
      <c r="G60" s="28"/>
      <c r="I60" s="28"/>
      <c r="L60" s="19"/>
    </row>
    <row r="61" spans="2:12" s="11" customFormat="1" ht="16.5" x14ac:dyDescent="0.35">
      <c r="B61" s="13" t="s">
        <v>41</v>
      </c>
      <c r="C61" s="37">
        <f>+C47+C52+C57+C59</f>
        <v>5136932.1000000006</v>
      </c>
      <c r="D61" s="10"/>
      <c r="E61" s="37">
        <f>+E47+E52+E57+E59</f>
        <v>4993669.0999999996</v>
      </c>
      <c r="G61" s="38">
        <f>+G47+G52+G57+G59</f>
        <v>5136932.1000000006</v>
      </c>
      <c r="I61" s="38">
        <v>4993669.0999999996</v>
      </c>
      <c r="L61" s="19"/>
    </row>
    <row r="62" spans="2:12" s="11" customFormat="1" ht="16.5" x14ac:dyDescent="0.35">
      <c r="B62" s="23"/>
      <c r="C62" s="27"/>
      <c r="D62" s="10"/>
      <c r="E62" s="27"/>
      <c r="G62" s="28"/>
      <c r="I62" s="28"/>
      <c r="L62" s="19"/>
    </row>
    <row r="63" spans="2:12" s="11" customFormat="1" ht="16.5" x14ac:dyDescent="0.35">
      <c r="B63" s="10" t="s">
        <v>42</v>
      </c>
      <c r="C63" s="29">
        <f>+G63</f>
        <v>34629.699999999997</v>
      </c>
      <c r="D63" s="13"/>
      <c r="E63" s="29">
        <f>+I63</f>
        <v>34313.699999999997</v>
      </c>
      <c r="F63" s="28"/>
      <c r="G63" s="39">
        <f>ROUND('[1](20)BCE-IFBA'!R85/1000,1)</f>
        <v>34629.699999999997</v>
      </c>
      <c r="I63" s="39">
        <v>34313.699999999997</v>
      </c>
      <c r="L63" s="19"/>
    </row>
    <row r="64" spans="2:12" s="11" customFormat="1" ht="16.5" x14ac:dyDescent="0.35">
      <c r="B64" s="23"/>
      <c r="C64" s="27"/>
      <c r="D64" s="10"/>
      <c r="E64" s="27"/>
      <c r="G64" s="28"/>
      <c r="I64" s="28"/>
      <c r="L64" s="19"/>
    </row>
    <row r="65" spans="1:14" s="11" customFormat="1" ht="17.25" customHeight="1" x14ac:dyDescent="0.35">
      <c r="B65" s="13" t="s">
        <v>43</v>
      </c>
      <c r="C65" s="27"/>
      <c r="D65" s="10"/>
      <c r="E65" s="27"/>
      <c r="G65" s="28"/>
      <c r="I65" s="28"/>
      <c r="L65" s="19"/>
    </row>
    <row r="66" spans="1:14" s="11" customFormat="1" ht="16.5" x14ac:dyDescent="0.35">
      <c r="B66" s="10" t="s">
        <v>44</v>
      </c>
      <c r="C66" s="20">
        <f>+G66</f>
        <v>210000</v>
      </c>
      <c r="D66" s="10"/>
      <c r="E66" s="20">
        <f>+I66</f>
        <v>210000</v>
      </c>
      <c r="G66" s="40">
        <f>ROUND('[1](20)BCE-IFBA'!R88/1000,1)</f>
        <v>210000</v>
      </c>
      <c r="I66" s="40">
        <v>210000</v>
      </c>
      <c r="L66" s="19"/>
    </row>
    <row r="67" spans="1:14" s="11" customFormat="1" ht="16.5" hidden="1" x14ac:dyDescent="0.35">
      <c r="B67" s="10" t="s">
        <v>45</v>
      </c>
      <c r="C67" s="20">
        <f>ROUND(G67,1)</f>
        <v>0</v>
      </c>
      <c r="D67" s="10"/>
      <c r="E67" s="20">
        <f>ROUND(I67,1)</f>
        <v>0</v>
      </c>
      <c r="G67" s="21">
        <v>0</v>
      </c>
      <c r="I67" s="21">
        <v>0</v>
      </c>
      <c r="L67" s="19"/>
    </row>
    <row r="68" spans="1:14" s="11" customFormat="1" ht="24" customHeight="1" x14ac:dyDescent="0.35">
      <c r="B68" s="41" t="s">
        <v>46</v>
      </c>
      <c r="C68" s="42">
        <f>+G68</f>
        <v>356170.3</v>
      </c>
      <c r="D68" s="10"/>
      <c r="E68" s="42">
        <f>+I68</f>
        <v>352040</v>
      </c>
      <c r="F68" s="28"/>
      <c r="G68" s="43">
        <f>ROUND(('[1](20)BCE-IFBA'!R90+'[1](20)BCE-IFBA'!R91)/1000,1)</f>
        <v>356170.3</v>
      </c>
      <c r="I68" s="43">
        <v>352040</v>
      </c>
      <c r="L68" s="19"/>
    </row>
    <row r="69" spans="1:14" s="11" customFormat="1" ht="17.25" customHeight="1" x14ac:dyDescent="0.35">
      <c r="B69" s="13" t="s">
        <v>47</v>
      </c>
      <c r="C69" s="44">
        <f>SUM(C66:C68)</f>
        <v>566170.30000000005</v>
      </c>
      <c r="D69" s="10"/>
      <c r="E69" s="44">
        <f>SUM(E66:E68)</f>
        <v>562040</v>
      </c>
      <c r="F69" s="28"/>
      <c r="G69" s="45">
        <f>SUM(G66:G68)</f>
        <v>566170.30000000005</v>
      </c>
      <c r="I69" s="45">
        <v>562040</v>
      </c>
    </row>
    <row r="70" spans="1:14" s="11" customFormat="1" ht="24.75" customHeight="1" thickBot="1" x14ac:dyDescent="0.4">
      <c r="B70" s="13" t="s">
        <v>48</v>
      </c>
      <c r="C70" s="46">
        <f>+C69+C63+C61</f>
        <v>5737732.1000000006</v>
      </c>
      <c r="D70" s="10"/>
      <c r="E70" s="46">
        <f>+E69+E63+E61</f>
        <v>5590022.7999999998</v>
      </c>
      <c r="G70" s="47">
        <f>ROUND(+G69+G63+G61,1)</f>
        <v>5737732.0999999996</v>
      </c>
      <c r="I70" s="47">
        <v>5590022.7999999998</v>
      </c>
      <c r="L70" s="48"/>
      <c r="M70" s="34"/>
      <c r="N70" s="49"/>
    </row>
    <row r="71" spans="1:14" s="6" customFormat="1" ht="18" customHeight="1" thickTop="1" x14ac:dyDescent="0.35">
      <c r="B71" s="10"/>
      <c r="C71" s="14"/>
      <c r="D71" s="10"/>
      <c r="E71" s="14"/>
      <c r="F71" s="50"/>
      <c r="G71" s="51"/>
      <c r="I71" s="51"/>
    </row>
    <row r="72" spans="1:14" s="55" customFormat="1" ht="18" customHeight="1" x14ac:dyDescent="0.35">
      <c r="A72" s="52"/>
      <c r="B72" s="56"/>
      <c r="C72" s="51"/>
      <c r="E72" s="51"/>
      <c r="F72" s="53"/>
      <c r="G72" s="51"/>
      <c r="H72" s="54"/>
      <c r="I72" s="51"/>
      <c r="J72" s="54"/>
      <c r="K72" s="54"/>
    </row>
    <row r="73" spans="1:14" s="55" customFormat="1" ht="15.5" x14ac:dyDescent="0.35">
      <c r="A73" s="52"/>
      <c r="B73" s="56"/>
      <c r="C73" s="51"/>
      <c r="E73" s="51"/>
      <c r="F73" s="53"/>
      <c r="G73" s="57"/>
      <c r="H73" s="54"/>
      <c r="I73" s="57"/>
      <c r="J73" s="54"/>
      <c r="K73" s="54"/>
    </row>
    <row r="74" spans="1:14" s="55" customFormat="1" ht="15.5" x14ac:dyDescent="0.35">
      <c r="B74" s="58"/>
      <c r="C74" s="51"/>
      <c r="D74" s="53"/>
      <c r="E74" s="51"/>
      <c r="F74" s="53"/>
      <c r="G74" s="57"/>
      <c r="H74" s="54"/>
      <c r="I74" s="57"/>
      <c r="J74" s="54"/>
      <c r="K74" s="54"/>
    </row>
    <row r="75" spans="1:14" s="55" customFormat="1" ht="15.5" x14ac:dyDescent="0.35">
      <c r="A75" s="52"/>
      <c r="B75" s="52"/>
      <c r="C75" s="51"/>
      <c r="D75" s="53"/>
      <c r="E75" s="51"/>
      <c r="F75" s="53"/>
      <c r="G75" s="51"/>
      <c r="H75" s="54"/>
      <c r="I75" s="51"/>
      <c r="J75" s="54"/>
      <c r="K75" s="54"/>
    </row>
    <row r="76" spans="1:14" s="55" customFormat="1" ht="15.5" x14ac:dyDescent="0.35">
      <c r="A76" s="52"/>
      <c r="B76" s="52"/>
      <c r="C76" s="51"/>
      <c r="D76" s="53"/>
      <c r="E76" s="51"/>
      <c r="F76" s="53"/>
      <c r="G76" s="51"/>
      <c r="H76" s="54"/>
      <c r="I76" s="51"/>
      <c r="J76" s="54"/>
      <c r="K76" s="54"/>
    </row>
    <row r="77" spans="1:14" s="55" customFormat="1" ht="15.5" x14ac:dyDescent="0.35">
      <c r="A77" s="52"/>
      <c r="B77" s="59" t="s">
        <v>49</v>
      </c>
      <c r="C77" s="60"/>
      <c r="D77" s="61" t="s">
        <v>50</v>
      </c>
      <c r="E77" s="60"/>
      <c r="F77" s="53"/>
      <c r="G77" s="51"/>
      <c r="H77" s="54"/>
      <c r="I77" s="51"/>
      <c r="J77" s="54"/>
      <c r="K77" s="54"/>
    </row>
    <row r="78" spans="1:14" s="55" customFormat="1" ht="15.5" x14ac:dyDescent="0.35">
      <c r="A78" s="52"/>
      <c r="B78" s="60" t="s">
        <v>51</v>
      </c>
      <c r="C78" s="60"/>
      <c r="D78" s="61" t="s">
        <v>52</v>
      </c>
      <c r="E78" s="60"/>
      <c r="F78" s="53"/>
      <c r="H78" s="53"/>
      <c r="J78" s="54"/>
      <c r="K78" s="54"/>
    </row>
    <row r="79" spans="1:14" s="55" customFormat="1" ht="15.5" x14ac:dyDescent="0.35">
      <c r="A79" s="52"/>
      <c r="B79" s="52"/>
      <c r="C79" s="51"/>
      <c r="D79" s="53"/>
      <c r="E79" s="51"/>
      <c r="F79" s="53"/>
      <c r="G79" s="51"/>
      <c r="H79" s="54"/>
      <c r="I79" s="51"/>
      <c r="J79" s="54"/>
      <c r="K79" s="54"/>
    </row>
    <row r="80" spans="1:14" s="55" customFormat="1" ht="15.5" x14ac:dyDescent="0.35">
      <c r="A80" s="52"/>
      <c r="B80" s="52"/>
      <c r="C80" s="51"/>
      <c r="D80" s="53"/>
      <c r="E80" s="51"/>
      <c r="F80" s="53"/>
      <c r="G80" s="51"/>
      <c r="H80" s="54"/>
      <c r="I80" s="51"/>
      <c r="J80" s="54"/>
      <c r="K80" s="54"/>
    </row>
    <row r="81" spans="1:13" s="55" customFormat="1" ht="15.5" hidden="1" x14ac:dyDescent="0.35">
      <c r="B81" s="58"/>
      <c r="C81" s="51"/>
      <c r="D81" s="53"/>
      <c r="E81" s="51"/>
      <c r="F81" s="53"/>
      <c r="G81" s="51"/>
      <c r="H81" s="54"/>
      <c r="I81" s="51"/>
      <c r="J81" s="54"/>
      <c r="K81" s="54"/>
    </row>
    <row r="82" spans="1:13" s="55" customFormat="1" ht="15.5" hidden="1" x14ac:dyDescent="0.35">
      <c r="A82" s="52"/>
      <c r="B82" s="52"/>
      <c r="C82" s="51"/>
      <c r="D82" s="53"/>
      <c r="E82" s="51"/>
      <c r="F82" s="53"/>
      <c r="G82" s="51"/>
      <c r="H82" s="54"/>
      <c r="I82" s="51" t="s">
        <v>53</v>
      </c>
      <c r="J82" s="54"/>
      <c r="K82" s="54"/>
    </row>
    <row r="83" spans="1:13" s="55" customFormat="1" ht="15.5" hidden="1" x14ac:dyDescent="0.35">
      <c r="A83" s="52"/>
      <c r="B83" s="52"/>
      <c r="C83" s="51"/>
      <c r="D83" s="53"/>
      <c r="E83" s="51"/>
      <c r="F83" s="53"/>
      <c r="G83" s="51"/>
      <c r="H83" s="54"/>
      <c r="I83" s="51" t="s">
        <v>54</v>
      </c>
      <c r="J83" s="54"/>
      <c r="K83" s="54"/>
    </row>
    <row r="84" spans="1:13" s="55" customFormat="1" ht="16.5" hidden="1" x14ac:dyDescent="0.35">
      <c r="B84" s="62" t="s">
        <v>55</v>
      </c>
      <c r="C84" s="63" t="s">
        <v>53</v>
      </c>
      <c r="D84" s="53"/>
      <c r="E84" s="63"/>
      <c r="F84" s="53"/>
      <c r="G84" s="51"/>
      <c r="H84" s="54"/>
      <c r="I84" s="51"/>
      <c r="J84" s="54"/>
      <c r="K84" s="54"/>
    </row>
    <row r="85" spans="1:13" s="55" customFormat="1" ht="16.5" hidden="1" x14ac:dyDescent="0.35">
      <c r="A85" s="52"/>
      <c r="B85" s="64" t="s">
        <v>56</v>
      </c>
      <c r="C85" s="64" t="s">
        <v>54</v>
      </c>
      <c r="D85" s="53"/>
      <c r="E85" s="64"/>
      <c r="F85" s="53"/>
      <c r="G85" s="51"/>
      <c r="H85" s="54"/>
      <c r="I85" s="51"/>
      <c r="J85" s="54"/>
      <c r="K85" s="54"/>
    </row>
    <row r="86" spans="1:13" s="55" customFormat="1" ht="15.5" hidden="1" x14ac:dyDescent="0.35">
      <c r="A86" s="52"/>
      <c r="B86" s="52"/>
      <c r="C86" s="51"/>
      <c r="D86" s="53"/>
      <c r="E86" s="51"/>
      <c r="F86" s="53"/>
      <c r="G86" s="51"/>
      <c r="H86" s="54"/>
      <c r="I86" s="51"/>
      <c r="J86" s="54"/>
      <c r="K86" s="54"/>
    </row>
    <row r="87" spans="1:13" s="55" customFormat="1" ht="15.5" hidden="1" x14ac:dyDescent="0.35">
      <c r="A87" s="52"/>
      <c r="B87" s="52"/>
      <c r="C87" s="51"/>
      <c r="D87" s="53"/>
      <c r="E87" s="51"/>
      <c r="F87" s="53"/>
      <c r="G87" s="51"/>
      <c r="H87" s="54"/>
      <c r="I87" s="51"/>
      <c r="J87" s="54"/>
      <c r="K87" s="54"/>
    </row>
    <row r="88" spans="1:13" s="55" customFormat="1" ht="15.5" hidden="1" x14ac:dyDescent="0.35">
      <c r="A88" s="52"/>
      <c r="B88" s="52"/>
      <c r="C88" s="51"/>
      <c r="D88" s="53"/>
      <c r="E88" s="51"/>
      <c r="F88" s="53"/>
      <c r="G88" s="51"/>
      <c r="H88" s="54"/>
      <c r="I88" s="51"/>
      <c r="J88" s="54"/>
      <c r="K88" s="54"/>
    </row>
    <row r="89" spans="1:13" s="55" customFormat="1" ht="15.5" hidden="1" x14ac:dyDescent="0.35">
      <c r="A89" s="52"/>
      <c r="B89" s="52"/>
      <c r="C89" s="51"/>
      <c r="D89" s="53"/>
      <c r="E89" s="51"/>
      <c r="F89" s="53"/>
      <c r="G89" s="51"/>
      <c r="H89" s="54"/>
      <c r="I89" s="51"/>
      <c r="J89" s="54"/>
      <c r="K89" s="54"/>
    </row>
    <row r="90" spans="1:13" s="55" customFormat="1" ht="15.5" hidden="1" x14ac:dyDescent="0.35">
      <c r="A90" s="52"/>
      <c r="B90" s="52"/>
      <c r="C90" s="51"/>
      <c r="D90" s="53"/>
      <c r="E90" s="51"/>
      <c r="F90" s="53"/>
      <c r="G90" s="51"/>
      <c r="H90" s="54"/>
      <c r="I90" s="51"/>
      <c r="J90" s="54"/>
      <c r="K90" s="54"/>
    </row>
    <row r="91" spans="1:13" s="55" customFormat="1" ht="16.5" hidden="1" x14ac:dyDescent="0.35">
      <c r="A91" s="52"/>
      <c r="B91" s="62" t="s">
        <v>57</v>
      </c>
      <c r="C91" s="51"/>
      <c r="D91" s="53"/>
      <c r="E91" s="51"/>
      <c r="F91" s="53"/>
      <c r="G91" s="51"/>
      <c r="H91" s="54"/>
      <c r="I91" s="51"/>
      <c r="J91" s="54"/>
      <c r="K91" s="54"/>
    </row>
    <row r="92" spans="1:13" s="55" customFormat="1" ht="16.5" hidden="1" x14ac:dyDescent="0.35">
      <c r="A92" s="52"/>
      <c r="B92" s="64" t="s">
        <v>52</v>
      </c>
      <c r="C92" s="51"/>
      <c r="D92" s="53"/>
      <c r="E92" s="51"/>
      <c r="F92" s="53"/>
      <c r="G92" s="51"/>
      <c r="H92" s="54"/>
      <c r="I92" s="51"/>
      <c r="J92" s="54"/>
      <c r="K92" s="54"/>
    </row>
    <row r="93" spans="1:13" s="55" customFormat="1" ht="15.5" hidden="1" x14ac:dyDescent="0.35">
      <c r="A93" s="52"/>
      <c r="B93" s="52"/>
      <c r="C93" s="51"/>
      <c r="D93" s="53"/>
      <c r="E93" s="51"/>
      <c r="F93" s="53"/>
      <c r="G93" s="51"/>
      <c r="H93" s="54"/>
      <c r="I93" s="51"/>
      <c r="J93" s="54"/>
      <c r="K93" s="54"/>
    </row>
    <row r="94" spans="1:13" s="52" customFormat="1" ht="16.5" hidden="1" x14ac:dyDescent="0.35">
      <c r="H94" s="20"/>
      <c r="J94" s="20"/>
      <c r="K94" s="20"/>
      <c r="M94" s="20"/>
    </row>
    <row r="95" spans="1:13" s="55" customFormat="1" ht="16.5" hidden="1" x14ac:dyDescent="0.35">
      <c r="A95" s="52"/>
      <c r="B95" s="65" t="s">
        <v>58</v>
      </c>
      <c r="C95" s="14"/>
      <c r="D95" s="63"/>
      <c r="E95" s="14"/>
      <c r="F95" s="66"/>
      <c r="G95" s="51"/>
      <c r="H95" s="53"/>
      <c r="I95" s="51"/>
      <c r="J95" s="53"/>
      <c r="K95" s="53"/>
    </row>
    <row r="96" spans="1:13" s="55" customFormat="1" ht="16.5" hidden="1" x14ac:dyDescent="0.35">
      <c r="A96" s="53"/>
      <c r="B96" s="65" t="s">
        <v>59</v>
      </c>
      <c r="C96" s="14"/>
      <c r="D96" s="63"/>
      <c r="E96" s="14"/>
      <c r="F96" s="66"/>
      <c r="G96" s="51"/>
      <c r="H96" s="53"/>
      <c r="I96" s="51"/>
      <c r="J96" s="53"/>
      <c r="K96" s="53"/>
    </row>
    <row r="97" spans="1:11" s="55" customFormat="1" ht="15.5" hidden="1" x14ac:dyDescent="0.35">
      <c r="A97" s="53"/>
      <c r="B97" s="54"/>
      <c r="C97" s="51"/>
      <c r="D97" s="53"/>
      <c r="E97" s="51"/>
      <c r="F97" s="53"/>
      <c r="G97" s="51"/>
      <c r="H97" s="53"/>
      <c r="I97" s="51"/>
      <c r="J97" s="53"/>
      <c r="K97" s="53"/>
    </row>
    <row r="98" spans="1:11" s="6" customFormat="1" x14ac:dyDescent="0.3">
      <c r="B98" s="67"/>
    </row>
    <row r="99" spans="1:11" s="6" customFormat="1" x14ac:dyDescent="0.3">
      <c r="B99" s="67"/>
    </row>
    <row r="100" spans="1:11" s="6" customFormat="1" x14ac:dyDescent="0.3">
      <c r="B100" s="67"/>
    </row>
    <row r="101" spans="1:11" s="6" customFormat="1" x14ac:dyDescent="0.3">
      <c r="B101" s="67"/>
    </row>
    <row r="102" spans="1:11" s="6" customFormat="1" x14ac:dyDescent="0.3">
      <c r="B102" s="67"/>
    </row>
    <row r="103" spans="1:11" s="6" customFormat="1" x14ac:dyDescent="0.3">
      <c r="B103" s="67"/>
    </row>
    <row r="104" spans="1:11" s="6" customFormat="1" x14ac:dyDescent="0.3">
      <c r="B104" s="67"/>
    </row>
    <row r="105" spans="1:11" s="6" customFormat="1" x14ac:dyDescent="0.3">
      <c r="B105" s="67"/>
    </row>
    <row r="106" spans="1:11" s="6" customFormat="1" x14ac:dyDescent="0.3">
      <c r="B106" s="67"/>
    </row>
    <row r="107" spans="1:11" s="6" customFormat="1" x14ac:dyDescent="0.3">
      <c r="B107" s="67"/>
    </row>
    <row r="108" spans="1:11" s="6" customFormat="1" x14ac:dyDescent="0.3">
      <c r="B108" s="67"/>
    </row>
    <row r="109" spans="1:11" s="6" customFormat="1" x14ac:dyDescent="0.3">
      <c r="B109" s="67"/>
    </row>
    <row r="110" spans="1:11" s="6" customFormat="1" x14ac:dyDescent="0.3">
      <c r="B110" s="67"/>
    </row>
    <row r="111" spans="1:11" s="6" customFormat="1" x14ac:dyDescent="0.3">
      <c r="B111" s="67"/>
    </row>
    <row r="112" spans="1:11" s="6" customFormat="1" x14ac:dyDescent="0.3">
      <c r="B112" s="67"/>
    </row>
    <row r="113" spans="2:2" s="6" customFormat="1" x14ac:dyDescent="0.3">
      <c r="B113" s="67"/>
    </row>
    <row r="114" spans="2:2" s="6" customFormat="1" x14ac:dyDescent="0.3">
      <c r="B114" s="67"/>
    </row>
    <row r="115" spans="2:2" s="6" customFormat="1" x14ac:dyDescent="0.3">
      <c r="B115" s="67"/>
    </row>
    <row r="116" spans="2:2" s="69" customFormat="1" x14ac:dyDescent="0.3">
      <c r="B116" s="68"/>
    </row>
    <row r="117" spans="2:2" s="69" customFormat="1" x14ac:dyDescent="0.3">
      <c r="B117" s="68"/>
    </row>
    <row r="118" spans="2:2" s="69" customFormat="1" x14ac:dyDescent="0.3">
      <c r="B118" s="68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5ED3-154D-4FFD-AC3A-43C904D807B4}">
  <dimension ref="A1:Q401"/>
  <sheetViews>
    <sheetView tabSelected="1" topLeftCell="B1" zoomScale="68" zoomScaleNormal="75" workbookViewId="0">
      <selection activeCell="B72" sqref="A72:XFD72"/>
    </sheetView>
  </sheetViews>
  <sheetFormatPr baseColWidth="10" defaultRowHeight="12.5" x14ac:dyDescent="0.25"/>
  <cols>
    <col min="1" max="1" width="0" hidden="1" customWidth="1"/>
    <col min="2" max="2" width="97.1796875" customWidth="1"/>
    <col min="3" max="3" width="16.81640625" bestFit="1" customWidth="1"/>
    <col min="4" max="4" width="2.81640625" customWidth="1"/>
    <col min="5" max="5" width="16.81640625" bestFit="1" customWidth="1"/>
    <col min="6" max="6" width="2.81640625" customWidth="1"/>
    <col min="7" max="7" width="6.7265625" customWidth="1"/>
    <col min="8" max="8" width="15.7265625" customWidth="1"/>
    <col min="9" max="9" width="2.81640625" customWidth="1"/>
    <col min="10" max="10" width="17.54296875" customWidth="1"/>
    <col min="11" max="12" width="2.81640625" customWidth="1"/>
    <col min="13" max="13" width="16.54296875" bestFit="1" customWidth="1"/>
    <col min="14" max="14" width="15.453125" customWidth="1"/>
    <col min="15" max="15" width="16.7265625" bestFit="1" customWidth="1"/>
    <col min="17" max="17" width="16.7265625" bestFit="1" customWidth="1"/>
  </cols>
  <sheetData>
    <row r="1" spans="2:14" s="6" customFormat="1" x14ac:dyDescent="0.25"/>
    <row r="2" spans="2:14" s="6" customFormat="1" x14ac:dyDescent="0.25"/>
    <row r="3" spans="2:14" s="6" customFormat="1" x14ac:dyDescent="0.25"/>
    <row r="4" spans="2:14" s="6" customFormat="1" x14ac:dyDescent="0.25"/>
    <row r="5" spans="2:14" s="6" customFormat="1" x14ac:dyDescent="0.25"/>
    <row r="6" spans="2:14" s="70" customFormat="1" ht="45" customHeight="1" x14ac:dyDescent="0.5">
      <c r="B6" s="1" t="s">
        <v>0</v>
      </c>
      <c r="C6" s="16"/>
      <c r="D6" s="16"/>
      <c r="E6" s="16"/>
      <c r="M6" s="3"/>
    </row>
    <row r="7" spans="2:14" s="70" customFormat="1" ht="25.5" customHeight="1" x14ac:dyDescent="0.4">
      <c r="B7" s="4" t="s">
        <v>60</v>
      </c>
      <c r="C7" s="16"/>
      <c r="D7" s="16"/>
      <c r="E7" s="16"/>
    </row>
    <row r="8" spans="2:14" s="70" customFormat="1" ht="18" x14ac:dyDescent="0.4">
      <c r="B8" s="4" t="str">
        <f>+'[1](1)FECHAS'!B16</f>
        <v xml:space="preserve">DEL 01 DE ENERO AL 30 DE SEPTIEMBRE DE 2023 Y 2022. </v>
      </c>
      <c r="C8" s="16"/>
      <c r="D8" s="16"/>
      <c r="E8" s="16"/>
      <c r="J8" s="71" t="s">
        <v>2</v>
      </c>
    </row>
    <row r="9" spans="2:14" s="70" customFormat="1" ht="18" x14ac:dyDescent="0.4">
      <c r="B9" s="4" t="s">
        <v>3</v>
      </c>
      <c r="C9" s="16"/>
      <c r="D9" s="16"/>
      <c r="E9" s="16"/>
    </row>
    <row r="10" spans="2:14" s="52" customFormat="1" ht="15.5" x14ac:dyDescent="0.35">
      <c r="B10" s="56"/>
      <c r="C10" s="56"/>
      <c r="D10" s="56"/>
      <c r="E10" s="56"/>
      <c r="M10"/>
    </row>
    <row r="11" spans="2:14" s="52" customFormat="1" ht="15.5" hidden="1" x14ac:dyDescent="0.35">
      <c r="B11" s="56"/>
      <c r="C11" s="56"/>
      <c r="D11" s="56"/>
      <c r="E11" s="56"/>
      <c r="M11"/>
    </row>
    <row r="12" spans="2:14" s="52" customFormat="1" ht="16.5" x14ac:dyDescent="0.35">
      <c r="B12" s="56"/>
      <c r="C12" s="9"/>
      <c r="D12" s="9"/>
      <c r="E12" s="9"/>
      <c r="F12" s="9"/>
      <c r="G12" s="9"/>
      <c r="H12" s="9"/>
      <c r="I12" s="9"/>
      <c r="J12" s="9"/>
      <c r="K12" s="9"/>
      <c r="L12" s="9"/>
      <c r="M12"/>
    </row>
    <row r="13" spans="2:14" s="52" customFormat="1" ht="16.5" x14ac:dyDescent="0.35">
      <c r="B13" s="56"/>
      <c r="C13" s="9">
        <f>+H13</f>
        <v>2023</v>
      </c>
      <c r="D13" s="9"/>
      <c r="E13" s="9">
        <f>+J13</f>
        <v>2022</v>
      </c>
      <c r="F13" s="9"/>
      <c r="G13" s="9"/>
      <c r="H13" s="9">
        <f>+'[1](1)FECHAS'!B24</f>
        <v>2023</v>
      </c>
      <c r="I13" s="9"/>
      <c r="J13" s="9">
        <v>2022</v>
      </c>
      <c r="K13" s="9"/>
      <c r="L13" s="9"/>
      <c r="M13"/>
    </row>
    <row r="14" spans="2:14" s="52" customFormat="1" ht="16.5" x14ac:dyDescent="0.35">
      <c r="B14" s="13" t="s">
        <v>61</v>
      </c>
      <c r="C14" s="56"/>
      <c r="D14" s="56"/>
      <c r="E14" s="56"/>
      <c r="H14" s="20"/>
      <c r="J14" s="20"/>
      <c r="M14"/>
    </row>
    <row r="15" spans="2:14" s="52" customFormat="1" ht="16.5" x14ac:dyDescent="0.35">
      <c r="B15" s="16" t="s">
        <v>62</v>
      </c>
      <c r="C15" s="72">
        <f>+H15</f>
        <v>253957.6</v>
      </c>
      <c r="D15" s="20"/>
      <c r="E15" s="72">
        <f>J15</f>
        <v>219790</v>
      </c>
      <c r="H15" s="72">
        <f>ROUND(('[1](21)ER-IFBA'!R10)/1000,1)</f>
        <v>253957.6</v>
      </c>
      <c r="J15" s="72">
        <v>219790</v>
      </c>
      <c r="M15"/>
      <c r="N15" s="73"/>
    </row>
    <row r="16" spans="2:14" s="52" customFormat="1" ht="16.5" x14ac:dyDescent="0.35">
      <c r="B16" s="16" t="s">
        <v>63</v>
      </c>
      <c r="C16" s="20">
        <f>+H16</f>
        <v>29632.1</v>
      </c>
      <c r="D16" s="20"/>
      <c r="E16" s="20">
        <f t="shared" ref="E16:E70" si="0">J16</f>
        <v>29754.3</v>
      </c>
      <c r="H16" s="20">
        <f>ROUND(('[1](21)ER-IFBA'!R11)/1000,1)</f>
        <v>29632.1</v>
      </c>
      <c r="J16" s="20">
        <v>29754.3</v>
      </c>
      <c r="M16"/>
      <c r="N16" s="73"/>
    </row>
    <row r="17" spans="2:17" s="52" customFormat="1" ht="16.5" x14ac:dyDescent="0.35">
      <c r="B17" s="16" t="s">
        <v>64</v>
      </c>
      <c r="C17" s="74">
        <f>+H17</f>
        <v>38188.1</v>
      </c>
      <c r="D17" s="20"/>
      <c r="E17" s="74">
        <f t="shared" si="0"/>
        <v>29725.5</v>
      </c>
      <c r="H17" s="20">
        <f>ROUND(('[1](21)ER-IFBA'!R12)/1000,1)</f>
        <v>38188.1</v>
      </c>
      <c r="J17" s="20">
        <v>29725.5</v>
      </c>
      <c r="M17"/>
      <c r="N17" s="73"/>
    </row>
    <row r="18" spans="2:17" s="52" customFormat="1" ht="16.5" x14ac:dyDescent="0.35">
      <c r="B18" s="16" t="s">
        <v>65</v>
      </c>
      <c r="C18" s="74">
        <f>+H18</f>
        <v>472.2</v>
      </c>
      <c r="D18" s="20"/>
      <c r="E18" s="74">
        <f t="shared" si="0"/>
        <v>1342.9</v>
      </c>
      <c r="H18" s="20">
        <f>ROUND(('[1](21)ER-IFBA'!R13)/1000,1)</f>
        <v>472.2</v>
      </c>
      <c r="J18" s="20">
        <v>1342.9</v>
      </c>
      <c r="M18"/>
      <c r="N18" s="73"/>
    </row>
    <row r="19" spans="2:17" s="52" customFormat="1" ht="16.5" hidden="1" x14ac:dyDescent="0.35">
      <c r="B19" s="16" t="s">
        <v>66</v>
      </c>
      <c r="C19" s="74">
        <f>+H19</f>
        <v>0</v>
      </c>
      <c r="D19" s="20"/>
      <c r="E19" s="74">
        <f t="shared" si="0"/>
        <v>0</v>
      </c>
      <c r="H19" s="20">
        <f>ROUND(('[1](21)ER-IFBA'!R14)/1000,1)</f>
        <v>0</v>
      </c>
      <c r="J19" s="20">
        <v>0</v>
      </c>
      <c r="M19"/>
      <c r="N19" s="73"/>
    </row>
    <row r="20" spans="2:17" s="52" customFormat="1" ht="16.5" x14ac:dyDescent="0.35">
      <c r="B20" s="16" t="s">
        <v>67</v>
      </c>
      <c r="C20" s="74">
        <f t="shared" ref="C20:C27" si="1">+H20</f>
        <v>13816</v>
      </c>
      <c r="D20" s="20"/>
      <c r="E20" s="74">
        <f t="shared" si="0"/>
        <v>38385.699999999997</v>
      </c>
      <c r="H20" s="20">
        <f>ROUND(('[1](21)ER-IFBA'!R15)/1000,1)</f>
        <v>13816</v>
      </c>
      <c r="J20" s="20">
        <v>38385.699999999997</v>
      </c>
      <c r="M20"/>
      <c r="N20" s="73"/>
    </row>
    <row r="21" spans="2:17" s="52" customFormat="1" ht="16.5" x14ac:dyDescent="0.35">
      <c r="B21" s="16" t="s">
        <v>68</v>
      </c>
      <c r="C21" s="74">
        <f t="shared" si="1"/>
        <v>8260.4</v>
      </c>
      <c r="D21" s="20"/>
      <c r="E21" s="74">
        <f t="shared" si="0"/>
        <v>1918.9</v>
      </c>
      <c r="H21" s="20">
        <f>ROUND(('[1](21)ER-IFBA'!R16)/1000,1)</f>
        <v>8260.4</v>
      </c>
      <c r="J21" s="20">
        <v>1918.9</v>
      </c>
      <c r="M21"/>
      <c r="N21" s="73"/>
    </row>
    <row r="22" spans="2:17" s="52" customFormat="1" ht="16.5" x14ac:dyDescent="0.35">
      <c r="B22" s="16" t="s">
        <v>69</v>
      </c>
      <c r="C22" s="74">
        <f t="shared" si="1"/>
        <v>3361.4</v>
      </c>
      <c r="D22" s="20"/>
      <c r="E22" s="74">
        <f t="shared" si="0"/>
        <v>4621.8</v>
      </c>
      <c r="H22" s="20">
        <f>ROUND(('[1](21)ER-IFBA'!R17)/1000,1)</f>
        <v>3361.4</v>
      </c>
      <c r="J22" s="20">
        <v>4621.8</v>
      </c>
      <c r="M22"/>
      <c r="N22" s="73"/>
    </row>
    <row r="23" spans="2:17" s="52" customFormat="1" ht="16.5" x14ac:dyDescent="0.35">
      <c r="B23" s="16" t="s">
        <v>70</v>
      </c>
      <c r="C23" s="74">
        <f t="shared" si="1"/>
        <v>2210.1</v>
      </c>
      <c r="D23" s="20"/>
      <c r="E23" s="74">
        <f t="shared" si="0"/>
        <v>2682.8</v>
      </c>
      <c r="H23" s="20">
        <f>ROUND(('[1](21)ER-IFBA'!R18)/1000,1)</f>
        <v>2210.1</v>
      </c>
      <c r="J23" s="20">
        <v>2682.8</v>
      </c>
      <c r="M23"/>
      <c r="N23" s="73"/>
    </row>
    <row r="24" spans="2:17" s="52" customFormat="1" ht="16.5" hidden="1" x14ac:dyDescent="0.35">
      <c r="B24" s="16" t="s">
        <v>71</v>
      </c>
      <c r="C24" s="74">
        <f t="shared" si="1"/>
        <v>0</v>
      </c>
      <c r="D24" s="20"/>
      <c r="E24" s="74">
        <f t="shared" si="0"/>
        <v>0</v>
      </c>
      <c r="H24" s="20">
        <f>ROUND(('[1](21)ER-IFBA'!R19)/1000,1)</f>
        <v>0</v>
      </c>
      <c r="J24" s="20">
        <v>0</v>
      </c>
      <c r="M24"/>
      <c r="N24" s="73"/>
    </row>
    <row r="25" spans="2:17" s="52" customFormat="1" ht="16.5" hidden="1" x14ac:dyDescent="0.35">
      <c r="B25" s="16" t="s">
        <v>72</v>
      </c>
      <c r="C25" s="74">
        <f t="shared" si="1"/>
        <v>0</v>
      </c>
      <c r="D25" s="20"/>
      <c r="E25" s="74">
        <f t="shared" si="0"/>
        <v>0</v>
      </c>
      <c r="H25" s="20">
        <f>ROUND(('[1](21)ER-IFBA'!R20)/1000,1)</f>
        <v>0</v>
      </c>
      <c r="J25" s="20">
        <v>0</v>
      </c>
      <c r="M25"/>
      <c r="N25" s="73"/>
    </row>
    <row r="26" spans="2:17" s="52" customFormat="1" ht="16.5" hidden="1" x14ac:dyDescent="0.35">
      <c r="B26" s="16" t="s">
        <v>73</v>
      </c>
      <c r="C26" s="74">
        <f t="shared" si="1"/>
        <v>0</v>
      </c>
      <c r="D26" s="20"/>
      <c r="E26" s="74">
        <f t="shared" si="0"/>
        <v>0</v>
      </c>
      <c r="H26" s="20">
        <f>ROUND(('[1](21)ER-IFBA'!R21)/1000,1)</f>
        <v>0</v>
      </c>
      <c r="J26" s="20">
        <v>0</v>
      </c>
      <c r="M26"/>
      <c r="N26" s="73"/>
    </row>
    <row r="27" spans="2:17" s="52" customFormat="1" ht="16.5" x14ac:dyDescent="0.35">
      <c r="B27" s="16" t="s">
        <v>74</v>
      </c>
      <c r="C27" s="42">
        <f t="shared" si="1"/>
        <v>62947.6</v>
      </c>
      <c r="D27" s="74"/>
      <c r="E27" s="42">
        <f t="shared" si="0"/>
        <v>60047.4</v>
      </c>
      <c r="H27" s="42">
        <f>ROUND(('[1](21)ER-IFBA'!R22)/1000,1)</f>
        <v>62947.6</v>
      </c>
      <c r="J27" s="42">
        <v>60047.4</v>
      </c>
      <c r="M27"/>
      <c r="N27" s="73"/>
      <c r="Q27" s="75"/>
    </row>
    <row r="28" spans="2:17" s="52" customFormat="1" ht="16.5" x14ac:dyDescent="0.35">
      <c r="B28" s="16" t="s">
        <v>75</v>
      </c>
      <c r="C28" s="74"/>
      <c r="D28" s="20"/>
      <c r="E28" s="74"/>
      <c r="H28" s="20"/>
      <c r="J28" s="20"/>
      <c r="M28"/>
      <c r="N28" s="73"/>
    </row>
    <row r="29" spans="2:17" s="52" customFormat="1" ht="16.5" x14ac:dyDescent="0.35">
      <c r="B29" s="16"/>
      <c r="C29" s="74">
        <f>SUM(C15:C28)</f>
        <v>412845.5</v>
      </c>
      <c r="D29" s="74"/>
      <c r="E29" s="74">
        <f>SUM(E15:E28)</f>
        <v>388269.30000000005</v>
      </c>
      <c r="H29" s="74">
        <f>SUM(H15:H28)</f>
        <v>412845.5</v>
      </c>
      <c r="J29" s="74">
        <v>388269.30000000005</v>
      </c>
      <c r="M29" s="76"/>
      <c r="N29" s="73"/>
    </row>
    <row r="30" spans="2:17" s="52" customFormat="1" ht="16.5" x14ac:dyDescent="0.35">
      <c r="B30" s="13" t="s">
        <v>76</v>
      </c>
      <c r="C30" s="20"/>
      <c r="D30" s="20"/>
      <c r="E30" s="20"/>
      <c r="H30" s="20"/>
      <c r="J30" s="20"/>
      <c r="M30"/>
      <c r="N30" s="73"/>
    </row>
    <row r="31" spans="2:17" s="52" customFormat="1" ht="16.5" x14ac:dyDescent="0.35">
      <c r="B31" s="16" t="s">
        <v>77</v>
      </c>
      <c r="C31" s="20">
        <f>+H31</f>
        <v>32033.9</v>
      </c>
      <c r="D31" s="20"/>
      <c r="E31" s="20">
        <f t="shared" si="0"/>
        <v>27962.799999999999</v>
      </c>
      <c r="H31" s="20">
        <f>ROUND(('[1](21)ER-IFBA'!R27)/1000,1)</f>
        <v>32033.9</v>
      </c>
      <c r="J31" s="20">
        <v>27962.799999999999</v>
      </c>
      <c r="M31"/>
      <c r="N31" s="73"/>
    </row>
    <row r="32" spans="2:17" s="52" customFormat="1" ht="16.5" x14ac:dyDescent="0.35">
      <c r="B32" s="16" t="s">
        <v>78</v>
      </c>
      <c r="C32" s="20">
        <f t="shared" ref="C32:C39" si="2">+H32</f>
        <v>38845.199999999997</v>
      </c>
      <c r="D32" s="20"/>
      <c r="E32" s="20">
        <f t="shared" si="0"/>
        <v>16744.900000000001</v>
      </c>
      <c r="H32" s="20">
        <f>ROUND(('[1](21)ER-IFBA'!R28)/1000,1)</f>
        <v>38845.199999999997</v>
      </c>
      <c r="J32" s="20">
        <v>16744.900000000001</v>
      </c>
      <c r="M32"/>
      <c r="N32" s="73"/>
    </row>
    <row r="33" spans="2:17" s="52" customFormat="1" ht="16.5" x14ac:dyDescent="0.35">
      <c r="B33" s="16" t="s">
        <v>79</v>
      </c>
      <c r="C33" s="20">
        <f t="shared" si="2"/>
        <v>6838.3</v>
      </c>
      <c r="D33" s="20"/>
      <c r="E33" s="20">
        <f t="shared" si="0"/>
        <v>6586.7</v>
      </c>
      <c r="H33" s="20">
        <f>ROUND(('[1](21)ER-IFBA'!R29)/1000,1)</f>
        <v>6838.3</v>
      </c>
      <c r="J33" s="20">
        <v>6586.7</v>
      </c>
      <c r="M33"/>
      <c r="N33" s="73"/>
      <c r="O33" s="75"/>
    </row>
    <row r="34" spans="2:17" s="52" customFormat="1" ht="16.5" x14ac:dyDescent="0.35">
      <c r="B34" s="16" t="s">
        <v>80</v>
      </c>
      <c r="C34" s="20">
        <f>+H34</f>
        <v>134</v>
      </c>
      <c r="D34" s="20"/>
      <c r="E34" s="20">
        <f t="shared" si="0"/>
        <v>1231.2</v>
      </c>
      <c r="H34" s="20">
        <f>ROUND(('[1](21)ER-IFBA'!R30)/1000,1)</f>
        <v>134</v>
      </c>
      <c r="J34" s="20">
        <v>1231.2</v>
      </c>
      <c r="M34"/>
      <c r="N34" s="73"/>
      <c r="O34" s="75"/>
    </row>
    <row r="35" spans="2:17" s="52" customFormat="1" ht="16.5" x14ac:dyDescent="0.35">
      <c r="B35" s="16" t="s">
        <v>69</v>
      </c>
      <c r="C35" s="20">
        <f>+H35</f>
        <v>14449.6</v>
      </c>
      <c r="D35" s="20"/>
      <c r="E35" s="20">
        <f t="shared" si="0"/>
        <v>29646.9</v>
      </c>
      <c r="H35" s="20">
        <f>ROUND(('[1](21)ER-IFBA'!R31)/1000,1)</f>
        <v>14449.6</v>
      </c>
      <c r="J35" s="20">
        <v>29646.9</v>
      </c>
      <c r="M35"/>
      <c r="N35" s="73"/>
      <c r="O35" s="75"/>
    </row>
    <row r="36" spans="2:17" s="52" customFormat="1" ht="16.5" customHeight="1" x14ac:dyDescent="0.35">
      <c r="B36" s="16" t="s">
        <v>70</v>
      </c>
      <c r="C36" s="20">
        <f>+H36*0</f>
        <v>0</v>
      </c>
      <c r="D36" s="20"/>
      <c r="E36" s="20">
        <f t="shared" si="0"/>
        <v>505.8</v>
      </c>
      <c r="H36" s="20">
        <f>ROUND(('[1](21)ER-IFBA'!R32)/1000,1)</f>
        <v>407.4</v>
      </c>
      <c r="J36" s="20">
        <v>505.8</v>
      </c>
      <c r="M36"/>
      <c r="N36" s="73"/>
      <c r="O36" s="75"/>
    </row>
    <row r="37" spans="2:17" s="52" customFormat="1" ht="16.5" hidden="1" x14ac:dyDescent="0.35">
      <c r="B37" s="16" t="s">
        <v>81</v>
      </c>
      <c r="C37" s="20">
        <f t="shared" si="2"/>
        <v>0</v>
      </c>
      <c r="D37" s="20"/>
      <c r="E37" s="20">
        <f t="shared" si="0"/>
        <v>0</v>
      </c>
      <c r="H37" s="20">
        <f>ROUND(('[1](21)ER-IFBA'!R33)/1000,1)</f>
        <v>0</v>
      </c>
      <c r="J37" s="20">
        <v>0</v>
      </c>
      <c r="M37"/>
      <c r="N37" s="73"/>
      <c r="O37" s="75"/>
    </row>
    <row r="38" spans="2:17" s="52" customFormat="1" ht="16.5" hidden="1" x14ac:dyDescent="0.35">
      <c r="B38" s="16" t="s">
        <v>82</v>
      </c>
      <c r="C38" s="20">
        <f t="shared" si="2"/>
        <v>0</v>
      </c>
      <c r="D38" s="20"/>
      <c r="E38" s="20">
        <f t="shared" si="0"/>
        <v>0</v>
      </c>
      <c r="H38" s="20">
        <f>ROUND(('[1](21)ER-IFBA'!R34)/1000,1)</f>
        <v>0</v>
      </c>
      <c r="J38" s="20">
        <v>0</v>
      </c>
      <c r="M38"/>
      <c r="N38" s="73"/>
      <c r="O38" s="75"/>
    </row>
    <row r="39" spans="2:17" s="52" customFormat="1" ht="16.5" hidden="1" x14ac:dyDescent="0.35">
      <c r="B39" s="16" t="s">
        <v>83</v>
      </c>
      <c r="C39" s="20">
        <f t="shared" si="2"/>
        <v>0</v>
      </c>
      <c r="D39" s="20"/>
      <c r="E39" s="20">
        <f t="shared" si="0"/>
        <v>0</v>
      </c>
      <c r="G39" s="77"/>
      <c r="H39" s="20">
        <f>ROUND(('[1](21)ER-IFBA'!R35)/1000,1)</f>
        <v>0</v>
      </c>
      <c r="J39" s="20">
        <v>0</v>
      </c>
      <c r="M39"/>
      <c r="N39" s="73"/>
      <c r="O39" s="75"/>
    </row>
    <row r="40" spans="2:17" s="52" customFormat="1" ht="16.5" x14ac:dyDescent="0.35">
      <c r="B40" s="16" t="s">
        <v>74</v>
      </c>
      <c r="C40" s="42">
        <f>+H40+H36</f>
        <v>46719.1</v>
      </c>
      <c r="D40" s="74"/>
      <c r="E40" s="42">
        <f t="shared" si="0"/>
        <v>41379.800000000003</v>
      </c>
      <c r="H40" s="42">
        <f>ROUND(('[1](21)ER-IFBA'!R36)/1000,1)</f>
        <v>46311.7</v>
      </c>
      <c r="J40" s="42">
        <v>41379.800000000003</v>
      </c>
      <c r="M40" s="76"/>
      <c r="N40" s="73"/>
      <c r="O40" s="75"/>
    </row>
    <row r="41" spans="2:17" s="52" customFormat="1" ht="16.5" hidden="1" x14ac:dyDescent="0.35">
      <c r="B41" s="16" t="s">
        <v>84</v>
      </c>
      <c r="C41" s="74">
        <f>+H41</f>
        <v>0</v>
      </c>
      <c r="D41" s="20"/>
      <c r="E41" s="74">
        <f t="shared" si="0"/>
        <v>0</v>
      </c>
      <c r="H41" s="74">
        <f>ROUND('[1](21)ER-IFBA'!R37/1000,1)</f>
        <v>0</v>
      </c>
      <c r="J41" s="74">
        <v>0</v>
      </c>
      <c r="M41"/>
      <c r="N41" s="73"/>
      <c r="O41" s="75"/>
      <c r="P41" s="78"/>
      <c r="Q41" s="78"/>
    </row>
    <row r="42" spans="2:17" s="52" customFormat="1" ht="16.5" x14ac:dyDescent="0.35">
      <c r="B42" s="16" t="s">
        <v>85</v>
      </c>
      <c r="C42" s="42">
        <f>SUM(C31:C41)</f>
        <v>139020.1</v>
      </c>
      <c r="D42" s="20"/>
      <c r="E42" s="42">
        <f>SUM(E31:E41)</f>
        <v>124058.1</v>
      </c>
      <c r="H42" s="74">
        <f>SUM(H31:H41)</f>
        <v>139020.1</v>
      </c>
      <c r="J42" s="74">
        <v>124058.1</v>
      </c>
      <c r="M42" s="76"/>
      <c r="N42" s="73"/>
    </row>
    <row r="43" spans="2:17" s="52" customFormat="1" ht="16.5" x14ac:dyDescent="0.35">
      <c r="B43" s="16"/>
      <c r="C43" s="20"/>
      <c r="D43" s="20"/>
      <c r="E43" s="20"/>
      <c r="H43" s="20"/>
      <c r="J43" s="20"/>
      <c r="M43"/>
      <c r="N43" s="73"/>
    </row>
    <row r="44" spans="2:17" s="52" customFormat="1" ht="16.5" x14ac:dyDescent="0.35">
      <c r="B44" s="13" t="s">
        <v>86</v>
      </c>
      <c r="C44" s="74">
        <f>+C29-C42</f>
        <v>273825.40000000002</v>
      </c>
      <c r="D44" s="74"/>
      <c r="E44" s="74">
        <f>+E29-E42</f>
        <v>264211.20000000007</v>
      </c>
      <c r="H44" s="20">
        <f>+H29-H42</f>
        <v>273825.40000000002</v>
      </c>
      <c r="J44" s="20">
        <v>264211.20000000007</v>
      </c>
      <c r="M44" s="79"/>
      <c r="N44" s="80"/>
    </row>
    <row r="45" spans="2:17" s="52" customFormat="1" ht="16.5" x14ac:dyDescent="0.35">
      <c r="B45" s="16"/>
      <c r="C45" s="20"/>
      <c r="D45" s="20"/>
      <c r="E45" s="20"/>
      <c r="H45" s="20"/>
      <c r="J45" s="20"/>
      <c r="M45"/>
      <c r="N45" s="80"/>
    </row>
    <row r="46" spans="2:17" s="52" customFormat="1" ht="16.5" x14ac:dyDescent="0.35">
      <c r="B46" s="16" t="s">
        <v>87</v>
      </c>
      <c r="C46" s="42">
        <f>+H46</f>
        <v>49764</v>
      </c>
      <c r="D46" s="20"/>
      <c r="E46" s="42">
        <f t="shared" si="0"/>
        <v>38345.1</v>
      </c>
      <c r="H46" s="42">
        <f>ROUND(('[1](21)ER-IFBA'!R42)/1000,1)</f>
        <v>49764</v>
      </c>
      <c r="J46" s="42">
        <v>38345.1</v>
      </c>
      <c r="M46" s="76"/>
      <c r="N46" s="80"/>
    </row>
    <row r="47" spans="2:17" s="52" customFormat="1" ht="16.5" x14ac:dyDescent="0.35">
      <c r="B47" s="16"/>
      <c r="C47" s="20"/>
      <c r="D47" s="20"/>
      <c r="E47" s="20"/>
      <c r="H47" s="20"/>
      <c r="J47" s="20"/>
      <c r="M47"/>
      <c r="N47" s="80"/>
    </row>
    <row r="48" spans="2:17" s="52" customFormat="1" ht="16.5" x14ac:dyDescent="0.35">
      <c r="B48" s="13" t="s">
        <v>88</v>
      </c>
      <c r="C48" s="20">
        <f>+C44-C46</f>
        <v>224061.40000000002</v>
      </c>
      <c r="D48" s="20"/>
      <c r="E48" s="20">
        <f>+E44-E46</f>
        <v>225866.10000000006</v>
      </c>
      <c r="H48" s="20">
        <f>+H44-H46</f>
        <v>224061.40000000002</v>
      </c>
      <c r="J48" s="20">
        <v>225866.10000000006</v>
      </c>
      <c r="M48" s="79"/>
      <c r="N48" s="80"/>
    </row>
    <row r="49" spans="2:15" s="52" customFormat="1" ht="16.5" x14ac:dyDescent="0.35">
      <c r="B49" s="16"/>
      <c r="C49" s="20"/>
      <c r="D49" s="20"/>
      <c r="E49" s="20"/>
      <c r="H49" s="20"/>
      <c r="J49" s="20"/>
      <c r="M49"/>
      <c r="N49" s="73"/>
    </row>
    <row r="50" spans="2:15" s="52" customFormat="1" ht="16.5" x14ac:dyDescent="0.35">
      <c r="B50" s="16" t="s">
        <v>89</v>
      </c>
      <c r="C50" s="20"/>
      <c r="D50" s="20"/>
      <c r="E50" s="20"/>
      <c r="H50" s="20"/>
      <c r="J50" s="20"/>
      <c r="M50"/>
      <c r="N50" s="73"/>
    </row>
    <row r="51" spans="2:15" s="52" customFormat="1" ht="16.5" x14ac:dyDescent="0.35">
      <c r="B51" s="16" t="s">
        <v>90</v>
      </c>
      <c r="C51" s="20">
        <f>+H51</f>
        <v>63135.5</v>
      </c>
      <c r="D51" s="20"/>
      <c r="E51" s="20">
        <f t="shared" si="0"/>
        <v>58460.3</v>
      </c>
      <c r="H51" s="20">
        <f>ROUND(('[1](21)ER-IFBA'!R47)/1000,1)</f>
        <v>63135.5</v>
      </c>
      <c r="J51" s="20">
        <v>58460.3</v>
      </c>
      <c r="M51" s="76"/>
      <c r="N51" s="73"/>
    </row>
    <row r="52" spans="2:15" s="52" customFormat="1" ht="16.5" x14ac:dyDescent="0.35">
      <c r="B52" s="16" t="s">
        <v>91</v>
      </c>
      <c r="C52" s="20">
        <f>+H52</f>
        <v>46714.5</v>
      </c>
      <c r="D52" s="20"/>
      <c r="E52" s="20">
        <f t="shared" si="0"/>
        <v>48807.7</v>
      </c>
      <c r="H52" s="20">
        <f>ROUND(('[1](21)ER-IFBA'!R48)/1000,1)</f>
        <v>46714.5</v>
      </c>
      <c r="J52" s="20">
        <v>48807.7</v>
      </c>
      <c r="M52" s="76"/>
      <c r="N52" s="73"/>
    </row>
    <row r="53" spans="2:15" s="52" customFormat="1" ht="16.5" x14ac:dyDescent="0.35">
      <c r="B53" s="16" t="s">
        <v>92</v>
      </c>
      <c r="C53" s="42">
        <f>+H53</f>
        <v>17188.900000000001</v>
      </c>
      <c r="D53" s="20"/>
      <c r="E53" s="42">
        <f t="shared" si="0"/>
        <v>14529.3</v>
      </c>
      <c r="H53" s="42">
        <f>ROUND(('[1](21)ER-IFBA'!R49+'[1](21)ER-IFBA'!R50)/1000,1)</f>
        <v>17188.900000000001</v>
      </c>
      <c r="J53" s="42">
        <v>14529.3</v>
      </c>
      <c r="M53" s="76"/>
      <c r="N53" s="73"/>
    </row>
    <row r="54" spans="2:15" s="52" customFormat="1" ht="16.5" x14ac:dyDescent="0.35">
      <c r="B54" s="16" t="s">
        <v>85</v>
      </c>
      <c r="C54" s="20">
        <f>SUM(C51:C53)</f>
        <v>127038.9</v>
      </c>
      <c r="D54" s="20"/>
      <c r="E54" s="20">
        <f>SUM(E51:E53)</f>
        <v>121797.3</v>
      </c>
      <c r="H54" s="20">
        <f>SUM(H51:H53)</f>
        <v>127038.9</v>
      </c>
      <c r="J54" s="20">
        <v>121797.3</v>
      </c>
      <c r="M54" s="76"/>
      <c r="N54" s="73"/>
      <c r="O54" s="81"/>
    </row>
    <row r="55" spans="2:15" s="52" customFormat="1" ht="16.5" x14ac:dyDescent="0.35">
      <c r="B55" s="16"/>
      <c r="C55" s="20"/>
      <c r="D55" s="20"/>
      <c r="E55" s="20"/>
      <c r="H55" s="20"/>
      <c r="J55" s="20"/>
      <c r="M55"/>
      <c r="N55" s="73"/>
    </row>
    <row r="56" spans="2:15" s="52" customFormat="1" ht="16.5" x14ac:dyDescent="0.35">
      <c r="B56" s="13" t="s">
        <v>93</v>
      </c>
      <c r="C56" s="20">
        <f>+C48-C54</f>
        <v>97022.500000000029</v>
      </c>
      <c r="D56" s="20"/>
      <c r="E56" s="20">
        <f>+E48-E54</f>
        <v>104068.80000000006</v>
      </c>
      <c r="H56" s="20">
        <f>+H48-H54</f>
        <v>97022.500000000029</v>
      </c>
      <c r="J56" s="20">
        <v>104068.80000000006</v>
      </c>
      <c r="M56" s="79"/>
      <c r="N56" s="80"/>
    </row>
    <row r="57" spans="2:15" s="52" customFormat="1" ht="16.5" x14ac:dyDescent="0.35">
      <c r="B57" s="16"/>
      <c r="C57" s="20"/>
      <c r="D57" s="20"/>
      <c r="E57" s="20"/>
      <c r="H57" s="20"/>
      <c r="J57" s="20"/>
      <c r="M57"/>
      <c r="N57" s="73"/>
    </row>
    <row r="58" spans="2:15" s="52" customFormat="1" ht="16.5" x14ac:dyDescent="0.35">
      <c r="B58" s="16" t="s">
        <v>94</v>
      </c>
      <c r="C58" s="20">
        <f>+H58</f>
        <v>164.3</v>
      </c>
      <c r="D58" s="20"/>
      <c r="E58" s="20">
        <f t="shared" si="0"/>
        <v>4.9000000000000004</v>
      </c>
      <c r="H58" s="20">
        <f>ROUND('[1](21)ER-IFBA'!R55/1000,1)</f>
        <v>164.3</v>
      </c>
      <c r="J58" s="20">
        <v>4.9000000000000004</v>
      </c>
      <c r="M58"/>
      <c r="N58" s="73"/>
    </row>
    <row r="59" spans="2:15" s="52" customFormat="1" ht="16.5" x14ac:dyDescent="0.35">
      <c r="B59" s="16" t="s">
        <v>85</v>
      </c>
      <c r="C59" s="20"/>
      <c r="D59" s="20"/>
      <c r="E59" s="20"/>
      <c r="H59" s="20"/>
      <c r="J59" s="20"/>
      <c r="M59" s="79"/>
      <c r="N59" s="73"/>
    </row>
    <row r="60" spans="2:15" s="52" customFormat="1" ht="16.5" x14ac:dyDescent="0.35">
      <c r="B60" s="16" t="s">
        <v>95</v>
      </c>
      <c r="C60" s="82">
        <f>+H60</f>
        <v>26090.9</v>
      </c>
      <c r="D60" s="74"/>
      <c r="E60" s="82">
        <f t="shared" si="0"/>
        <v>19220.8</v>
      </c>
      <c r="H60" s="42">
        <f>ROUND(('[1](21)ER-IFBA'!R57)/1000,1)</f>
        <v>26090.9</v>
      </c>
      <c r="J60" s="42">
        <v>19220.8</v>
      </c>
      <c r="M60"/>
      <c r="N60" s="73"/>
    </row>
    <row r="61" spans="2:15" s="52" customFormat="1" ht="16.5" x14ac:dyDescent="0.35">
      <c r="B61" s="16"/>
      <c r="C61" s="20"/>
      <c r="D61" s="20"/>
      <c r="E61" s="20"/>
      <c r="H61" s="20"/>
      <c r="J61" s="20"/>
      <c r="M61"/>
      <c r="N61" s="73"/>
    </row>
    <row r="62" spans="2:15" s="52" customFormat="1" ht="16.5" x14ac:dyDescent="0.35">
      <c r="B62" s="13" t="s">
        <v>96</v>
      </c>
      <c r="C62" s="20">
        <f>+C56+C58+C60</f>
        <v>123277.70000000004</v>
      </c>
      <c r="D62" s="20"/>
      <c r="E62" s="20">
        <f>+E56+E58+E60</f>
        <v>123294.50000000006</v>
      </c>
      <c r="H62" s="20">
        <f>+H56+H58+H60</f>
        <v>123277.70000000004</v>
      </c>
      <c r="J62" s="20">
        <v>123294.50000000006</v>
      </c>
      <c r="M62"/>
      <c r="N62" s="73"/>
    </row>
    <row r="63" spans="2:15" s="52" customFormat="1" ht="16.5" x14ac:dyDescent="0.35">
      <c r="B63" s="16" t="s">
        <v>85</v>
      </c>
      <c r="C63" s="20"/>
      <c r="D63" s="20"/>
      <c r="E63" s="20"/>
      <c r="H63" s="20"/>
      <c r="J63" s="20"/>
      <c r="M63"/>
      <c r="N63" s="73"/>
    </row>
    <row r="64" spans="2:15" s="52" customFormat="1" ht="16.5" x14ac:dyDescent="0.35">
      <c r="B64" s="16" t="s">
        <v>97</v>
      </c>
      <c r="C64" s="83">
        <f>+H64</f>
        <v>-32853.599999999999</v>
      </c>
      <c r="D64" s="74"/>
      <c r="E64" s="83">
        <f t="shared" si="0"/>
        <v>-36289.699999999997</v>
      </c>
      <c r="H64" s="83">
        <f>ROUND('[1](21)ER-IFBA'!R61/1000,1)</f>
        <v>-32853.599999999999</v>
      </c>
      <c r="J64" s="83">
        <v>-36289.699999999997</v>
      </c>
      <c r="L64" s="83"/>
      <c r="M64" s="76"/>
      <c r="N64" s="73"/>
    </row>
    <row r="65" spans="2:15" s="52" customFormat="1" ht="16.5" x14ac:dyDescent="0.35">
      <c r="B65" s="16"/>
      <c r="C65" s="83"/>
      <c r="D65" s="20"/>
      <c r="E65" s="83"/>
      <c r="H65" s="83"/>
      <c r="J65" s="83"/>
      <c r="L65" s="83"/>
      <c r="M65" s="76"/>
      <c r="N65" s="73"/>
    </row>
    <row r="66" spans="2:15" s="52" customFormat="1" ht="16.5" x14ac:dyDescent="0.35">
      <c r="B66" s="16" t="s">
        <v>98</v>
      </c>
      <c r="C66" s="82">
        <f>+H66</f>
        <v>0</v>
      </c>
      <c r="D66" s="20"/>
      <c r="E66" s="82">
        <f t="shared" si="0"/>
        <v>0</v>
      </c>
      <c r="H66" s="82">
        <f>ROUND('[1](21)ER-IFBA'!R63/1000,1)</f>
        <v>0</v>
      </c>
      <c r="J66" s="82">
        <v>0</v>
      </c>
      <c r="L66" s="83"/>
      <c r="M66" s="76"/>
      <c r="N66" s="73"/>
    </row>
    <row r="67" spans="2:15" s="52" customFormat="1" ht="16.5" x14ac:dyDescent="0.35">
      <c r="B67" s="16"/>
      <c r="C67" s="20"/>
      <c r="D67" s="20"/>
      <c r="E67" s="20"/>
      <c r="H67" s="20"/>
      <c r="J67" s="20"/>
      <c r="M67"/>
      <c r="N67" s="73"/>
    </row>
    <row r="68" spans="2:15" s="52" customFormat="1" ht="16.5" x14ac:dyDescent="0.35">
      <c r="B68" s="84" t="s">
        <v>99</v>
      </c>
      <c r="C68" s="20">
        <f>+C62+C64+C66</f>
        <v>90424.100000000035</v>
      </c>
      <c r="D68" s="20"/>
      <c r="E68" s="20">
        <f>+E62+E64+E66</f>
        <v>87004.800000000061</v>
      </c>
      <c r="H68" s="20">
        <f>+H62+H64+H66</f>
        <v>90424.100000000035</v>
      </c>
      <c r="J68" s="20">
        <v>87004.800000000061</v>
      </c>
      <c r="M68"/>
      <c r="N68" s="73"/>
    </row>
    <row r="69" spans="2:15" s="52" customFormat="1" ht="16.5" x14ac:dyDescent="0.35">
      <c r="B69" s="85"/>
      <c r="C69" s="20"/>
      <c r="D69" s="20"/>
      <c r="E69" s="20"/>
      <c r="H69" s="20"/>
      <c r="J69" s="20"/>
      <c r="M69"/>
      <c r="N69" s="73"/>
    </row>
    <row r="70" spans="2:15" s="52" customFormat="1" ht="16.5" x14ac:dyDescent="0.35">
      <c r="B70" s="16" t="s">
        <v>100</v>
      </c>
      <c r="C70" s="83">
        <f>+H70</f>
        <v>-5392.7</v>
      </c>
      <c r="D70" s="83"/>
      <c r="E70" s="83">
        <f t="shared" si="0"/>
        <v>-5205.8</v>
      </c>
      <c r="H70" s="83">
        <f>ROUND('[1](21)ER-IFBA'!R67/1000,1)</f>
        <v>-5392.7</v>
      </c>
      <c r="I70" s="83"/>
      <c r="J70" s="83">
        <v>-5205.8</v>
      </c>
      <c r="K70" s="83"/>
      <c r="M70"/>
      <c r="N70" s="73"/>
    </row>
    <row r="71" spans="2:15" s="52" customFormat="1" ht="16.5" x14ac:dyDescent="0.35">
      <c r="B71" s="16"/>
      <c r="C71" s="20"/>
      <c r="D71" s="20"/>
      <c r="E71" s="20"/>
      <c r="H71" s="20"/>
      <c r="J71" s="20"/>
      <c r="M71"/>
      <c r="N71" s="73"/>
    </row>
    <row r="72" spans="2:15" s="52" customFormat="1" ht="25.5" customHeight="1" thickBot="1" x14ac:dyDescent="0.4">
      <c r="B72" s="13" t="s">
        <v>101</v>
      </c>
      <c r="C72" s="46">
        <f>+C68+C70</f>
        <v>85031.400000000038</v>
      </c>
      <c r="D72" s="20"/>
      <c r="E72" s="46">
        <f>+E68+E70</f>
        <v>81799.000000000058</v>
      </c>
      <c r="H72" s="46">
        <f>+H68+H70</f>
        <v>85031.400000000038</v>
      </c>
      <c r="J72" s="46">
        <v>81799.000000000058</v>
      </c>
      <c r="M72"/>
      <c r="N72" s="86"/>
      <c r="O72" s="87"/>
    </row>
    <row r="73" spans="2:15" s="52" customFormat="1" ht="17" thickTop="1" x14ac:dyDescent="0.35">
      <c r="B73" s="16"/>
      <c r="C73" s="20"/>
      <c r="D73" s="20"/>
      <c r="E73" s="20"/>
      <c r="H73" s="20"/>
      <c r="J73" s="20"/>
      <c r="M73"/>
    </row>
    <row r="74" spans="2:15" s="52" customFormat="1" ht="13.5" customHeight="1" x14ac:dyDescent="0.35">
      <c r="B74" s="16"/>
      <c r="C74" s="20"/>
      <c r="D74" s="20"/>
      <c r="E74" s="20"/>
      <c r="H74" s="20"/>
      <c r="J74" s="20"/>
      <c r="M74"/>
    </row>
    <row r="75" spans="2:15" s="52" customFormat="1" ht="13.5" customHeight="1" x14ac:dyDescent="0.35">
      <c r="B75" s="16"/>
      <c r="C75" s="20"/>
      <c r="D75" s="20"/>
      <c r="E75" s="20"/>
      <c r="H75" s="20"/>
      <c r="J75" s="20"/>
      <c r="M75"/>
    </row>
    <row r="76" spans="2:15" s="52" customFormat="1" ht="13.5" customHeight="1" x14ac:dyDescent="0.35">
      <c r="B76" s="70"/>
      <c r="C76" s="20"/>
      <c r="D76" s="20"/>
      <c r="E76" s="20"/>
      <c r="H76" s="20"/>
      <c r="J76" s="20"/>
      <c r="M76"/>
    </row>
    <row r="77" spans="2:15" s="52" customFormat="1" ht="13.5" customHeight="1" x14ac:dyDescent="0.35">
      <c r="B77" s="70"/>
      <c r="C77" s="20"/>
      <c r="D77" s="20"/>
      <c r="E77" s="20"/>
      <c r="H77" s="20"/>
      <c r="J77" s="20"/>
      <c r="M77"/>
    </row>
    <row r="78" spans="2:15" s="52" customFormat="1" ht="13.5" customHeight="1" x14ac:dyDescent="0.35">
      <c r="B78" s="70"/>
      <c r="C78" s="20"/>
      <c r="D78" s="20"/>
      <c r="E78" s="20"/>
      <c r="H78" s="20"/>
      <c r="J78" s="20"/>
      <c r="M78"/>
    </row>
    <row r="79" spans="2:15" s="52" customFormat="1" ht="16.5" hidden="1" x14ac:dyDescent="0.35">
      <c r="C79" s="51"/>
      <c r="D79" s="53"/>
      <c r="E79" s="51"/>
      <c r="F79" s="53"/>
      <c r="G79" s="51"/>
      <c r="H79" s="20"/>
      <c r="J79" s="20"/>
      <c r="M79" s="6"/>
    </row>
    <row r="80" spans="2:15" s="52" customFormat="1" ht="16.5" hidden="1" x14ac:dyDescent="0.35">
      <c r="B80" s="52" t="s">
        <v>102</v>
      </c>
      <c r="C80" s="51"/>
      <c r="D80" s="53"/>
      <c r="E80" s="51"/>
      <c r="F80" s="53"/>
      <c r="G80" s="51"/>
      <c r="H80" s="20"/>
      <c r="J80" s="20"/>
    </row>
    <row r="81" spans="2:17" s="52" customFormat="1" ht="13.5" hidden="1" customHeight="1" x14ac:dyDescent="0.35">
      <c r="B81" s="53" t="s">
        <v>103</v>
      </c>
      <c r="C81" s="53" t="s">
        <v>104</v>
      </c>
      <c r="E81" s="53"/>
      <c r="F81" s="53"/>
      <c r="G81" s="51"/>
      <c r="H81" s="20"/>
      <c r="J81" s="20" t="s">
        <v>104</v>
      </c>
      <c r="Q81" s="52" t="s">
        <v>104</v>
      </c>
    </row>
    <row r="82" spans="2:17" s="52" customFormat="1" ht="13.5" hidden="1" customHeight="1" x14ac:dyDescent="0.35">
      <c r="C82" s="51"/>
      <c r="D82" s="53"/>
      <c r="E82" s="51"/>
      <c r="F82" s="53"/>
      <c r="G82" s="51"/>
      <c r="H82" s="20"/>
      <c r="J82" s="20"/>
    </row>
    <row r="83" spans="2:17" s="52" customFormat="1" ht="16.5" hidden="1" x14ac:dyDescent="0.35">
      <c r="C83" s="51"/>
      <c r="D83" s="53"/>
      <c r="E83" s="51"/>
      <c r="F83" s="53"/>
      <c r="G83" s="51"/>
      <c r="H83" s="20"/>
      <c r="J83" s="20"/>
    </row>
    <row r="84" spans="2:17" s="52" customFormat="1" ht="17.149999999999999" hidden="1" customHeight="1" x14ac:dyDescent="0.35">
      <c r="B84" s="58"/>
      <c r="C84" s="51"/>
      <c r="D84" s="53"/>
      <c r="E84" s="51"/>
      <c r="F84" s="53"/>
      <c r="G84" s="51"/>
      <c r="H84" s="20"/>
      <c r="J84" s="20"/>
    </row>
    <row r="85" spans="2:17" s="52" customFormat="1" ht="14.5" hidden="1" customHeight="1" x14ac:dyDescent="0.35">
      <c r="C85" s="51"/>
      <c r="D85" s="53"/>
      <c r="E85" s="51"/>
      <c r="F85" s="53"/>
      <c r="G85" s="51"/>
      <c r="H85" s="20"/>
      <c r="J85" s="20"/>
    </row>
    <row r="86" spans="2:17" s="52" customFormat="1" ht="16.5" x14ac:dyDescent="0.35">
      <c r="C86" s="51"/>
      <c r="D86" s="53"/>
      <c r="E86" s="51"/>
      <c r="F86" s="53"/>
      <c r="G86" s="51"/>
      <c r="H86" s="20"/>
      <c r="J86" s="20"/>
    </row>
    <row r="87" spans="2:17" s="52" customFormat="1" ht="15.5" x14ac:dyDescent="0.35">
      <c r="B87" s="59" t="s">
        <v>105</v>
      </c>
      <c r="C87" s="59"/>
      <c r="D87" s="61" t="s">
        <v>50</v>
      </c>
      <c r="E87" s="59"/>
      <c r="F87" s="53"/>
      <c r="G87" s="53" t="s">
        <v>106</v>
      </c>
      <c r="H87" s="53"/>
      <c r="I87" s="53"/>
      <c r="J87" s="53"/>
    </row>
    <row r="88" spans="2:17" s="52" customFormat="1" ht="13.5" customHeight="1" x14ac:dyDescent="0.35">
      <c r="B88" s="60" t="s">
        <v>107</v>
      </c>
      <c r="C88" s="59"/>
      <c r="D88" s="61" t="s">
        <v>52</v>
      </c>
      <c r="E88" s="59"/>
      <c r="F88" s="53"/>
      <c r="G88" s="51"/>
      <c r="H88" s="20"/>
      <c r="J88" s="20"/>
    </row>
    <row r="89" spans="2:17" s="52" customFormat="1" ht="16.5" x14ac:dyDescent="0.35">
      <c r="C89" s="51"/>
      <c r="D89" s="53"/>
      <c r="E89" s="51"/>
      <c r="F89" s="53"/>
      <c r="G89" s="51"/>
      <c r="H89" s="20"/>
      <c r="J89" s="20"/>
    </row>
    <row r="90" spans="2:17" s="52" customFormat="1" ht="13.5" customHeight="1" x14ac:dyDescent="0.35">
      <c r="C90" s="51"/>
      <c r="D90" s="53"/>
      <c r="E90" s="51"/>
      <c r="F90" s="53"/>
      <c r="G90" s="51"/>
      <c r="H90" s="20"/>
      <c r="J90" s="20"/>
    </row>
    <row r="91" spans="2:17" s="52" customFormat="1" ht="13.5" hidden="1" customHeight="1" x14ac:dyDescent="0.35">
      <c r="C91" s="51"/>
      <c r="D91" s="53"/>
      <c r="E91" s="51"/>
      <c r="F91" s="53"/>
      <c r="G91" s="51"/>
      <c r="H91" s="20"/>
      <c r="J91" s="20"/>
    </row>
    <row r="92" spans="2:17" s="52" customFormat="1" ht="13.5" hidden="1" customHeight="1" x14ac:dyDescent="0.35">
      <c r="C92" s="51"/>
      <c r="D92" s="53"/>
      <c r="E92" s="51"/>
      <c r="F92" s="53"/>
      <c r="G92" s="51"/>
      <c r="H92" s="20"/>
      <c r="J92" s="20"/>
    </row>
    <row r="93" spans="2:17" s="52" customFormat="1" ht="13.5" hidden="1" customHeight="1" x14ac:dyDescent="0.35">
      <c r="C93" s="51"/>
      <c r="D93" s="53"/>
      <c r="E93" s="51"/>
      <c r="F93" s="53"/>
      <c r="G93" s="51"/>
      <c r="H93" s="20"/>
      <c r="J93" s="20"/>
    </row>
    <row r="94" spans="2:17" s="52" customFormat="1" ht="16.5" hidden="1" x14ac:dyDescent="0.35">
      <c r="B94" s="52" t="s">
        <v>108</v>
      </c>
      <c r="C94" s="51"/>
      <c r="D94" s="53"/>
      <c r="E94" s="51"/>
      <c r="F94" s="53"/>
      <c r="G94" s="51"/>
      <c r="H94" s="20"/>
      <c r="J94" s="20"/>
    </row>
    <row r="95" spans="2:17" s="52" customFormat="1" ht="13.5" hidden="1" customHeight="1" x14ac:dyDescent="0.35">
      <c r="B95" s="52" t="s">
        <v>109</v>
      </c>
      <c r="C95" s="51"/>
      <c r="D95" s="53"/>
      <c r="E95" s="51"/>
      <c r="F95" s="53"/>
      <c r="G95" s="51"/>
      <c r="H95" s="20"/>
      <c r="J95" s="20"/>
    </row>
    <row r="96" spans="2:17" s="52" customFormat="1" ht="13.5" hidden="1" customHeight="1" x14ac:dyDescent="0.35">
      <c r="C96" s="51"/>
      <c r="D96" s="53"/>
      <c r="E96" s="51"/>
      <c r="F96" s="53"/>
      <c r="G96" s="51"/>
      <c r="H96" s="20"/>
      <c r="J96" s="20"/>
      <c r="M96" s="6"/>
    </row>
    <row r="97" spans="1:13" s="52" customFormat="1" ht="16.5" hidden="1" x14ac:dyDescent="0.35">
      <c r="H97" s="20"/>
      <c r="J97" s="20"/>
      <c r="M97" s="6"/>
    </row>
    <row r="98" spans="1:13" s="55" customFormat="1" ht="16.5" hidden="1" x14ac:dyDescent="0.35">
      <c r="A98" s="52"/>
      <c r="B98" s="65" t="s">
        <v>110</v>
      </c>
      <c r="C98" s="14"/>
      <c r="D98" s="63"/>
      <c r="E98" s="14"/>
      <c r="F98" s="53"/>
      <c r="G98" s="51"/>
      <c r="H98" s="53"/>
      <c r="I98" s="51"/>
      <c r="J98" s="53"/>
      <c r="K98" s="51"/>
      <c r="L98" s="51"/>
    </row>
    <row r="99" spans="1:13" s="55" customFormat="1" ht="16.5" hidden="1" x14ac:dyDescent="0.35">
      <c r="A99" s="53"/>
      <c r="B99" s="65" t="s">
        <v>111</v>
      </c>
      <c r="C99" s="14"/>
      <c r="D99" s="63"/>
      <c r="E99" s="14"/>
      <c r="F99" s="53"/>
      <c r="G99" s="51"/>
      <c r="H99" s="53"/>
      <c r="I99" s="51"/>
      <c r="J99" s="53"/>
      <c r="K99" s="51"/>
      <c r="L99" s="51"/>
    </row>
    <row r="100" spans="1:13" s="52" customFormat="1" ht="13.5" hidden="1" customHeight="1" x14ac:dyDescent="0.35">
      <c r="M100" s="6"/>
    </row>
    <row r="101" spans="1:13" s="52" customFormat="1" ht="13.5" hidden="1" customHeight="1" x14ac:dyDescent="0.35">
      <c r="B101" s="88" t="s">
        <v>112</v>
      </c>
      <c r="M101"/>
    </row>
    <row r="102" spans="1:13" s="52" customFormat="1" ht="13.5" hidden="1" customHeight="1" x14ac:dyDescent="0.35">
      <c r="M102"/>
    </row>
    <row r="103" spans="1:13" s="52" customFormat="1" ht="13.5" hidden="1" customHeight="1" x14ac:dyDescent="0.35">
      <c r="M103"/>
    </row>
    <row r="104" spans="1:13" s="52" customFormat="1" ht="13.5" hidden="1" customHeight="1" x14ac:dyDescent="0.35">
      <c r="M104"/>
    </row>
    <row r="105" spans="1:13" s="52" customFormat="1" ht="13.5" hidden="1" customHeight="1" x14ac:dyDescent="0.35">
      <c r="M105"/>
    </row>
    <row r="106" spans="1:13" s="52" customFormat="1" ht="13.5" customHeight="1" x14ac:dyDescent="0.35">
      <c r="M106"/>
    </row>
    <row r="107" spans="1:13" ht="13.5" customHeight="1" x14ac:dyDescent="0.25"/>
    <row r="108" spans="1:13" ht="13.5" customHeight="1" x14ac:dyDescent="0.25"/>
    <row r="109" spans="1:13" ht="13.5" customHeight="1" x14ac:dyDescent="0.25"/>
    <row r="110" spans="1:13" ht="13.5" customHeight="1" x14ac:dyDescent="0.25"/>
    <row r="111" spans="1:13" ht="13.5" customHeight="1" x14ac:dyDescent="0.25"/>
    <row r="112" spans="1:13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(20)BCE_FIRMA</vt:lpstr>
      <vt:lpstr>(21)EST_FIRMA</vt:lpstr>
      <vt:lpstr>'(20)BCE_FIRMA'!Área_de_impresión</vt:lpstr>
      <vt:lpstr>'(21)EST_FIRMA'!Área_de_impresión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2023-10-05T22:36:55Z</cp:lastPrinted>
  <dcterms:created xsi:type="dcterms:W3CDTF">2023-10-05T22:35:36Z</dcterms:created>
  <dcterms:modified xsi:type="dcterms:W3CDTF">2023-10-05T22:40:39Z</dcterms:modified>
</cp:coreProperties>
</file>