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lombia-my.sharepoint.com/personal/caparada_bancoagricola_com_sv/Documents/Banagricola/SEPT2023/"/>
    </mc:Choice>
  </mc:AlternateContent>
  <xr:revisionPtr revIDLastSave="0" documentId="8_{3619D8F3-8996-4B8D-A9F1-74B5CA81A7A3}" xr6:coauthVersionLast="47" xr6:coauthVersionMax="47" xr10:uidLastSave="{00000000-0000-0000-0000-000000000000}"/>
  <bookViews>
    <workbookView xWindow="-110" yWindow="-110" windowWidth="19420" windowHeight="10420" activeTab="1" xr2:uid="{A68DCC0F-07BA-4C4A-9C72-9E72F02089BB}"/>
  </bookViews>
  <sheets>
    <sheet name="BCE_BA_Conso" sheetId="1" r:id="rId1"/>
    <sheet name="ER_BA_Conso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[2]REPORTOS!#REF!</definedName>
    <definedName name="_Key2" hidden="1">[2]REPORTOS!#REF!</definedName>
    <definedName name="_nose">#REF!</definedName>
    <definedName name="_Order1" hidden="1">255</definedName>
    <definedName name="_Order2" hidden="1">255</definedName>
    <definedName name="_PT1">'[3]Registro Nómina'!$M$3829:$BU$3880</definedName>
    <definedName name="_Regression_Int" hidden="1">1</definedName>
    <definedName name="_SEP05">#REF!</definedName>
    <definedName name="_Sort" hidden="1">[2]REPORTOS!#REF!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'[4]Estado financiero'!$AC$7</definedName>
    <definedName name="_xlnm.Print_Area" localSheetId="0">BCE_BA_Conso!$A$1:$I$78</definedName>
    <definedName name="_xlnm.Print_Area" localSheetId="1">ER_BA_Conso!$A$1:$J$80</definedName>
    <definedName name="_xlnm.Print_Area">#REF!</definedName>
    <definedName name="AS2DocOpenMode" hidden="1">"AS2DocumentEdit"</definedName>
    <definedName name="Assumptions_Language">[5]Assumpt.!$C$14</definedName>
    <definedName name="_xlnm.Database">#REF!</definedName>
    <definedName name="bbb">#REF!</definedName>
    <definedName name="Beta__relevered">'[6]Model structure'!#REF!</definedName>
    <definedName name="BLPH1" hidden="1">'[7]Tasa 2000'!#REF!</definedName>
    <definedName name="BLPH2" hidden="1">'[7]Tasa 2000'!#REF!</definedName>
    <definedName name="BLPH3" hidden="1">'[7]Tasa 2000'!#REF!</definedName>
    <definedName name="COGS1LFQ0">[8]Import!$A8:$IV8</definedName>
    <definedName name="COGS1LFQ4">[8]Import!$B$74:$IV$74</definedName>
    <definedName name="COGS1LFY0">[8]Import!$B$72:$IV$72</definedName>
    <definedName name="COGS1LFY1">[8]Import!$B$71:$IV$71</definedName>
    <definedName name="COGS1LFY2">[8]Import!$B$70:$IV$70</definedName>
    <definedName name="COGS1LFY3">[8]Import!$B$69:$IV$69</definedName>
    <definedName name="COGS1LFY4">[8]Import!$B$68:$IV$68</definedName>
    <definedName name="COGS1LTM">[8]Import!$B$73:$IV$73</definedName>
    <definedName name="COMIS">'[9]00 NO GRAVADOS'!#REF!</definedName>
    <definedName name="COMPRAS_IVA">[10]Hoja1!$A$4:$C$17</definedName>
    <definedName name="COSTOS_ND">'[9]xxx 01 RENTA 2007'!$I$7</definedName>
    <definedName name="_xlnm.Criteria">#REF!</definedName>
    <definedName name="DIVIDENDO">'[9]xxx 01 RENTA 2007'!$I$3</definedName>
    <definedName name="dividendos">[9]RENTA_2008!#REF!</definedName>
    <definedName name="ESC_2">'[11]2006-07'!#REF!</definedName>
    <definedName name="etr">'[12]Atl MarkI'!$A$7</definedName>
    <definedName name="F_Com">'[9]00 NO GRAVADOS'!#REF!</definedName>
    <definedName name="FIN">#REF!</definedName>
    <definedName name="fyCoverDate">#REF!</definedName>
    <definedName name="GASTOS">'[9]xxx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'[13]IVA-99'!#REF!</definedName>
    <definedName name="INGRESOS_G">'[9]xxx 01 RENTA 2007'!$I$4</definedName>
    <definedName name="jgjglsdjgajñ" hidden="1">#REF!</definedName>
    <definedName name="leas">#REF!</definedName>
    <definedName name="NITSVINCULAt">#REF!</definedName>
    <definedName name="plano">'[14]Archivo Plano'!$I$12:$J$702</definedName>
    <definedName name="Porcentaje_Depreciación">[15]Hoja1!#REF!</definedName>
    <definedName name="Programa_CCC">#REF!</definedName>
    <definedName name="PROV_AE">'[9]xxx 01 RENTA 2007'!$I$8</definedName>
    <definedName name="RESERVAS">'[9]xxx 01 RENTA 2007'!$I$5</definedName>
    <definedName name="Retenciones">[16]Retenciones!$U$1:$AC$6</definedName>
    <definedName name="Retenciones_Causacion">[16]Retenciones!$AF$1:$AI$5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'[9]xxx 01 RENTA 2007'!$J$5</definedName>
    <definedName name="SALES1LFQ0">[8]Import!$A8:$IV8</definedName>
    <definedName name="SALES1LFQ4">[8]Import!$A7:$IV7</definedName>
    <definedName name="SALES1LFY0">[8]Import!$A5:$IV5</definedName>
    <definedName name="SALES1LFY1">[8]Import!$A4:$IV4</definedName>
    <definedName name="SALES1LFY2">[8]Import!$A3:$IV3</definedName>
    <definedName name="SALES1LFY3">[8]Import!$A2:$IV2</definedName>
    <definedName name="SALES1LFY4">[8]Import!$A1:$IV1</definedName>
    <definedName name="SALES1LTM">[8]Import!$A6:$IV6</definedName>
    <definedName name="SEGMENTO">'[17]Archivo Fuente'!#REF!</definedName>
    <definedName name="sencount" hidden="1">1</definedName>
    <definedName name="sfsafsafd">#REF!</definedName>
    <definedName name="sss">#REF!</definedName>
    <definedName name="subject">'[18]Atl MarkI'!$A$7</definedName>
    <definedName name="TASACR">[4]Supuestos!$G$320</definedName>
    <definedName name="TASADES">[4]Supuestos!$G$322</definedName>
    <definedName name="tasadolar">[19]TASAS!$D$368:$H$727</definedName>
    <definedName name="tasapeso">[19]TASAS!$D$5:$H$365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5" i="2" l="1"/>
  <c r="G55" i="2"/>
  <c r="E55" i="2"/>
  <c r="L51" i="2"/>
  <c r="G51" i="2"/>
  <c r="E51" i="2"/>
  <c r="L49" i="2"/>
  <c r="E49" i="2" s="1"/>
  <c r="G49" i="2"/>
  <c r="L45" i="2"/>
  <c r="G45" i="2"/>
  <c r="E45" i="2"/>
  <c r="L43" i="2"/>
  <c r="G43" i="2"/>
  <c r="E43" i="2"/>
  <c r="L38" i="2"/>
  <c r="E38" i="2" s="1"/>
  <c r="G38" i="2"/>
  <c r="L37" i="2"/>
  <c r="G37" i="2"/>
  <c r="E37" i="2"/>
  <c r="L36" i="2"/>
  <c r="L39" i="2" s="1"/>
  <c r="G36" i="2"/>
  <c r="G39" i="2" s="1"/>
  <c r="L31" i="2"/>
  <c r="G31" i="2"/>
  <c r="E31" i="2"/>
  <c r="L28" i="2"/>
  <c r="G28" i="2"/>
  <c r="E28" i="2"/>
  <c r="L27" i="2"/>
  <c r="E27" i="2" s="1"/>
  <c r="G27" i="2"/>
  <c r="L26" i="2"/>
  <c r="G26" i="2"/>
  <c r="E26" i="2"/>
  <c r="L25" i="2"/>
  <c r="E25" i="2" s="1"/>
  <c r="G25" i="2"/>
  <c r="L24" i="2"/>
  <c r="E24" i="2" s="1"/>
  <c r="G24" i="2"/>
  <c r="L23" i="2"/>
  <c r="G23" i="2"/>
  <c r="E23" i="2"/>
  <c r="L22" i="2"/>
  <c r="L29" i="2" s="1"/>
  <c r="G22" i="2"/>
  <c r="G29" i="2" s="1"/>
  <c r="E22" i="2"/>
  <c r="L18" i="2"/>
  <c r="G18" i="2"/>
  <c r="E18" i="2"/>
  <c r="L17" i="2"/>
  <c r="E17" i="2" s="1"/>
  <c r="G17" i="2"/>
  <c r="L16" i="2"/>
  <c r="G16" i="2"/>
  <c r="E16" i="2"/>
  <c r="L15" i="2"/>
  <c r="E15" i="2" s="1"/>
  <c r="G15" i="2"/>
  <c r="L14" i="2"/>
  <c r="E14" i="2" s="1"/>
  <c r="G14" i="2"/>
  <c r="L13" i="2"/>
  <c r="G13" i="2"/>
  <c r="E13" i="2"/>
  <c r="L12" i="2"/>
  <c r="G12" i="2"/>
  <c r="E12" i="2"/>
  <c r="L11" i="2"/>
  <c r="G11" i="2"/>
  <c r="E11" i="2"/>
  <c r="L10" i="2"/>
  <c r="L19" i="2" s="1"/>
  <c r="L30" i="2" s="1"/>
  <c r="L33" i="2" s="1"/>
  <c r="L41" i="2" s="1"/>
  <c r="L47" i="2" s="1"/>
  <c r="L53" i="2" s="1"/>
  <c r="L57" i="2" s="1"/>
  <c r="G10" i="2"/>
  <c r="G19" i="2" s="1"/>
  <c r="G30" i="2" s="1"/>
  <c r="G33" i="2" s="1"/>
  <c r="G41" i="2" s="1"/>
  <c r="G47" i="2" s="1"/>
  <c r="G53" i="2" s="1"/>
  <c r="G57" i="2" s="1"/>
  <c r="E10" i="2"/>
  <c r="L8" i="2"/>
  <c r="E8" i="2" s="1"/>
  <c r="G8" i="2"/>
  <c r="A4" i="2"/>
  <c r="J53" i="1"/>
  <c r="G53" i="1"/>
  <c r="E53" i="1"/>
  <c r="J51" i="1"/>
  <c r="E51" i="1" s="1"/>
  <c r="J50" i="1"/>
  <c r="J55" i="1" s="1"/>
  <c r="G50" i="1"/>
  <c r="J47" i="1"/>
  <c r="G47" i="1"/>
  <c r="E47" i="1"/>
  <c r="J43" i="1"/>
  <c r="E43" i="1" s="1"/>
  <c r="G43" i="1"/>
  <c r="J40" i="1"/>
  <c r="E40" i="1" s="1"/>
  <c r="G40" i="1"/>
  <c r="J39" i="1"/>
  <c r="G39" i="1"/>
  <c r="G41" i="1" s="1"/>
  <c r="E39" i="1"/>
  <c r="J38" i="1"/>
  <c r="G38" i="1"/>
  <c r="E38" i="1"/>
  <c r="J35" i="1"/>
  <c r="E35" i="1" s="1"/>
  <c r="G35" i="1"/>
  <c r="J34" i="1"/>
  <c r="E34" i="1" s="1"/>
  <c r="G34" i="1"/>
  <c r="J33" i="1"/>
  <c r="E33" i="1" s="1"/>
  <c r="G33" i="1"/>
  <c r="J32" i="1"/>
  <c r="E32" i="1" s="1"/>
  <c r="G32" i="1"/>
  <c r="J31" i="1"/>
  <c r="E31" i="1" s="1"/>
  <c r="G31" i="1"/>
  <c r="J30" i="1"/>
  <c r="E30" i="1" s="1"/>
  <c r="G30" i="1"/>
  <c r="J29" i="1"/>
  <c r="E29" i="1" s="1"/>
  <c r="G29" i="1"/>
  <c r="J22" i="1"/>
  <c r="G22" i="1"/>
  <c r="E22" i="1"/>
  <c r="J21" i="1"/>
  <c r="E21" i="1" s="1"/>
  <c r="G21" i="1"/>
  <c r="J18" i="1"/>
  <c r="E18" i="1" s="1"/>
  <c r="G18" i="1"/>
  <c r="J17" i="1"/>
  <c r="E17" i="1" s="1"/>
  <c r="G17" i="1"/>
  <c r="J16" i="1"/>
  <c r="J19" i="1" s="1"/>
  <c r="G16" i="1"/>
  <c r="J13" i="1"/>
  <c r="E13" i="1" s="1"/>
  <c r="G13" i="1"/>
  <c r="J12" i="1"/>
  <c r="G12" i="1"/>
  <c r="E12" i="1"/>
  <c r="J11" i="1"/>
  <c r="E11" i="1" s="1"/>
  <c r="G11" i="1"/>
  <c r="N10" i="1"/>
  <c r="J10" i="1"/>
  <c r="E10" i="1" s="1"/>
  <c r="G10" i="1"/>
  <c r="J7" i="1"/>
  <c r="E7" i="1" s="1"/>
  <c r="G7" i="1"/>
  <c r="A4" i="1"/>
  <c r="G24" i="1" l="1"/>
  <c r="E50" i="1"/>
  <c r="E55" i="1" s="1"/>
  <c r="G19" i="1"/>
  <c r="G36" i="1"/>
  <c r="G45" i="1" s="1"/>
  <c r="G55" i="1"/>
  <c r="J36" i="1"/>
  <c r="J45" i="1" s="1"/>
  <c r="J56" i="1" s="1"/>
  <c r="G14" i="1"/>
  <c r="E16" i="1"/>
  <c r="E14" i="1"/>
  <c r="J41" i="1"/>
  <c r="E36" i="1"/>
  <c r="G56" i="1"/>
  <c r="E41" i="1"/>
  <c r="E45" i="1" s="1"/>
  <c r="E56" i="1" s="1"/>
  <c r="E19" i="1"/>
  <c r="E19" i="2"/>
  <c r="E30" i="2" s="1"/>
  <c r="E33" i="2" s="1"/>
  <c r="E41" i="2" s="1"/>
  <c r="E47" i="2" s="1"/>
  <c r="E53" i="2" s="1"/>
  <c r="E57" i="2" s="1"/>
  <c r="E29" i="2"/>
  <c r="E36" i="2"/>
  <c r="E39" i="2" s="1"/>
  <c r="J14" i="1"/>
  <c r="J24" i="1" s="1"/>
  <c r="E24" i="1" l="1"/>
</calcChain>
</file>

<file path=xl/sharedStrings.xml><?xml version="1.0" encoding="utf-8"?>
<sst xmlns="http://schemas.openxmlformats.org/spreadsheetml/2006/main" count="93" uniqueCount="81">
  <si>
    <t>Banco Agrícola, S.A. y Subsidiarias</t>
  </si>
  <si>
    <t>BALANCE GENERAL CONSOLIDADO</t>
  </si>
  <si>
    <t>(EN MILES DE DOLARES DE LOS ESTADOS UNIDOS DE AMERICA)</t>
  </si>
  <si>
    <t>Actualizado</t>
  </si>
  <si>
    <t>ACTIVOS</t>
  </si>
  <si>
    <t>ACTIVOS DE INTERMEDIACION</t>
  </si>
  <si>
    <t>CAJA Y BANCOS</t>
  </si>
  <si>
    <t xml:space="preserve">REPORTOS Y OTRAS OPERACIONES BURSATILES </t>
  </si>
  <si>
    <t>INVERSIONES FINANCIERAS (NETO)</t>
  </si>
  <si>
    <t>CARTERA DE PRESTAMOS (NETO)</t>
  </si>
  <si>
    <t>OTROS ACTIVOS</t>
  </si>
  <si>
    <t>BIENES RECIBIDOS EN PAGO (NETO)</t>
  </si>
  <si>
    <t>INVERSIONES ACCIONARIAS</t>
  </si>
  <si>
    <t>DIVERSOS (NETO)</t>
  </si>
  <si>
    <t>ACTIVO FIJO</t>
  </si>
  <si>
    <t>BIENES INMUEBLES, MUEBLES Y OTROS (NETO)</t>
  </si>
  <si>
    <t>CREDITO MERCANTIL</t>
  </si>
  <si>
    <t>TOTAL ACTIVOS</t>
  </si>
  <si>
    <t>PASIVOS Y PATRIMONIO</t>
  </si>
  <si>
    <t>PASIVOS DE INTERMEDIACION</t>
  </si>
  <si>
    <t>DEPOSITOS DE CLIENTES</t>
  </si>
  <si>
    <t>PRESTAMOS DEL BANCO DE DESARROLLO DE EL SALVADOR</t>
  </si>
  <si>
    <t>PRESTAMOS DE OTROS BANCOS</t>
  </si>
  <si>
    <t>FINANCIAMIENTO ESTRUCTURADO</t>
  </si>
  <si>
    <t>REPORTOS Y OTRAS OPERACIONES BURSATILES</t>
  </si>
  <si>
    <t>TITULOS DE EMISION PROPIA</t>
  </si>
  <si>
    <t>DIVERSOS</t>
  </si>
  <si>
    <t>OTROS PASIVOS</t>
  </si>
  <si>
    <t>CUENTAS POR PAGAR</t>
  </si>
  <si>
    <t>PROVISIONES</t>
  </si>
  <si>
    <t>DEUDA SUBORDINADA</t>
  </si>
  <si>
    <t>TOTAL PASIVOS</t>
  </si>
  <si>
    <t>INTERES MINORITARIO</t>
  </si>
  <si>
    <t>PATRIMONIO</t>
  </si>
  <si>
    <t>CAPITAL SOCIAL PAGADO</t>
  </si>
  <si>
    <t>APORTES DE CAPITAL PENDIENTES DE FORMALIZAR</t>
  </si>
  <si>
    <t>RESERVAS DE CAPITAL, RESULTADOS ACUMULADOS</t>
  </si>
  <si>
    <t>Y PATRIMONIO NO GANADO</t>
  </si>
  <si>
    <t>TOTAL PATRIMONIO</t>
  </si>
  <si>
    <t>TOTAL PASIVOS Y PATRIMONIO</t>
  </si>
  <si>
    <t xml:space="preserve">    Rafael Barraza Domínguez                                          Alexander Pinilla Vargas </t>
  </si>
  <si>
    <t>Máximo Arnoldo Molina Servellón</t>
  </si>
  <si>
    <t xml:space="preserve">         Presidente Ejecutivo                                               Vicepresidente Financiero</t>
  </si>
  <si>
    <t>Contador General</t>
  </si>
  <si>
    <t xml:space="preserve">ESTADO CONSOLIDADO DE RESULTADOS POR LOS PERIODOS </t>
  </si>
  <si>
    <t>INGRESOS DE OPERACIÓN:</t>
  </si>
  <si>
    <t xml:space="preserve"> INTERESES DE PRESTAMOS</t>
  </si>
  <si>
    <t xml:space="preserve"> COMISIONES Y OTROS INGRESOS DE PRESTAMOS</t>
  </si>
  <si>
    <t xml:space="preserve"> INTERESES Y OTROS INGRESOS DE INVERSIONES</t>
  </si>
  <si>
    <t xml:space="preserve"> UTILIDAD EN VENTA DE TITULOSVALORES</t>
  </si>
  <si>
    <t xml:space="preserve"> REPORTOS Y OPERACIONES BURSATILES</t>
  </si>
  <si>
    <t xml:space="preserve"> INTERESES SOBRE DEPOSITOS</t>
  </si>
  <si>
    <t xml:space="preserve"> INSTRUMENTOS FINANCIEROS A VALOR RAZONABLE</t>
  </si>
  <si>
    <t xml:space="preserve"> OPERACIONES EN MONEDA EXTRANJERA</t>
  </si>
  <si>
    <t xml:space="preserve"> OTROS SERVICIOS Y CONTINGENCIAS</t>
  </si>
  <si>
    <t>MENOS:</t>
  </si>
  <si>
    <t>COSTOS DE OPERACIÓN:</t>
  </si>
  <si>
    <t xml:space="preserve"> INTERESES Y OTROS COSTOS DE DEPOSITOS</t>
  </si>
  <si>
    <t xml:space="preserve"> INTERESES SOBRE PRESTAMOS</t>
  </si>
  <si>
    <t xml:space="preserve"> INTERESES SOBRE EMISION DE OBLIGACIONES</t>
  </si>
  <si>
    <t xml:space="preserve"> PERDIDA EN VENTA DE TITULOSVALORES</t>
  </si>
  <si>
    <t xml:space="preserve"> </t>
  </si>
  <si>
    <t>UTILIDAD ANTES DE RESERVAS</t>
  </si>
  <si>
    <t>RESERVAS DE SANEAMIENTO</t>
  </si>
  <si>
    <t>CASTIGOS DE ACTIVOS</t>
  </si>
  <si>
    <t>UTILIDAD ANTES DE GASTOS</t>
  </si>
  <si>
    <t>GASTOS DE OPERACIÓN:</t>
  </si>
  <si>
    <t xml:space="preserve"> DE FUNCIONARIOS y EMPLEADOS</t>
  </si>
  <si>
    <t xml:space="preserve"> GENERALES</t>
  </si>
  <si>
    <t xml:space="preserve"> DEPRECIACIONES Y AMORTIZACIONES</t>
  </si>
  <si>
    <t>UTILIDAD DE OPERACIÓN</t>
  </si>
  <si>
    <t>DIVIDENDOS</t>
  </si>
  <si>
    <t>OTROS (GASTOS) INGRESOS, NETO:</t>
  </si>
  <si>
    <t>UTILIDAD ANTES DE IMPUESTOS</t>
  </si>
  <si>
    <t>IMPUESTO SOBRE LA RENTA</t>
  </si>
  <si>
    <t>CONTRIBUCIÓN ESPECIAL POR LEY</t>
  </si>
  <si>
    <t>UTILIDAD DESPUES DE IMPUESTOS</t>
  </si>
  <si>
    <t>PARTICIPACION DEL INTERES MINORITARIO EN SUBSIDIARIAS</t>
  </si>
  <si>
    <t>UTILIDAD NETA CONSOLIDADA</t>
  </si>
  <si>
    <t xml:space="preserve">    Rafael Barraza Domínguez                              Alexander Pinilla Vargas </t>
  </si>
  <si>
    <t xml:space="preserve">         Presidente Ejecutivo                                   Vicepresidente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</si>
</sst>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"/>
    <numFmt numFmtId="165" formatCode="#,##0.0_);\(#,##0.0\)"/>
    <numFmt numFmtId="166" formatCode="_([$$-409]* #,##0.0_);_([$$-409]* \(#,##0.0\);_([$$-409]* &quot;-&quot;?_);_(@_)"/>
    <numFmt numFmtId="167" formatCode="_(* #,##0.00_);_(* \(#,##0.00\);_(* &quot;-&quot;??_);_(@_)"/>
    <numFmt numFmtId="168" formatCode="_(* #,##0.0_);_(* \(#,##0.0\);_(* &quot;-&quot;?_);_(@_)"/>
    <numFmt numFmtId="169" formatCode="_(* #,##0.0_);_(* \(#,##0.0\);_(* &quot;-&quot;??_);_(@_)"/>
    <numFmt numFmtId="170" formatCode="_-[$$-409]* #,##0.00_ ;_-[$$-409]* \-#,##0.00\ ;_-[$$-409]* &quot;-&quot;??_ ;_-@_ "/>
  </numFmts>
  <fonts count="37" x14ac:knownFonts="1">
    <font>
      <sz val="10"/>
      <name val="Arial"/>
    </font>
    <font>
      <sz val="10"/>
      <name val="Arial"/>
      <family val="2"/>
    </font>
    <font>
      <b/>
      <i/>
      <u/>
      <sz val="12"/>
      <name val="Times New Roman"/>
      <family val="1"/>
    </font>
    <font>
      <i/>
      <sz val="12"/>
      <name val="Times New Roman"/>
      <family val="1"/>
    </font>
    <font>
      <b/>
      <i/>
      <u/>
      <sz val="16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b/>
      <sz val="18"/>
      <name val="Arial"/>
      <family val="2"/>
    </font>
    <font>
      <i/>
      <sz val="14"/>
      <name val="Times New Roman"/>
      <family val="1"/>
    </font>
    <font>
      <sz val="14"/>
      <name val="Arial"/>
      <family val="2"/>
    </font>
    <font>
      <b/>
      <i/>
      <sz val="14"/>
      <name val="Times New Roman"/>
      <family val="1"/>
    </font>
    <font>
      <b/>
      <sz val="14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i/>
      <u/>
      <sz val="12"/>
      <color indexed="10"/>
      <name val="Times New Roman"/>
      <family val="1"/>
    </font>
    <font>
      <i/>
      <sz val="12"/>
      <color indexed="48"/>
      <name val="Times New Roman"/>
      <family val="1"/>
    </font>
    <font>
      <b/>
      <u/>
      <sz val="12"/>
      <color indexed="10"/>
      <name val="Times New Roman"/>
      <family val="1"/>
    </font>
    <font>
      <b/>
      <u/>
      <sz val="12"/>
      <color theme="1" tint="4.9989318521683403E-2"/>
      <name val="Times New Roman"/>
      <family val="1"/>
    </font>
    <font>
      <b/>
      <u/>
      <sz val="14"/>
      <name val="Times New Roman"/>
      <family val="1"/>
    </font>
    <font>
      <b/>
      <u/>
      <sz val="12"/>
      <name val="Times New Roman"/>
      <family val="1"/>
    </font>
    <font>
      <b/>
      <u/>
      <sz val="16"/>
      <name val="Times New Roman"/>
      <family val="1"/>
    </font>
    <font>
      <b/>
      <i/>
      <sz val="12"/>
      <name val="Times New Roman"/>
      <family val="1"/>
    </font>
    <font>
      <sz val="13"/>
      <name val="Times New Roman"/>
      <family val="1"/>
    </font>
    <font>
      <sz val="13"/>
      <name val="Arial"/>
      <family val="2"/>
    </font>
    <font>
      <sz val="12"/>
      <name val="Arial"/>
      <family val="2"/>
    </font>
    <font>
      <b/>
      <i/>
      <sz val="11"/>
      <name val="Times New Roman"/>
      <family val="1"/>
    </font>
    <font>
      <b/>
      <sz val="11"/>
      <name val="Times New Roman"/>
      <family val="1"/>
    </font>
    <font>
      <sz val="12"/>
      <color theme="0"/>
      <name val="Times New Roman"/>
      <family val="1"/>
    </font>
    <font>
      <i/>
      <sz val="12"/>
      <color theme="0"/>
      <name val="Times New Roman"/>
      <family val="1"/>
    </font>
    <font>
      <b/>
      <sz val="11"/>
      <name val="Arial"/>
      <family val="2"/>
    </font>
    <font>
      <b/>
      <i/>
      <u/>
      <sz val="14"/>
      <color theme="1" tint="4.9989318521683403E-2"/>
      <name val="Times New Roman"/>
      <family val="1"/>
    </font>
    <font>
      <b/>
      <sz val="12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color theme="0"/>
      <name val="Times New Roman"/>
      <family val="1"/>
    </font>
    <font>
      <b/>
      <i/>
      <sz val="11"/>
      <color theme="0"/>
      <name val="Times New Roman"/>
      <family val="1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2" applyFont="1" applyAlignment="1">
      <alignment horizontal="left"/>
    </xf>
    <xf numFmtId="164" fontId="3" fillId="0" borderId="0" xfId="2" applyNumberFormat="1" applyFont="1"/>
    <xf numFmtId="0" fontId="3" fillId="0" borderId="0" xfId="2" applyFont="1"/>
    <xf numFmtId="0" fontId="1" fillId="0" borderId="0" xfId="2"/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0" applyFont="1" applyAlignment="1">
      <alignment horizontal="left"/>
    </xf>
    <xf numFmtId="164" fontId="8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11" fillId="0" borderId="0" xfId="2" applyFont="1" applyAlignment="1">
      <alignment horizontal="left"/>
    </xf>
    <xf numFmtId="164" fontId="12" fillId="0" borderId="0" xfId="2" applyNumberFormat="1" applyFont="1"/>
    <xf numFmtId="0" fontId="12" fillId="0" borderId="0" xfId="2" applyFont="1"/>
    <xf numFmtId="0" fontId="9" fillId="0" borderId="0" xfId="2" applyFont="1"/>
    <xf numFmtId="0" fontId="13" fillId="0" borderId="0" xfId="2" applyFont="1"/>
    <xf numFmtId="164" fontId="14" fillId="0" borderId="0" xfId="2" applyNumberFormat="1" applyFont="1"/>
    <xf numFmtId="0" fontId="15" fillId="0" borderId="0" xfId="2" applyFont="1"/>
    <xf numFmtId="164" fontId="16" fillId="0" borderId="0" xfId="2" applyNumberFormat="1" applyFont="1"/>
    <xf numFmtId="164" fontId="17" fillId="2" borderId="0" xfId="2" applyNumberFormat="1" applyFont="1" applyFill="1"/>
    <xf numFmtId="0" fontId="18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13" fillId="0" borderId="0" xfId="2" applyFont="1" applyAlignment="1">
      <alignment horizontal="left"/>
    </xf>
    <xf numFmtId="165" fontId="12" fillId="0" borderId="0" xfId="2" applyNumberFormat="1" applyFont="1"/>
    <xf numFmtId="165" fontId="3" fillId="0" borderId="0" xfId="2" applyNumberFormat="1" applyFont="1"/>
    <xf numFmtId="165" fontId="6" fillId="0" borderId="0" xfId="2" applyNumberFormat="1" applyFont="1"/>
    <xf numFmtId="164" fontId="6" fillId="0" borderId="0" xfId="2" applyNumberFormat="1" applyFont="1"/>
    <xf numFmtId="0" fontId="12" fillId="0" borderId="0" xfId="2" applyFont="1" applyAlignment="1">
      <alignment horizontal="left" indent="1"/>
    </xf>
    <xf numFmtId="166" fontId="12" fillId="0" borderId="0" xfId="2" applyNumberFormat="1" applyFont="1"/>
    <xf numFmtId="165" fontId="21" fillId="0" borderId="0" xfId="2" applyNumberFormat="1" applyFont="1"/>
    <xf numFmtId="43" fontId="6" fillId="0" borderId="0" xfId="1" applyFont="1"/>
    <xf numFmtId="167" fontId="6" fillId="0" borderId="0" xfId="2" applyNumberFormat="1" applyFont="1"/>
    <xf numFmtId="165" fontId="13" fillId="0" borderId="0" xfId="2" applyNumberFormat="1" applyFont="1"/>
    <xf numFmtId="168" fontId="12" fillId="0" borderId="0" xfId="2" applyNumberFormat="1" applyFont="1"/>
    <xf numFmtId="165" fontId="12" fillId="0" borderId="1" xfId="2" applyNumberFormat="1" applyFont="1" applyBorder="1"/>
    <xf numFmtId="164" fontId="6" fillId="0" borderId="1" xfId="2" applyNumberFormat="1" applyFont="1" applyBorder="1"/>
    <xf numFmtId="0" fontId="12" fillId="0" borderId="0" xfId="2" applyFont="1" applyAlignment="1">
      <alignment horizontal="left"/>
    </xf>
    <xf numFmtId="168" fontId="12" fillId="0" borderId="2" xfId="2" applyNumberFormat="1" applyFont="1" applyBorder="1"/>
    <xf numFmtId="164" fontId="6" fillId="0" borderId="3" xfId="2" applyNumberFormat="1" applyFont="1" applyBorder="1"/>
    <xf numFmtId="166" fontId="12" fillId="0" borderId="4" xfId="2" applyNumberFormat="1" applyFont="1" applyBorder="1"/>
    <xf numFmtId="167" fontId="12" fillId="0" borderId="0" xfId="2" applyNumberFormat="1" applyFont="1"/>
    <xf numFmtId="164" fontId="6" fillId="0" borderId="4" xfId="2" applyNumberFormat="1" applyFont="1" applyBorder="1"/>
    <xf numFmtId="169" fontId="6" fillId="0" borderId="0" xfId="2" applyNumberFormat="1" applyFont="1"/>
    <xf numFmtId="165" fontId="12" fillId="0" borderId="0" xfId="2" applyNumberFormat="1" applyFont="1" applyAlignment="1">
      <alignment horizontal="left" indent="1"/>
    </xf>
    <xf numFmtId="165" fontId="12" fillId="0" borderId="3" xfId="2" applyNumberFormat="1" applyFont="1" applyBorder="1"/>
    <xf numFmtId="168" fontId="6" fillId="0" borderId="0" xfId="2" applyNumberFormat="1" applyFont="1"/>
    <xf numFmtId="0" fontId="22" fillId="0" borderId="0" xfId="2" applyFont="1" applyAlignment="1">
      <alignment horizontal="left"/>
    </xf>
    <xf numFmtId="165" fontId="22" fillId="0" borderId="0" xfId="2" applyNumberFormat="1" applyFont="1"/>
    <xf numFmtId="0" fontId="23" fillId="0" borderId="0" xfId="2" applyFont="1"/>
    <xf numFmtId="0" fontId="22" fillId="0" borderId="0" xfId="2" applyFont="1"/>
    <xf numFmtId="43" fontId="6" fillId="0" borderId="0" xfId="1" applyFont="1" applyFill="1"/>
    <xf numFmtId="0" fontId="6" fillId="0" borderId="0" xfId="2" applyFont="1" applyAlignment="1">
      <alignment horizontal="left"/>
    </xf>
    <xf numFmtId="0" fontId="3" fillId="0" borderId="0" xfId="0" applyFont="1" applyAlignment="1">
      <alignment horizontal="left"/>
    </xf>
    <xf numFmtId="4" fontId="1" fillId="0" borderId="0" xfId="0" applyNumberFormat="1" applyFont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3" applyFont="1" applyAlignment="1">
      <alignment horizontal="center"/>
    </xf>
    <xf numFmtId="0" fontId="25" fillId="0" borderId="0" xfId="3" applyFont="1"/>
    <xf numFmtId="0" fontId="26" fillId="0" borderId="0" xfId="3" applyFont="1"/>
    <xf numFmtId="168" fontId="26" fillId="0" borderId="0" xfId="3" applyNumberFormat="1" applyFont="1"/>
    <xf numFmtId="0" fontId="27" fillId="0" borderId="0" xfId="2" applyFont="1"/>
    <xf numFmtId="0" fontId="28" fillId="0" borderId="0" xfId="2" applyFont="1"/>
    <xf numFmtId="168" fontId="3" fillId="0" borderId="0" xfId="2" applyNumberFormat="1" applyFont="1"/>
    <xf numFmtId="168" fontId="25" fillId="0" borderId="0" xfId="3" applyNumberFormat="1" applyFont="1"/>
    <xf numFmtId="168" fontId="28" fillId="0" borderId="0" xfId="2" applyNumberFormat="1" applyFont="1"/>
    <xf numFmtId="0" fontId="3" fillId="0" borderId="0" xfId="2" applyFont="1" applyAlignment="1">
      <alignment horizontal="left"/>
    </xf>
    <xf numFmtId="0" fontId="25" fillId="0" borderId="0" xfId="2" applyFont="1" applyAlignment="1">
      <alignment horizontal="center"/>
    </xf>
    <xf numFmtId="0" fontId="29" fillId="0" borderId="0" xfId="3" applyFont="1"/>
    <xf numFmtId="165" fontId="25" fillId="0" borderId="0" xfId="2" applyNumberFormat="1" applyFont="1" applyAlignment="1">
      <alignment horizontal="center"/>
    </xf>
    <xf numFmtId="0" fontId="21" fillId="0" borderId="0" xfId="2" applyFont="1"/>
    <xf numFmtId="165" fontId="14" fillId="0" borderId="0" xfId="2" applyNumberFormat="1" applyFont="1"/>
    <xf numFmtId="164" fontId="19" fillId="0" borderId="0" xfId="2" applyNumberFormat="1" applyFont="1"/>
    <xf numFmtId="0" fontId="11" fillId="0" borderId="0" xfId="2" applyFont="1"/>
    <xf numFmtId="164" fontId="9" fillId="0" borderId="0" xfId="2" applyNumberFormat="1" applyFont="1"/>
    <xf numFmtId="0" fontId="1" fillId="0" borderId="0" xfId="0" applyFont="1"/>
    <xf numFmtId="164" fontId="30" fillId="2" borderId="0" xfId="2" applyNumberFormat="1" applyFont="1" applyFill="1" applyAlignment="1">
      <alignment horizontal="center"/>
    </xf>
    <xf numFmtId="164" fontId="31" fillId="0" borderId="0" xfId="2" applyNumberFormat="1" applyFont="1"/>
    <xf numFmtId="164" fontId="21" fillId="0" borderId="0" xfId="2" applyNumberFormat="1" applyFont="1"/>
    <xf numFmtId="3" fontId="21" fillId="0" borderId="0" xfId="2" applyNumberFormat="1" applyFont="1"/>
    <xf numFmtId="0" fontId="32" fillId="0" borderId="0" xfId="2" applyFont="1" applyAlignment="1">
      <alignment horizontal="left"/>
    </xf>
    <xf numFmtId="0" fontId="33" fillId="0" borderId="0" xfId="2" applyFont="1" applyAlignment="1">
      <alignment horizontal="left"/>
    </xf>
    <xf numFmtId="166" fontId="3" fillId="0" borderId="0" xfId="2" applyNumberFormat="1" applyFont="1"/>
    <xf numFmtId="168" fontId="12" fillId="0" borderId="0" xfId="4" applyNumberFormat="1" applyFont="1"/>
    <xf numFmtId="168" fontId="12" fillId="0" borderId="1" xfId="2" applyNumberFormat="1" applyFont="1" applyBorder="1"/>
    <xf numFmtId="168" fontId="12" fillId="0" borderId="1" xfId="4" applyNumberFormat="1" applyFont="1" applyBorder="1"/>
    <xf numFmtId="168" fontId="12" fillId="0" borderId="3" xfId="2" applyNumberFormat="1" applyFont="1" applyBorder="1"/>
    <xf numFmtId="169" fontId="3" fillId="0" borderId="0" xfId="2" applyNumberFormat="1" applyFont="1"/>
    <xf numFmtId="168" fontId="12" fillId="0" borderId="3" xfId="4" applyNumberFormat="1" applyFont="1" applyBorder="1"/>
    <xf numFmtId="168" fontId="6" fillId="0" borderId="1" xfId="2" applyNumberFormat="1" applyFont="1" applyBorder="1"/>
    <xf numFmtId="166" fontId="13" fillId="0" borderId="4" xfId="2" applyNumberFormat="1" applyFont="1" applyBorder="1" applyAlignment="1">
      <alignment horizontal="center"/>
    </xf>
    <xf numFmtId="166" fontId="13" fillId="0" borderId="4" xfId="2" applyNumberFormat="1" applyFont="1" applyBorder="1"/>
    <xf numFmtId="166" fontId="6" fillId="0" borderId="0" xfId="2" applyNumberFormat="1" applyFont="1"/>
    <xf numFmtId="166" fontId="9" fillId="0" borderId="0" xfId="2" applyNumberFormat="1" applyFont="1"/>
    <xf numFmtId="170" fontId="6" fillId="0" borderId="0" xfId="2" applyNumberFormat="1" applyFont="1"/>
    <xf numFmtId="166" fontId="1" fillId="0" borderId="0" xfId="2" applyNumberFormat="1"/>
    <xf numFmtId="164" fontId="26" fillId="0" borderId="0" xfId="3" applyNumberFormat="1" applyFont="1"/>
    <xf numFmtId="0" fontId="25" fillId="0" borderId="0" xfId="2" applyFont="1"/>
    <xf numFmtId="164" fontId="28" fillId="0" borderId="0" xfId="2" applyNumberFormat="1" applyFont="1"/>
    <xf numFmtId="165" fontId="25" fillId="0" borderId="0" xfId="2" applyNumberFormat="1" applyFont="1"/>
    <xf numFmtId="0" fontId="34" fillId="0" borderId="0" xfId="2" applyFont="1"/>
    <xf numFmtId="0" fontId="35" fillId="0" borderId="0" xfId="2" applyFont="1"/>
    <xf numFmtId="0" fontId="36" fillId="0" borderId="0" xfId="2" applyFont="1"/>
    <xf numFmtId="164" fontId="35" fillId="0" borderId="0" xfId="2" applyNumberFormat="1" applyFont="1"/>
    <xf numFmtId="164" fontId="25" fillId="0" borderId="0" xfId="2" applyNumberFormat="1" applyFont="1"/>
    <xf numFmtId="165" fontId="35" fillId="0" borderId="0" xfId="2" applyNumberFormat="1" applyFont="1"/>
  </cellXfs>
  <cellStyles count="5">
    <cellStyle name="Millares" xfId="1" builtinId="3"/>
    <cellStyle name="Millares 2 10" xfId="4" xr:uid="{09489484-C5EF-4432-82E3-938E903CA969}"/>
    <cellStyle name="Normal" xfId="0" builtinId="0"/>
    <cellStyle name="Normal - Style1" xfId="2" xr:uid="{160FE2D1-526C-4993-9281-7F5D3D6D9D6D}"/>
    <cellStyle name="Normal 3 2 10" xfId="3" xr:uid="{B36BA33A-80A7-4852-BDB9-74C60DA510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2232331</xdr:colOff>
      <xdr:row>1</xdr:row>
      <xdr:rowOff>16934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ABC4AF-7127-4C7C-8122-3DF2D3632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331" cy="5185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0</xdr:col>
      <xdr:colOff>2448000</xdr:colOff>
      <xdr:row>59</xdr:row>
      <xdr:rowOff>0</xdr:rowOff>
    </xdr:to>
    <xdr:sp macro="" textlink="">
      <xdr:nvSpPr>
        <xdr:cNvPr id="3" name="Line 84">
          <a:extLst>
            <a:ext uri="{FF2B5EF4-FFF2-40B4-BE49-F238E27FC236}">
              <a16:creationId xmlns:a16="http://schemas.microsoft.com/office/drawing/2014/main" id="{FBD9B336-FEAC-450A-900D-A429BAD3874E}"/>
            </a:ext>
          </a:extLst>
        </xdr:cNvPr>
        <xdr:cNvSpPr>
          <a:spLocks noChangeShapeType="1"/>
        </xdr:cNvSpPr>
      </xdr:nvSpPr>
      <xdr:spPr bwMode="auto">
        <a:xfrm>
          <a:off x="0" y="12941300"/>
          <a:ext cx="24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1308101</xdr:colOff>
      <xdr:row>59</xdr:row>
      <xdr:rowOff>0</xdr:rowOff>
    </xdr:from>
    <xdr:to>
      <xdr:col>7</xdr:col>
      <xdr:colOff>508000</xdr:colOff>
      <xdr:row>59</xdr:row>
      <xdr:rowOff>0</xdr:rowOff>
    </xdr:to>
    <xdr:sp macro="" textlink="">
      <xdr:nvSpPr>
        <xdr:cNvPr id="4" name="Line 83">
          <a:extLst>
            <a:ext uri="{FF2B5EF4-FFF2-40B4-BE49-F238E27FC236}">
              <a16:creationId xmlns:a16="http://schemas.microsoft.com/office/drawing/2014/main" id="{BA4B3B42-8DF0-4DD4-861B-2A81597DA031}"/>
            </a:ext>
          </a:extLst>
        </xdr:cNvPr>
        <xdr:cNvSpPr>
          <a:spLocks noChangeShapeType="1"/>
        </xdr:cNvSpPr>
      </xdr:nvSpPr>
      <xdr:spPr bwMode="auto">
        <a:xfrm>
          <a:off x="6794501" y="12941300"/>
          <a:ext cx="254634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3220811</xdr:colOff>
      <xdr:row>58</xdr:row>
      <xdr:rowOff>212725</xdr:rowOff>
    </xdr:from>
    <xdr:to>
      <xdr:col>0</xdr:col>
      <xdr:colOff>5740811</xdr:colOff>
      <xdr:row>58</xdr:row>
      <xdr:rowOff>212725</xdr:rowOff>
    </xdr:to>
    <xdr:sp macro="" textlink="">
      <xdr:nvSpPr>
        <xdr:cNvPr id="5" name="Line 81">
          <a:extLst>
            <a:ext uri="{FF2B5EF4-FFF2-40B4-BE49-F238E27FC236}">
              <a16:creationId xmlns:a16="http://schemas.microsoft.com/office/drawing/2014/main" id="{A49ACD4E-FFF5-4A96-9168-08896E0E6068}"/>
            </a:ext>
          </a:extLst>
        </xdr:cNvPr>
        <xdr:cNvSpPr>
          <a:spLocks noChangeShapeType="1"/>
        </xdr:cNvSpPr>
      </xdr:nvSpPr>
      <xdr:spPr bwMode="auto">
        <a:xfrm>
          <a:off x="3220811" y="12938125"/>
          <a:ext cx="21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3187700</xdr:colOff>
      <xdr:row>59</xdr:row>
      <xdr:rowOff>0</xdr:rowOff>
    </xdr:from>
    <xdr:to>
      <xdr:col>4</xdr:col>
      <xdr:colOff>390600</xdr:colOff>
      <xdr:row>59</xdr:row>
      <xdr:rowOff>0</xdr:rowOff>
    </xdr:to>
    <xdr:sp macro="" textlink="">
      <xdr:nvSpPr>
        <xdr:cNvPr id="6" name="Line 84">
          <a:extLst>
            <a:ext uri="{FF2B5EF4-FFF2-40B4-BE49-F238E27FC236}">
              <a16:creationId xmlns:a16="http://schemas.microsoft.com/office/drawing/2014/main" id="{9B7255EF-F6DB-435D-8B1D-C0A5E5B3C515}"/>
            </a:ext>
          </a:extLst>
        </xdr:cNvPr>
        <xdr:cNvSpPr>
          <a:spLocks noChangeShapeType="1"/>
        </xdr:cNvSpPr>
      </xdr:nvSpPr>
      <xdr:spPr bwMode="auto">
        <a:xfrm>
          <a:off x="3187700" y="12941300"/>
          <a:ext cx="268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2232331</xdr:colOff>
      <xdr:row>1</xdr:row>
      <xdr:rowOff>33867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90EE9B-22AA-4D1D-84FE-38C17DFB4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331" cy="51646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2448000</xdr:colOff>
      <xdr:row>61</xdr:row>
      <xdr:rowOff>0</xdr:rowOff>
    </xdr:to>
    <xdr:sp macro="" textlink="">
      <xdr:nvSpPr>
        <xdr:cNvPr id="3" name="Line 84">
          <a:extLst>
            <a:ext uri="{FF2B5EF4-FFF2-40B4-BE49-F238E27FC236}">
              <a16:creationId xmlns:a16="http://schemas.microsoft.com/office/drawing/2014/main" id="{45C48E0D-7D2F-458E-9A6C-EE7272D4B9BD}"/>
            </a:ext>
          </a:extLst>
        </xdr:cNvPr>
        <xdr:cNvSpPr>
          <a:spLocks noChangeShapeType="1"/>
        </xdr:cNvSpPr>
      </xdr:nvSpPr>
      <xdr:spPr bwMode="auto">
        <a:xfrm>
          <a:off x="0" y="13011150"/>
          <a:ext cx="24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558801</xdr:colOff>
      <xdr:row>60</xdr:row>
      <xdr:rowOff>165100</xdr:rowOff>
    </xdr:from>
    <xdr:to>
      <xdr:col>8</xdr:col>
      <xdr:colOff>50801</xdr:colOff>
      <xdr:row>60</xdr:row>
      <xdr:rowOff>165100</xdr:rowOff>
    </xdr:to>
    <xdr:sp macro="" textlink="">
      <xdr:nvSpPr>
        <xdr:cNvPr id="4" name="Line 83">
          <a:extLst>
            <a:ext uri="{FF2B5EF4-FFF2-40B4-BE49-F238E27FC236}">
              <a16:creationId xmlns:a16="http://schemas.microsoft.com/office/drawing/2014/main" id="{1F9BC24C-5C0B-456D-BBBF-FA77564C26C6}"/>
            </a:ext>
          </a:extLst>
        </xdr:cNvPr>
        <xdr:cNvSpPr>
          <a:spLocks noChangeShapeType="1"/>
        </xdr:cNvSpPr>
      </xdr:nvSpPr>
      <xdr:spPr bwMode="auto">
        <a:xfrm>
          <a:off x="5765801" y="13004800"/>
          <a:ext cx="302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3220811</xdr:colOff>
      <xdr:row>60</xdr:row>
      <xdr:rowOff>212725</xdr:rowOff>
    </xdr:from>
    <xdr:to>
      <xdr:col>0</xdr:col>
      <xdr:colOff>5740811</xdr:colOff>
      <xdr:row>60</xdr:row>
      <xdr:rowOff>212725</xdr:rowOff>
    </xdr:to>
    <xdr:sp macro="" textlink="">
      <xdr:nvSpPr>
        <xdr:cNvPr id="5" name="Line 81">
          <a:extLst>
            <a:ext uri="{FF2B5EF4-FFF2-40B4-BE49-F238E27FC236}">
              <a16:creationId xmlns:a16="http://schemas.microsoft.com/office/drawing/2014/main" id="{40513F6F-5AA8-472D-B104-0BE7D8AAE39D}"/>
            </a:ext>
          </a:extLst>
        </xdr:cNvPr>
        <xdr:cNvSpPr>
          <a:spLocks noChangeShapeType="1"/>
        </xdr:cNvSpPr>
      </xdr:nvSpPr>
      <xdr:spPr bwMode="auto">
        <a:xfrm>
          <a:off x="3182711" y="1300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2844800</xdr:colOff>
      <xdr:row>60</xdr:row>
      <xdr:rowOff>165100</xdr:rowOff>
    </xdr:from>
    <xdr:to>
      <xdr:col>4</xdr:col>
      <xdr:colOff>200100</xdr:colOff>
      <xdr:row>60</xdr:row>
      <xdr:rowOff>165100</xdr:rowOff>
    </xdr:to>
    <xdr:sp macro="" textlink="">
      <xdr:nvSpPr>
        <xdr:cNvPr id="6" name="Line 84">
          <a:extLst>
            <a:ext uri="{FF2B5EF4-FFF2-40B4-BE49-F238E27FC236}">
              <a16:creationId xmlns:a16="http://schemas.microsoft.com/office/drawing/2014/main" id="{29A264BF-43DA-47DC-9B4D-A87D6057ADA1}"/>
            </a:ext>
          </a:extLst>
        </xdr:cNvPr>
        <xdr:cNvSpPr>
          <a:spLocks noChangeShapeType="1"/>
        </xdr:cNvSpPr>
      </xdr:nvSpPr>
      <xdr:spPr bwMode="auto">
        <a:xfrm>
          <a:off x="2844800" y="13004800"/>
          <a:ext cx="2562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ancolombia-my.sharepoint.com/personal/caparada_bancoagricola_com_sv/Documents/Banagricola/SEPT2023/09%20EFC%20BANAGRICOLA%20Septiembre2023.xlsx" TargetMode="External"/><Relationship Id="rId1" Type="http://schemas.openxmlformats.org/officeDocument/2006/relationships/externalLinkPath" Target="09%20EFC%20BANAGRICOLA%20Septiembre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CREDIBAC"/>
      <sheetName val="(8)S_VALORES BANA"/>
      <sheetName val="S_GESTORA"/>
      <sheetName val="S_CR"/>
      <sheetName val="(10)codigos"/>
      <sheetName val="(11)S_BANAGRICOLA"/>
      <sheetName val="EF IFBA"/>
      <sheetName val="BCE IFBA_SSF"/>
      <sheetName val="ER IFBA_SSF"/>
      <sheetName val="Cuentas"/>
      <sheetName val="BANA (PESOS CR)"/>
      <sheetName val="(14)BALANCE_CONS"/>
      <sheetName val="(15)EST_RES_CONS"/>
      <sheetName val="(16)PARTIDAS ELIM"/>
      <sheetName val="(17)formato de partidas"/>
      <sheetName val="(18)Operaciones Relacionadas"/>
      <sheetName val="BCE_BA_Conso"/>
      <sheetName val="ER_BA_Conso"/>
      <sheetName val="(20)BCE-IFBA"/>
      <sheetName val="(21)ER-IFBA"/>
      <sheetName val="(22)partidas_ifba-segm"/>
      <sheetName val="(20)BCE_FIRMA"/>
      <sheetName val="(21)EST_FIRMA"/>
      <sheetName val="(13)CODIGOS_BANAGRICOLA"/>
      <sheetName val="(23)BCE_BANAGRICOLA"/>
      <sheetName val="(24)ER_BANAGRICOLA"/>
      <sheetName val="(25)PDAS_ ELIMINACION"/>
      <sheetName val="(26)BCE_BANA"/>
      <sheetName val="(27)ER_BANA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4">
          <cell r="B14" t="str">
            <v>AL 30 DE SEPTIEMBRE 2023 Y 2022.</v>
          </cell>
        </row>
        <row r="16">
          <cell r="B16" t="str">
            <v xml:space="preserve">DEL 01 DE ENERO AL 30 DE SEPTIEMBRE DE 2023 Y 2022. </v>
          </cell>
        </row>
        <row r="24">
          <cell r="B24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O10">
            <v>876055823.82000005</v>
          </cell>
        </row>
        <row r="11">
          <cell r="O11">
            <v>2967283.41</v>
          </cell>
        </row>
        <row r="12">
          <cell r="O12">
            <v>794374720.90999997</v>
          </cell>
        </row>
        <row r="13">
          <cell r="O13">
            <v>3835362986.559999</v>
          </cell>
        </row>
        <row r="20">
          <cell r="O20">
            <v>1550381.5</v>
          </cell>
        </row>
        <row r="23">
          <cell r="O23">
            <v>5833886.7699999996</v>
          </cell>
        </row>
        <row r="24">
          <cell r="O24">
            <v>137287229.56</v>
          </cell>
        </row>
        <row r="34">
          <cell r="O34">
            <v>81132360.350000009</v>
          </cell>
        </row>
        <row r="36">
          <cell r="O36">
            <v>0</v>
          </cell>
        </row>
        <row r="38">
          <cell r="O38">
            <v>88314822.109999999</v>
          </cell>
        </row>
        <row r="49">
          <cell r="O49">
            <v>4211457878.9099994</v>
          </cell>
        </row>
        <row r="51">
          <cell r="O51">
            <v>3335003.8</v>
          </cell>
        </row>
        <row r="52">
          <cell r="O52">
            <v>492616331.26999998</v>
          </cell>
        </row>
        <row r="53">
          <cell r="O53">
            <v>0</v>
          </cell>
        </row>
        <row r="54">
          <cell r="O54">
            <v>0</v>
          </cell>
        </row>
        <row r="55">
          <cell r="O55">
            <v>196243293.16</v>
          </cell>
        </row>
        <row r="56">
          <cell r="O56">
            <v>20604018.780000001</v>
          </cell>
        </row>
        <row r="59">
          <cell r="O59">
            <v>65780369.280000001</v>
          </cell>
        </row>
        <row r="60">
          <cell r="O60">
            <v>32331383.420000002</v>
          </cell>
        </row>
        <row r="61">
          <cell r="O61">
            <v>19601073.030000001</v>
          </cell>
        </row>
        <row r="68">
          <cell r="O68">
            <v>70327390.730000004</v>
          </cell>
        </row>
        <row r="70">
          <cell r="O70">
            <v>104177260.51000001</v>
          </cell>
        </row>
        <row r="74">
          <cell r="O74">
            <v>20187.046247352882</v>
          </cell>
        </row>
        <row r="77">
          <cell r="O77">
            <v>297500000</v>
          </cell>
        </row>
        <row r="78">
          <cell r="O78">
            <v>0</v>
          </cell>
        </row>
        <row r="79">
          <cell r="O79">
            <v>214242620.38</v>
          </cell>
        </row>
        <row r="80">
          <cell r="O80">
            <v>94642684.673752636</v>
          </cell>
        </row>
      </sheetData>
      <sheetData sheetId="16">
        <row r="11">
          <cell r="O11">
            <v>253957569.58000001</v>
          </cell>
        </row>
        <row r="12">
          <cell r="O12">
            <v>29632107.010000002</v>
          </cell>
        </row>
        <row r="13">
          <cell r="O13">
            <v>38176208.850000001</v>
          </cell>
        </row>
        <row r="14">
          <cell r="O14">
            <v>472182.07</v>
          </cell>
        </row>
        <row r="15">
          <cell r="O15">
            <v>13788476.91</v>
          </cell>
        </row>
        <row r="16">
          <cell r="O16">
            <v>8229041.1499999994</v>
          </cell>
        </row>
        <row r="17">
          <cell r="O17">
            <v>3361351.51</v>
          </cell>
        </row>
        <row r="18">
          <cell r="O18">
            <v>2210051.4500000002</v>
          </cell>
        </row>
        <row r="19">
          <cell r="O19">
            <v>62218417.089999996</v>
          </cell>
        </row>
        <row r="23">
          <cell r="O23">
            <v>32036856.09</v>
          </cell>
        </row>
        <row r="24">
          <cell r="O24">
            <v>38845157.090000004</v>
          </cell>
        </row>
        <row r="25">
          <cell r="O25">
            <v>6838269.6900000004</v>
          </cell>
        </row>
        <row r="26">
          <cell r="O26">
            <v>133963.46</v>
          </cell>
        </row>
        <row r="27">
          <cell r="O27">
            <v>14449561.619999999</v>
          </cell>
        </row>
        <row r="29">
          <cell r="O29">
            <v>407446.06</v>
          </cell>
        </row>
        <row r="30">
          <cell r="O30">
            <v>46513726.640000001</v>
          </cell>
        </row>
        <row r="34">
          <cell r="O34">
            <v>49763973.039999999</v>
          </cell>
        </row>
        <row r="39">
          <cell r="O39">
            <v>62970172.019999996</v>
          </cell>
        </row>
        <row r="40">
          <cell r="O40">
            <v>46348823.479999997</v>
          </cell>
        </row>
        <row r="41">
          <cell r="O41">
            <v>17188659.850000001</v>
          </cell>
        </row>
        <row r="46">
          <cell r="O46">
            <v>158614.63</v>
          </cell>
        </row>
        <row r="49">
          <cell r="O49">
            <v>31340428.920000002</v>
          </cell>
        </row>
        <row r="50">
          <cell r="O50">
            <v>-5268334.26</v>
          </cell>
        </row>
        <row r="55">
          <cell r="O55">
            <v>-28135641.100000005</v>
          </cell>
        </row>
        <row r="57">
          <cell r="O57">
            <v>0</v>
          </cell>
        </row>
        <row r="61">
          <cell r="O61">
            <v>-1180.0962473536274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08AF6-7A81-4369-B61F-55E02D3CC981}">
  <sheetPr>
    <pageSetUpPr fitToPage="1"/>
  </sheetPr>
  <dimension ref="A1:X88"/>
  <sheetViews>
    <sheetView tabSelected="1" topLeftCell="A47" zoomScale="75" zoomScaleNormal="75" workbookViewId="0">
      <selection activeCell="G56" sqref="G56"/>
    </sheetView>
  </sheetViews>
  <sheetFormatPr baseColWidth="10" defaultColWidth="11.453125" defaultRowHeight="15.5" x14ac:dyDescent="0.35"/>
  <cols>
    <col min="1" max="1" width="49.1796875" style="3" customWidth="1"/>
    <col min="2" max="2" width="16.7265625" style="2" customWidth="1"/>
    <col min="3" max="3" width="3.81640625" style="3" customWidth="1"/>
    <col min="4" max="4" width="8.81640625" style="4" customWidth="1"/>
    <col min="5" max="5" width="20.54296875" style="3" bestFit="1" customWidth="1"/>
    <col min="6" max="6" width="6.81640625" style="3" customWidth="1"/>
    <col min="7" max="7" width="20.54296875" style="3" bestFit="1" customWidth="1"/>
    <col min="8" max="8" width="9.453125" style="3" customWidth="1"/>
    <col min="9" max="9" width="9.26953125" style="3" customWidth="1"/>
    <col min="10" max="10" width="17" style="2" customWidth="1"/>
    <col min="11" max="11" width="2.1796875" style="3" customWidth="1"/>
    <col min="12" max="12" width="17" style="2" customWidth="1"/>
    <col min="13" max="13" width="2.1796875" style="3" customWidth="1"/>
    <col min="14" max="14" width="11.453125" style="7"/>
    <col min="15" max="16" width="14.81640625" style="7" bestFit="1" customWidth="1"/>
    <col min="17" max="19" width="11.453125" style="7"/>
    <col min="20" max="20" width="14.81640625" style="7" bestFit="1" customWidth="1"/>
    <col min="21" max="21" width="11.453125" style="7"/>
    <col min="22" max="22" width="14.81640625" style="7" bestFit="1" customWidth="1"/>
    <col min="23" max="16384" width="11.453125" style="7"/>
  </cols>
  <sheetData>
    <row r="1" spans="1:24" ht="39.75" customHeight="1" x14ac:dyDescent="0.4">
      <c r="A1" s="1"/>
      <c r="E1" s="5"/>
      <c r="G1" s="5"/>
      <c r="H1" s="6"/>
    </row>
    <row r="2" spans="1:24" s="14" customFormat="1" ht="30" customHeight="1" x14ac:dyDescent="0.5">
      <c r="A2" s="8" t="s">
        <v>0</v>
      </c>
      <c r="B2" s="9"/>
      <c r="C2" s="10"/>
      <c r="D2" s="11"/>
      <c r="E2" s="12"/>
      <c r="F2" s="10"/>
      <c r="G2" s="12"/>
      <c r="H2" s="13"/>
      <c r="I2" s="13"/>
      <c r="O2" s="15"/>
    </row>
    <row r="3" spans="1:24" ht="25" customHeight="1" x14ac:dyDescent="0.4">
      <c r="A3" s="16" t="s">
        <v>1</v>
      </c>
      <c r="B3" s="17"/>
      <c r="C3" s="18"/>
      <c r="D3" s="19"/>
      <c r="E3" s="20"/>
      <c r="F3" s="18"/>
      <c r="G3" s="20"/>
    </row>
    <row r="4" spans="1:24" ht="18" x14ac:dyDescent="0.4">
      <c r="A4" s="16" t="str">
        <f>+'[1](1)FECHAS'!B14</f>
        <v>AL 30 DE SEPTIEMBRE 2023 Y 2022.</v>
      </c>
      <c r="B4" s="17"/>
      <c r="C4" s="18"/>
      <c r="D4" s="19"/>
      <c r="E4" s="18"/>
      <c r="F4" s="18"/>
      <c r="G4" s="18"/>
      <c r="J4" s="21"/>
      <c r="K4" s="22"/>
      <c r="L4" s="21"/>
      <c r="M4" s="22"/>
    </row>
    <row r="5" spans="1:24" ht="18" x14ac:dyDescent="0.4">
      <c r="A5" s="16" t="s">
        <v>2</v>
      </c>
      <c r="B5" s="17"/>
      <c r="C5" s="18"/>
      <c r="D5" s="19"/>
      <c r="E5" s="18"/>
      <c r="F5" s="18"/>
      <c r="G5" s="18"/>
      <c r="J5" s="23"/>
      <c r="K5" s="7"/>
      <c r="L5" s="24" t="s">
        <v>3</v>
      </c>
    </row>
    <row r="6" spans="1:24" ht="18" x14ac:dyDescent="0.4">
      <c r="A6" s="16"/>
      <c r="B6" s="17"/>
      <c r="C6" s="18"/>
      <c r="D6" s="19"/>
      <c r="E6" s="18"/>
      <c r="F6" s="18"/>
      <c r="G6" s="18"/>
      <c r="I6" s="7"/>
      <c r="J6" s="21"/>
      <c r="K6" s="22"/>
      <c r="L6" s="21"/>
      <c r="M6" s="7"/>
    </row>
    <row r="7" spans="1:24" ht="20" x14ac:dyDescent="0.4">
      <c r="A7" s="18"/>
      <c r="B7" s="17"/>
      <c r="C7" s="18"/>
      <c r="D7" s="19"/>
      <c r="E7" s="25">
        <f>+J7</f>
        <v>2023</v>
      </c>
      <c r="F7" s="18"/>
      <c r="G7" s="25">
        <f>+L7</f>
        <v>2022</v>
      </c>
      <c r="H7" s="26"/>
      <c r="I7" s="27"/>
      <c r="J7" s="25">
        <f>+'[1](1)FECHAS'!B24</f>
        <v>2023</v>
      </c>
      <c r="K7" s="25"/>
      <c r="L7" s="25">
        <v>2022</v>
      </c>
      <c r="M7" s="28"/>
    </row>
    <row r="8" spans="1:24" ht="18" x14ac:dyDescent="0.4">
      <c r="A8" s="29" t="s">
        <v>4</v>
      </c>
      <c r="B8" s="17"/>
      <c r="C8" s="18"/>
      <c r="D8" s="19"/>
      <c r="E8" s="30"/>
      <c r="F8" s="18"/>
      <c r="G8" s="30"/>
      <c r="H8" s="31"/>
      <c r="I8" s="32"/>
      <c r="J8" s="33"/>
      <c r="K8" s="7"/>
      <c r="L8" s="33"/>
      <c r="M8" s="7"/>
    </row>
    <row r="9" spans="1:24" ht="18" x14ac:dyDescent="0.4">
      <c r="A9" s="29" t="s">
        <v>5</v>
      </c>
      <c r="B9" s="17"/>
      <c r="C9" s="18"/>
      <c r="D9" s="19"/>
      <c r="E9" s="30"/>
      <c r="F9" s="18"/>
      <c r="G9" s="30"/>
      <c r="H9" s="31"/>
      <c r="I9" s="32"/>
      <c r="J9" s="33"/>
      <c r="K9" s="7"/>
      <c r="L9" s="33"/>
      <c r="M9" s="7"/>
    </row>
    <row r="10" spans="1:24" ht="18" x14ac:dyDescent="0.4">
      <c r="A10" s="34" t="s">
        <v>6</v>
      </c>
      <c r="B10" s="17"/>
      <c r="C10" s="30"/>
      <c r="D10" s="19"/>
      <c r="E10" s="35">
        <f>+J10</f>
        <v>876055.8</v>
      </c>
      <c r="F10" s="18"/>
      <c r="G10" s="35">
        <f>ROUND(L10,1)</f>
        <v>888208.9</v>
      </c>
      <c r="H10" s="36"/>
      <c r="I10" s="32"/>
      <c r="J10" s="33">
        <f>ROUND('[1](14)BALANCE_CONS'!O10/1000,1)</f>
        <v>876055.8</v>
      </c>
      <c r="K10" s="7"/>
      <c r="L10" s="33">
        <v>888208.9</v>
      </c>
      <c r="M10" s="7"/>
      <c r="N10" s="33">
        <f>+G10-L10</f>
        <v>0</v>
      </c>
      <c r="T10" s="37"/>
      <c r="U10" s="37"/>
      <c r="V10" s="37"/>
      <c r="W10" s="38"/>
      <c r="X10" s="38"/>
    </row>
    <row r="11" spans="1:24" ht="18" x14ac:dyDescent="0.4">
      <c r="A11" s="34" t="s">
        <v>7</v>
      </c>
      <c r="B11" s="17"/>
      <c r="C11" s="30"/>
      <c r="D11" s="39"/>
      <c r="E11" s="40">
        <f>+J11</f>
        <v>2967.3</v>
      </c>
      <c r="F11" s="18"/>
      <c r="G11" s="40">
        <f>ROUND(L11,1)</f>
        <v>12959</v>
      </c>
      <c r="H11" s="36"/>
      <c r="I11" s="32"/>
      <c r="J11" s="33">
        <f>ROUND('[1](14)BALANCE_CONS'!O11/1000,1)</f>
        <v>2967.3</v>
      </c>
      <c r="K11" s="7"/>
      <c r="L11" s="33">
        <v>12959</v>
      </c>
      <c r="M11" s="7"/>
      <c r="N11" s="33"/>
      <c r="T11" s="37"/>
      <c r="U11" s="37"/>
      <c r="V11" s="37"/>
      <c r="W11" s="38"/>
      <c r="X11" s="38"/>
    </row>
    <row r="12" spans="1:24" ht="18" x14ac:dyDescent="0.4">
      <c r="A12" s="34" t="s">
        <v>8</v>
      </c>
      <c r="B12" s="17"/>
      <c r="C12" s="30"/>
      <c r="D12" s="19"/>
      <c r="E12" s="30">
        <f>+J12</f>
        <v>794374.7</v>
      </c>
      <c r="F12" s="18"/>
      <c r="G12" s="30">
        <f>ROUND(L12,1)</f>
        <v>698718.6</v>
      </c>
      <c r="H12" s="36"/>
      <c r="I12" s="32"/>
      <c r="J12" s="33">
        <f>ROUND('[1](14)BALANCE_CONS'!O12/1000,1)</f>
        <v>794374.7</v>
      </c>
      <c r="K12" s="7"/>
      <c r="L12" s="33">
        <v>698718.6</v>
      </c>
      <c r="M12" s="7"/>
      <c r="N12" s="33"/>
      <c r="T12" s="37"/>
      <c r="U12" s="37"/>
      <c r="V12" s="37"/>
      <c r="W12" s="38"/>
      <c r="X12" s="38"/>
    </row>
    <row r="13" spans="1:24" ht="18" x14ac:dyDescent="0.4">
      <c r="A13" s="34" t="s">
        <v>9</v>
      </c>
      <c r="B13" s="17"/>
      <c r="C13" s="30"/>
      <c r="D13" s="19"/>
      <c r="E13" s="41">
        <f>+J13</f>
        <v>3835363</v>
      </c>
      <c r="F13" s="18"/>
      <c r="G13" s="41">
        <f>ROUND(L13,1)</f>
        <v>3807626.3</v>
      </c>
      <c r="H13" s="36"/>
      <c r="I13" s="32"/>
      <c r="J13" s="42">
        <f>ROUND('[1](14)BALANCE_CONS'!O13/1000,1)</f>
        <v>3835363</v>
      </c>
      <c r="K13" s="7"/>
      <c r="L13" s="42">
        <v>3807626.3</v>
      </c>
      <c r="M13" s="7"/>
      <c r="N13" s="33"/>
      <c r="T13" s="37"/>
      <c r="U13" s="37"/>
      <c r="V13" s="37"/>
      <c r="W13" s="38"/>
      <c r="X13" s="38"/>
    </row>
    <row r="14" spans="1:24" ht="18" x14ac:dyDescent="0.4">
      <c r="A14" s="43"/>
      <c r="B14" s="17"/>
      <c r="C14" s="30"/>
      <c r="D14" s="19"/>
      <c r="E14" s="30">
        <f>SUM(E10:E13)</f>
        <v>5508760.7999999998</v>
      </c>
      <c r="F14" s="18"/>
      <c r="G14" s="30">
        <f>SUM(G10:G13)</f>
        <v>5407512.7999999998</v>
      </c>
      <c r="H14" s="36"/>
      <c r="I14" s="32"/>
      <c r="J14" s="33">
        <f>SUM(J10:J13)</f>
        <v>5508760.7999999998</v>
      </c>
      <c r="K14" s="7"/>
      <c r="L14" s="33">
        <v>5407512.7999999998</v>
      </c>
      <c r="M14" s="7"/>
      <c r="N14" s="33"/>
      <c r="T14" s="37"/>
      <c r="U14" s="37"/>
      <c r="V14" s="37"/>
      <c r="W14" s="38"/>
      <c r="X14" s="38"/>
    </row>
    <row r="15" spans="1:24" ht="18" x14ac:dyDescent="0.4">
      <c r="A15" s="29" t="s">
        <v>10</v>
      </c>
      <c r="B15" s="17"/>
      <c r="C15" s="30"/>
      <c r="D15" s="19"/>
      <c r="E15" s="30"/>
      <c r="F15" s="18"/>
      <c r="G15" s="30"/>
      <c r="H15" s="36"/>
      <c r="I15" s="32"/>
      <c r="J15" s="33"/>
      <c r="K15" s="7"/>
      <c r="L15" s="33"/>
      <c r="M15" s="7"/>
      <c r="N15" s="33"/>
      <c r="T15" s="37"/>
      <c r="U15" s="37"/>
      <c r="V15" s="37"/>
      <c r="W15" s="38"/>
      <c r="X15" s="38"/>
    </row>
    <row r="16" spans="1:24" ht="18" x14ac:dyDescent="0.4">
      <c r="A16" s="34" t="s">
        <v>11</v>
      </c>
      <c r="B16" s="17"/>
      <c r="C16" s="30"/>
      <c r="D16" s="19"/>
      <c r="E16" s="30">
        <f>+J16</f>
        <v>1550.4</v>
      </c>
      <c r="F16" s="18"/>
      <c r="G16" s="30">
        <f>ROUND(L16,1)</f>
        <v>2007</v>
      </c>
      <c r="H16" s="36"/>
      <c r="I16" s="32"/>
      <c r="J16" s="33">
        <f>ROUND('[1](14)BALANCE_CONS'!O20/1000,1)</f>
        <v>1550.4</v>
      </c>
      <c r="K16" s="7"/>
      <c r="L16" s="33">
        <v>2007</v>
      </c>
      <c r="M16" s="7"/>
      <c r="N16" s="33"/>
      <c r="T16" s="37"/>
      <c r="U16" s="37"/>
      <c r="V16" s="37"/>
      <c r="W16" s="38"/>
      <c r="X16" s="38"/>
    </row>
    <row r="17" spans="1:24" ht="18" x14ac:dyDescent="0.4">
      <c r="A17" s="34" t="s">
        <v>12</v>
      </c>
      <c r="B17" s="17"/>
      <c r="C17" s="30"/>
      <c r="D17" s="19"/>
      <c r="E17" s="30">
        <f>+J17</f>
        <v>5833.9</v>
      </c>
      <c r="F17" s="18"/>
      <c r="G17" s="30">
        <f>ROUND(L17,1)</f>
        <v>5789.2</v>
      </c>
      <c r="H17" s="36"/>
      <c r="I17" s="32"/>
      <c r="J17" s="33">
        <f>ROUND('[1](14)BALANCE_CONS'!O23/1000,1)</f>
        <v>5833.9</v>
      </c>
      <c r="K17" s="7"/>
      <c r="L17" s="33">
        <v>5789.2</v>
      </c>
      <c r="M17" s="7"/>
      <c r="N17" s="33"/>
      <c r="T17" s="37"/>
      <c r="U17" s="37"/>
      <c r="V17" s="37"/>
      <c r="W17" s="38"/>
      <c r="X17" s="38"/>
    </row>
    <row r="18" spans="1:24" ht="18" x14ac:dyDescent="0.4">
      <c r="A18" s="34" t="s">
        <v>13</v>
      </c>
      <c r="B18" s="17"/>
      <c r="C18" s="30"/>
      <c r="D18" s="19"/>
      <c r="E18" s="41">
        <f>+J18</f>
        <v>137287.20000000001</v>
      </c>
      <c r="F18" s="18"/>
      <c r="G18" s="41">
        <f>ROUND(L18,1)</f>
        <v>87737.4</v>
      </c>
      <c r="H18" s="36"/>
      <c r="I18" s="32"/>
      <c r="J18" s="42">
        <f>ROUND('[1](14)BALANCE_CONS'!O24/1000,1)</f>
        <v>137287.20000000001</v>
      </c>
      <c r="K18" s="7"/>
      <c r="L18" s="42">
        <v>87737.4</v>
      </c>
      <c r="M18" s="7"/>
      <c r="N18" s="33"/>
      <c r="T18" s="37"/>
      <c r="U18" s="37"/>
      <c r="V18" s="37"/>
      <c r="W18" s="38"/>
      <c r="X18" s="38"/>
    </row>
    <row r="19" spans="1:24" ht="18" x14ac:dyDescent="0.4">
      <c r="A19" s="43"/>
      <c r="B19" s="17"/>
      <c r="C19" s="30"/>
      <c r="D19" s="19"/>
      <c r="E19" s="30">
        <f>SUM(E16:E18)</f>
        <v>144671.5</v>
      </c>
      <c r="F19" s="18"/>
      <c r="G19" s="30">
        <f>SUM(G16:G18)</f>
        <v>95533.599999999991</v>
      </c>
      <c r="H19" s="36"/>
      <c r="I19" s="32"/>
      <c r="J19" s="33">
        <f>SUM(J16:J18)</f>
        <v>144671.5</v>
      </c>
      <c r="K19" s="7"/>
      <c r="L19" s="33">
        <v>95533.599999999991</v>
      </c>
      <c r="M19" s="7"/>
      <c r="N19" s="33"/>
      <c r="T19" s="37"/>
      <c r="U19" s="37"/>
      <c r="V19" s="37"/>
      <c r="W19" s="38"/>
      <c r="X19" s="38"/>
    </row>
    <row r="20" spans="1:24" ht="18" x14ac:dyDescent="0.4">
      <c r="A20" s="29" t="s">
        <v>14</v>
      </c>
      <c r="B20" s="17"/>
      <c r="C20" s="30"/>
      <c r="D20" s="19"/>
      <c r="E20" s="30"/>
      <c r="F20" s="18"/>
      <c r="G20" s="30"/>
      <c r="H20" s="36"/>
      <c r="I20" s="32"/>
      <c r="J20" s="33"/>
      <c r="K20" s="7"/>
      <c r="L20" s="33"/>
      <c r="M20" s="7"/>
      <c r="N20" s="33"/>
      <c r="T20" s="37"/>
      <c r="U20" s="37"/>
      <c r="V20" s="37"/>
      <c r="W20" s="38"/>
      <c r="X20" s="38"/>
    </row>
    <row r="21" spans="1:24" ht="18" x14ac:dyDescent="0.4">
      <c r="A21" s="34" t="s">
        <v>15</v>
      </c>
      <c r="B21" s="17"/>
      <c r="C21" s="30"/>
      <c r="D21" s="19"/>
      <c r="E21" s="41">
        <f>ROUND(J21,1)</f>
        <v>81132.399999999994</v>
      </c>
      <c r="F21" s="18"/>
      <c r="G21" s="41">
        <f>ROUND(L21,1)</f>
        <v>83972.4</v>
      </c>
      <c r="H21" s="36"/>
      <c r="I21" s="32"/>
      <c r="J21" s="42">
        <f>ROUND('[1](14)BALANCE_CONS'!O34/1000,1)</f>
        <v>81132.399999999994</v>
      </c>
      <c r="K21" s="7"/>
      <c r="L21" s="42">
        <v>83972.4</v>
      </c>
      <c r="M21" s="7"/>
      <c r="N21" s="33"/>
      <c r="T21" s="37"/>
      <c r="U21" s="37"/>
      <c r="V21" s="37"/>
      <c r="W21" s="38"/>
      <c r="X21" s="38"/>
    </row>
    <row r="22" spans="1:24" ht="18" hidden="1" x14ac:dyDescent="0.4">
      <c r="A22" s="34" t="s">
        <v>16</v>
      </c>
      <c r="B22" s="17"/>
      <c r="C22" s="30"/>
      <c r="D22" s="19"/>
      <c r="E22" s="44">
        <f>ROUND(J22,1)</f>
        <v>0</v>
      </c>
      <c r="F22" s="18"/>
      <c r="G22" s="44">
        <f>ROUND(L22,1)</f>
        <v>0</v>
      </c>
      <c r="H22" s="36"/>
      <c r="I22" s="32"/>
      <c r="J22" s="45">
        <f>ROUND('[1](14)BALANCE_CONS'!O36/1000,1)</f>
        <v>0</v>
      </c>
      <c r="K22" s="7"/>
      <c r="L22" s="45">
        <v>0</v>
      </c>
      <c r="M22" s="7"/>
      <c r="N22" s="33"/>
      <c r="T22" s="37"/>
      <c r="U22" s="37"/>
      <c r="V22" s="37"/>
      <c r="W22" s="38"/>
      <c r="X22" s="38"/>
    </row>
    <row r="23" spans="1:24" ht="17.25" hidden="1" customHeight="1" x14ac:dyDescent="0.4">
      <c r="A23" s="43"/>
      <c r="B23" s="17"/>
      <c r="C23" s="30"/>
      <c r="D23" s="19"/>
      <c r="E23" s="41"/>
      <c r="F23" s="18"/>
      <c r="G23" s="41"/>
      <c r="H23" s="31"/>
      <c r="I23" s="32"/>
      <c r="J23" s="33"/>
      <c r="K23" s="7"/>
      <c r="L23" s="33"/>
      <c r="M23" s="7"/>
      <c r="N23" s="33"/>
      <c r="T23" s="37"/>
      <c r="U23" s="37"/>
      <c r="V23" s="37"/>
      <c r="W23" s="38"/>
      <c r="X23" s="38"/>
    </row>
    <row r="24" spans="1:24" ht="32.25" customHeight="1" thickBot="1" x14ac:dyDescent="0.45">
      <c r="A24" s="39" t="s">
        <v>17</v>
      </c>
      <c r="B24" s="17"/>
      <c r="C24" s="30"/>
      <c r="D24" s="19"/>
      <c r="E24" s="46">
        <f>+E22+E21+E19+E14</f>
        <v>5734564.7000000002</v>
      </c>
      <c r="F24" s="47"/>
      <c r="G24" s="46">
        <f>+G22+G21+G19+G14</f>
        <v>5587018.7999999998</v>
      </c>
      <c r="H24" s="31"/>
      <c r="I24" s="32"/>
      <c r="J24" s="48">
        <f>+J22+J21+J19+J14</f>
        <v>5734564.7000000002</v>
      </c>
      <c r="K24" s="7"/>
      <c r="L24" s="48">
        <v>5587018.7999999998</v>
      </c>
      <c r="M24" s="7"/>
      <c r="N24" s="33"/>
      <c r="O24" s="49"/>
      <c r="P24" s="38"/>
      <c r="T24" s="37"/>
      <c r="U24" s="37"/>
      <c r="V24" s="37"/>
      <c r="W24" s="38"/>
      <c r="X24" s="38"/>
    </row>
    <row r="25" spans="1:24" ht="18.5" thickTop="1" x14ac:dyDescent="0.4">
      <c r="A25" s="18"/>
      <c r="B25" s="17"/>
      <c r="C25" s="30"/>
      <c r="D25" s="19"/>
      <c r="E25" s="30"/>
      <c r="F25" s="18"/>
      <c r="G25" s="30"/>
      <c r="H25" s="31"/>
      <c r="I25" s="32"/>
      <c r="J25" s="33"/>
      <c r="K25" s="7"/>
      <c r="L25" s="33"/>
      <c r="M25" s="7"/>
      <c r="N25" s="33"/>
      <c r="T25" s="37"/>
      <c r="U25" s="37"/>
      <c r="V25" s="37"/>
      <c r="W25" s="38"/>
      <c r="X25" s="38"/>
    </row>
    <row r="26" spans="1:24" ht="18" x14ac:dyDescent="0.4">
      <c r="A26" s="39" t="s">
        <v>18</v>
      </c>
      <c r="B26" s="17"/>
      <c r="C26" s="30"/>
      <c r="D26" s="19"/>
      <c r="E26" s="30"/>
      <c r="F26" s="18"/>
      <c r="G26" s="30"/>
      <c r="H26" s="31"/>
      <c r="I26" s="32"/>
      <c r="J26" s="33"/>
      <c r="K26" s="7"/>
      <c r="L26" s="33"/>
      <c r="M26" s="7"/>
      <c r="N26" s="33"/>
      <c r="T26" s="37"/>
      <c r="U26" s="37"/>
      <c r="V26" s="37"/>
      <c r="W26" s="38"/>
      <c r="X26" s="38"/>
    </row>
    <row r="27" spans="1:24" ht="18" x14ac:dyDescent="0.4">
      <c r="A27" s="18"/>
      <c r="B27" s="17"/>
      <c r="C27" s="30"/>
      <c r="D27" s="19"/>
      <c r="E27" s="30"/>
      <c r="F27" s="18"/>
      <c r="G27" s="30"/>
      <c r="H27" s="31"/>
      <c r="I27" s="32"/>
      <c r="J27" s="33"/>
      <c r="K27" s="7"/>
      <c r="L27" s="33"/>
      <c r="M27" s="7"/>
      <c r="N27" s="33"/>
      <c r="T27" s="37"/>
      <c r="U27" s="37"/>
      <c r="V27" s="37"/>
      <c r="W27" s="38"/>
      <c r="X27" s="38"/>
    </row>
    <row r="28" spans="1:24" ht="18" x14ac:dyDescent="0.4">
      <c r="A28" s="39" t="s">
        <v>19</v>
      </c>
      <c r="B28" s="17"/>
      <c r="C28" s="30"/>
      <c r="D28" s="19"/>
      <c r="E28" s="30"/>
      <c r="F28" s="18"/>
      <c r="G28" s="30"/>
      <c r="H28" s="31"/>
      <c r="I28" s="32"/>
      <c r="J28" s="33"/>
      <c r="K28" s="7"/>
      <c r="L28" s="33"/>
      <c r="M28" s="7"/>
      <c r="N28" s="33"/>
      <c r="T28" s="37"/>
      <c r="U28" s="37"/>
      <c r="V28" s="37"/>
      <c r="W28" s="38"/>
      <c r="X28" s="38"/>
    </row>
    <row r="29" spans="1:24" ht="18" x14ac:dyDescent="0.4">
      <c r="A29" s="50" t="s">
        <v>20</v>
      </c>
      <c r="B29" s="17"/>
      <c r="C29" s="30"/>
      <c r="D29" s="19"/>
      <c r="E29" s="35">
        <f t="shared" ref="E29:E35" si="0">+J29</f>
        <v>4211457.9000000004</v>
      </c>
      <c r="F29" s="18"/>
      <c r="G29" s="35">
        <f t="shared" ref="G29:G34" si="1">ROUND(L29,1)</f>
        <v>4119416.8</v>
      </c>
      <c r="H29" s="31"/>
      <c r="I29" s="32"/>
      <c r="J29" s="33">
        <f>ROUND('[1](14)BALANCE_CONS'!O49/1000,1)</f>
        <v>4211457.9000000004</v>
      </c>
      <c r="K29" s="7"/>
      <c r="L29" s="33">
        <v>4119416.8</v>
      </c>
      <c r="M29" s="7"/>
      <c r="N29" s="33"/>
      <c r="T29" s="37"/>
      <c r="U29" s="37"/>
      <c r="V29" s="37"/>
      <c r="W29" s="38"/>
      <c r="X29" s="38"/>
    </row>
    <row r="30" spans="1:24" ht="18" x14ac:dyDescent="0.4">
      <c r="A30" s="50" t="s">
        <v>21</v>
      </c>
      <c r="B30" s="17"/>
      <c r="C30" s="30"/>
      <c r="D30" s="19"/>
      <c r="E30" s="30">
        <f t="shared" si="0"/>
        <v>3335</v>
      </c>
      <c r="F30" s="18"/>
      <c r="G30" s="30">
        <f t="shared" si="1"/>
        <v>4418.8999999999996</v>
      </c>
      <c r="H30" s="31"/>
      <c r="I30" s="32"/>
      <c r="J30" s="33">
        <f>ROUND('[1](14)BALANCE_CONS'!O51/1000,1)</f>
        <v>3335</v>
      </c>
      <c r="K30" s="7"/>
      <c r="L30" s="33">
        <v>4418.8999999999996</v>
      </c>
      <c r="M30" s="7"/>
      <c r="N30" s="33"/>
      <c r="T30" s="37"/>
      <c r="U30" s="37"/>
      <c r="V30" s="37"/>
      <c r="W30" s="38"/>
      <c r="X30" s="38"/>
    </row>
    <row r="31" spans="1:24" ht="18" x14ac:dyDescent="0.4">
      <c r="A31" s="50" t="s">
        <v>22</v>
      </c>
      <c r="B31" s="17"/>
      <c r="C31" s="30"/>
      <c r="D31" s="19"/>
      <c r="E31" s="30">
        <f t="shared" si="0"/>
        <v>492616.3</v>
      </c>
      <c r="F31" s="18"/>
      <c r="G31" s="30">
        <f t="shared" si="1"/>
        <v>536811.6</v>
      </c>
      <c r="H31" s="31"/>
      <c r="I31" s="32"/>
      <c r="J31" s="33">
        <f>ROUND('[1](14)BALANCE_CONS'!O52/1000,1)</f>
        <v>492616.3</v>
      </c>
      <c r="K31" s="7"/>
      <c r="L31" s="33">
        <v>536811.6</v>
      </c>
      <c r="M31" s="7"/>
      <c r="N31" s="33"/>
      <c r="T31" s="37"/>
      <c r="U31" s="37"/>
      <c r="V31" s="37"/>
      <c r="W31" s="38"/>
      <c r="X31" s="38"/>
    </row>
    <row r="32" spans="1:24" ht="18" hidden="1" x14ac:dyDescent="0.4">
      <c r="A32" s="50" t="s">
        <v>23</v>
      </c>
      <c r="B32" s="17"/>
      <c r="C32" s="30"/>
      <c r="D32" s="19"/>
      <c r="E32" s="40">
        <f t="shared" si="0"/>
        <v>0</v>
      </c>
      <c r="F32" s="18"/>
      <c r="G32" s="40">
        <f t="shared" si="1"/>
        <v>0</v>
      </c>
      <c r="H32" s="31"/>
      <c r="I32" s="32"/>
      <c r="J32" s="33">
        <f>ROUND('[1](14)BALANCE_CONS'!O53/1000,1)</f>
        <v>0</v>
      </c>
      <c r="K32" s="7"/>
      <c r="L32" s="33">
        <v>0</v>
      </c>
      <c r="M32" s="7"/>
      <c r="N32" s="33"/>
      <c r="T32" s="37"/>
      <c r="U32" s="37"/>
      <c r="V32" s="37"/>
      <c r="W32" s="38"/>
      <c r="X32" s="38"/>
    </row>
    <row r="33" spans="1:24" ht="18" hidden="1" x14ac:dyDescent="0.4">
      <c r="A33" s="50" t="s">
        <v>24</v>
      </c>
      <c r="B33" s="17"/>
      <c r="C33" s="30"/>
      <c r="D33" s="19"/>
      <c r="E33" s="40">
        <f t="shared" si="0"/>
        <v>0</v>
      </c>
      <c r="F33" s="18"/>
      <c r="G33" s="40">
        <f>ROUND(L33,1)</f>
        <v>0</v>
      </c>
      <c r="H33" s="31"/>
      <c r="I33" s="32"/>
      <c r="J33" s="33">
        <f>ROUND('[1](14)BALANCE_CONS'!O54/1000,1)</f>
        <v>0</v>
      </c>
      <c r="K33" s="7"/>
      <c r="L33" s="33">
        <v>0</v>
      </c>
      <c r="M33" s="7"/>
      <c r="N33" s="33"/>
      <c r="T33" s="37"/>
      <c r="U33" s="37"/>
      <c r="V33" s="37"/>
      <c r="W33" s="38"/>
      <c r="X33" s="38"/>
    </row>
    <row r="34" spans="1:24" ht="18" x14ac:dyDescent="0.4">
      <c r="A34" s="50" t="s">
        <v>25</v>
      </c>
      <c r="B34" s="17"/>
      <c r="C34" s="30"/>
      <c r="D34" s="19"/>
      <c r="E34" s="30">
        <f t="shared" si="0"/>
        <v>196243.3</v>
      </c>
      <c r="F34" s="18"/>
      <c r="G34" s="30">
        <f t="shared" si="1"/>
        <v>112028.2</v>
      </c>
      <c r="H34" s="31"/>
      <c r="I34" s="32"/>
      <c r="J34" s="33">
        <f>ROUND('[1](14)BALANCE_CONS'!O55/1000,1)</f>
        <v>196243.3</v>
      </c>
      <c r="K34" s="7"/>
      <c r="L34" s="33">
        <v>112028.2</v>
      </c>
      <c r="M34" s="7"/>
      <c r="N34" s="33"/>
      <c r="T34" s="37"/>
      <c r="U34" s="37"/>
      <c r="V34" s="37"/>
      <c r="W34" s="38"/>
      <c r="X34" s="38"/>
    </row>
    <row r="35" spans="1:24" ht="18" x14ac:dyDescent="0.4">
      <c r="A35" s="50" t="s">
        <v>26</v>
      </c>
      <c r="B35" s="17"/>
      <c r="C35" s="30"/>
      <c r="D35" s="19"/>
      <c r="E35" s="30">
        <f t="shared" si="0"/>
        <v>20604</v>
      </c>
      <c r="F35" s="18"/>
      <c r="G35" s="30">
        <f>ROUND(L35,1)</f>
        <v>20609.7</v>
      </c>
      <c r="H35" s="31"/>
      <c r="I35" s="32"/>
      <c r="J35" s="42">
        <f>ROUND('[1](14)BALANCE_CONS'!O56/1000,1)</f>
        <v>20604</v>
      </c>
      <c r="K35" s="7"/>
      <c r="L35" s="42">
        <v>20609.7</v>
      </c>
      <c r="M35" s="7"/>
      <c r="N35" s="33"/>
      <c r="T35" s="37"/>
      <c r="U35" s="37"/>
      <c r="V35" s="37"/>
      <c r="W35" s="38"/>
      <c r="X35" s="38"/>
    </row>
    <row r="36" spans="1:24" ht="18" x14ac:dyDescent="0.4">
      <c r="A36" s="43"/>
      <c r="B36" s="17"/>
      <c r="C36" s="30"/>
      <c r="D36" s="19"/>
      <c r="E36" s="51">
        <f>SUM(E29:E35)</f>
        <v>4924256.5</v>
      </c>
      <c r="F36" s="18"/>
      <c r="G36" s="51">
        <f>SUM(G29:G35)</f>
        <v>4793285.2</v>
      </c>
      <c r="H36" s="31"/>
      <c r="I36" s="32"/>
      <c r="J36" s="42">
        <f>SUM(J29:J35)</f>
        <v>4924256.5</v>
      </c>
      <c r="K36" s="7"/>
      <c r="L36" s="42">
        <v>4793285.2</v>
      </c>
      <c r="M36" s="7"/>
      <c r="N36" s="33"/>
      <c r="T36" s="37"/>
      <c r="U36" s="37"/>
      <c r="V36" s="37"/>
      <c r="W36" s="38"/>
      <c r="X36" s="38"/>
    </row>
    <row r="37" spans="1:24" ht="18" x14ac:dyDescent="0.4">
      <c r="A37" s="39" t="s">
        <v>27</v>
      </c>
      <c r="B37" s="17"/>
      <c r="C37" s="30"/>
      <c r="D37" s="19"/>
      <c r="E37" s="30"/>
      <c r="F37" s="18"/>
      <c r="G37" s="30"/>
      <c r="H37" s="31"/>
      <c r="I37" s="32"/>
      <c r="J37" s="33"/>
      <c r="K37" s="7"/>
      <c r="L37" s="33"/>
      <c r="M37" s="7"/>
      <c r="N37" s="33"/>
      <c r="T37" s="37"/>
      <c r="U37" s="37"/>
      <c r="V37" s="37"/>
      <c r="W37" s="38"/>
      <c r="X37" s="38"/>
    </row>
    <row r="38" spans="1:24" ht="18" x14ac:dyDescent="0.4">
      <c r="A38" s="50" t="s">
        <v>28</v>
      </c>
      <c r="B38" s="17"/>
      <c r="C38" s="30"/>
      <c r="D38" s="19"/>
      <c r="E38" s="30">
        <f>+J38</f>
        <v>65780.399999999994</v>
      </c>
      <c r="F38" s="18"/>
      <c r="G38" s="30">
        <f>ROUND(L38,1)</f>
        <v>51533.5</v>
      </c>
      <c r="H38" s="31"/>
      <c r="I38" s="32"/>
      <c r="J38" s="33">
        <f>ROUND('[1](14)BALANCE_CONS'!O59/1000,1)</f>
        <v>65780.399999999994</v>
      </c>
      <c r="K38" s="7"/>
      <c r="L38" s="33">
        <v>51533.5</v>
      </c>
      <c r="M38" s="7"/>
      <c r="N38" s="33"/>
      <c r="T38" s="37"/>
      <c r="U38" s="37"/>
      <c r="V38" s="37"/>
      <c r="W38" s="38"/>
      <c r="X38" s="38"/>
    </row>
    <row r="39" spans="1:24" ht="18" x14ac:dyDescent="0.4">
      <c r="A39" s="50" t="s">
        <v>29</v>
      </c>
      <c r="B39" s="17"/>
      <c r="C39" s="30"/>
      <c r="D39" s="19"/>
      <c r="E39" s="30">
        <f>+J39</f>
        <v>32331.4</v>
      </c>
      <c r="F39" s="18"/>
      <c r="G39" s="30">
        <f>ROUND(L39,1)</f>
        <v>31637.1</v>
      </c>
      <c r="H39" s="31"/>
      <c r="I39" s="32"/>
      <c r="J39" s="33">
        <f>ROUND('[1](14)BALANCE_CONS'!O60/1000,1)</f>
        <v>32331.4</v>
      </c>
      <c r="K39" s="7"/>
      <c r="L39" s="33">
        <v>31637.1</v>
      </c>
      <c r="M39" s="7"/>
      <c r="N39" s="33"/>
      <c r="T39" s="37"/>
      <c r="U39" s="37"/>
      <c r="V39" s="37"/>
      <c r="W39" s="38"/>
      <c r="X39" s="38"/>
    </row>
    <row r="40" spans="1:24" ht="18" x14ac:dyDescent="0.4">
      <c r="A40" s="50" t="s">
        <v>26</v>
      </c>
      <c r="B40" s="17"/>
      <c r="C40" s="30"/>
      <c r="D40" s="19"/>
      <c r="E40" s="30">
        <f>+J40</f>
        <v>35463.5</v>
      </c>
      <c r="F40" s="18"/>
      <c r="G40" s="30">
        <f>ROUND(L40,1)</f>
        <v>38292.9</v>
      </c>
      <c r="H40" s="31"/>
      <c r="I40" s="32"/>
      <c r="J40" s="33">
        <f>ROUND((('[1](14)BALANCE_CONS'!O61+'[1](14)BALANCE_CONS'!O70-'[1](14)BALANCE_CONS'!O38)/1000),1)</f>
        <v>35463.5</v>
      </c>
      <c r="K40" s="7"/>
      <c r="L40" s="33">
        <v>38292.9</v>
      </c>
      <c r="M40" s="7"/>
      <c r="N40" s="33"/>
      <c r="T40" s="37"/>
      <c r="U40" s="37"/>
      <c r="V40" s="37"/>
      <c r="W40" s="38"/>
      <c r="X40" s="38"/>
    </row>
    <row r="41" spans="1:24" ht="18" x14ac:dyDescent="0.4">
      <c r="A41" s="43"/>
      <c r="B41" s="17"/>
      <c r="C41" s="30"/>
      <c r="D41" s="19"/>
      <c r="E41" s="51">
        <f>SUM(E38:E40)</f>
        <v>133575.29999999999</v>
      </c>
      <c r="F41" s="18"/>
      <c r="G41" s="51">
        <f>SUM(G38:G40)</f>
        <v>121463.5</v>
      </c>
      <c r="H41" s="31"/>
      <c r="I41" s="32"/>
      <c r="J41" s="45">
        <f>SUM(J38:J40)</f>
        <v>133575.29999999999</v>
      </c>
      <c r="K41" s="7"/>
      <c r="L41" s="45">
        <v>121463.5</v>
      </c>
      <c r="M41" s="7"/>
      <c r="N41" s="33"/>
      <c r="T41" s="37"/>
      <c r="U41" s="37"/>
      <c r="V41" s="37"/>
      <c r="W41" s="38"/>
      <c r="X41" s="38"/>
    </row>
    <row r="42" spans="1:24" ht="18" x14ac:dyDescent="0.4">
      <c r="A42" s="29"/>
      <c r="B42" s="17"/>
      <c r="C42" s="30"/>
      <c r="D42" s="19"/>
      <c r="E42" s="30"/>
      <c r="F42" s="18"/>
      <c r="G42" s="30"/>
      <c r="H42" s="31"/>
      <c r="I42" s="32"/>
      <c r="J42" s="33"/>
      <c r="K42" s="7"/>
      <c r="L42" s="33"/>
      <c r="M42" s="7"/>
      <c r="N42" s="33"/>
      <c r="T42" s="37"/>
      <c r="U42" s="37"/>
      <c r="V42" s="37"/>
      <c r="W42" s="38"/>
      <c r="X42" s="38"/>
    </row>
    <row r="43" spans="1:24" ht="18" x14ac:dyDescent="0.4">
      <c r="A43" s="29" t="s">
        <v>30</v>
      </c>
      <c r="B43" s="17"/>
      <c r="C43" s="30"/>
      <c r="D43" s="19"/>
      <c r="E43" s="51">
        <f>+J43</f>
        <v>70327.399999999994</v>
      </c>
      <c r="F43" s="18"/>
      <c r="G43" s="51">
        <f>+L43</f>
        <v>70268.3</v>
      </c>
      <c r="H43" s="31"/>
      <c r="I43" s="32"/>
      <c r="J43" s="45">
        <f>ROUND('[1](14)BALANCE_CONS'!O68/1000,1)</f>
        <v>70327.399999999994</v>
      </c>
      <c r="K43" s="7"/>
      <c r="L43" s="45">
        <v>70268.3</v>
      </c>
      <c r="M43" s="7"/>
      <c r="N43" s="33"/>
      <c r="T43" s="37"/>
      <c r="U43" s="37"/>
      <c r="V43" s="37"/>
      <c r="W43" s="38"/>
      <c r="X43" s="38"/>
    </row>
    <row r="44" spans="1:24" ht="18" x14ac:dyDescent="0.4">
      <c r="A44" s="29"/>
      <c r="B44" s="17"/>
      <c r="C44" s="30"/>
      <c r="D44" s="19"/>
      <c r="E44" s="30"/>
      <c r="F44" s="18"/>
      <c r="G44" s="30"/>
      <c r="H44" s="31"/>
      <c r="I44" s="32"/>
      <c r="J44" s="33"/>
      <c r="K44" s="7"/>
      <c r="L44" s="33"/>
      <c r="M44" s="7"/>
      <c r="N44" s="33"/>
      <c r="T44" s="37"/>
      <c r="U44" s="37"/>
      <c r="V44" s="37"/>
      <c r="W44" s="38"/>
      <c r="X44" s="38"/>
    </row>
    <row r="45" spans="1:24" ht="18" x14ac:dyDescent="0.4">
      <c r="A45" s="50" t="s">
        <v>31</v>
      </c>
      <c r="B45" s="17"/>
      <c r="C45" s="30"/>
      <c r="D45" s="19"/>
      <c r="E45" s="41">
        <f>+E41+E36+E43</f>
        <v>5128159.2</v>
      </c>
      <c r="F45" s="47"/>
      <c r="G45" s="41">
        <f>+G41+G36+G43</f>
        <v>4985017</v>
      </c>
      <c r="H45" s="31"/>
      <c r="I45" s="32"/>
      <c r="J45" s="42">
        <f>+J43+J41+J36</f>
        <v>5128159.2</v>
      </c>
      <c r="K45" s="7"/>
      <c r="L45" s="42">
        <v>4985017</v>
      </c>
      <c r="M45" s="7"/>
      <c r="N45" s="33"/>
      <c r="T45" s="37"/>
      <c r="U45" s="37"/>
      <c r="V45" s="37"/>
      <c r="W45" s="38"/>
      <c r="X45" s="38"/>
    </row>
    <row r="46" spans="1:24" ht="18" x14ac:dyDescent="0.4">
      <c r="A46" s="43"/>
      <c r="B46" s="17"/>
      <c r="C46" s="30"/>
      <c r="D46" s="19"/>
      <c r="E46" s="30"/>
      <c r="F46" s="18"/>
      <c r="G46" s="30"/>
      <c r="H46" s="31"/>
      <c r="I46" s="32"/>
      <c r="J46" s="33"/>
      <c r="K46" s="7"/>
      <c r="L46" s="33"/>
      <c r="M46" s="7"/>
      <c r="N46" s="33"/>
      <c r="T46" s="37"/>
      <c r="U46" s="37"/>
      <c r="V46" s="37"/>
      <c r="W46" s="38"/>
      <c r="X46" s="38"/>
    </row>
    <row r="47" spans="1:24" ht="18" x14ac:dyDescent="0.4">
      <c r="A47" s="50" t="s">
        <v>32</v>
      </c>
      <c r="B47" s="17"/>
      <c r="C47" s="30"/>
      <c r="D47" s="19"/>
      <c r="E47" s="41">
        <f>+J47</f>
        <v>20.2</v>
      </c>
      <c r="F47" s="18"/>
      <c r="G47" s="41">
        <f>ROUND(L47,1)</f>
        <v>19.899999999999999</v>
      </c>
      <c r="H47" s="31"/>
      <c r="I47" s="32"/>
      <c r="J47" s="42">
        <f>ROUND('[1](14)BALANCE_CONS'!O74/1000,1)</f>
        <v>20.2</v>
      </c>
      <c r="K47" s="7"/>
      <c r="L47" s="42">
        <v>19.899999999999999</v>
      </c>
      <c r="M47" s="7"/>
      <c r="N47" s="33"/>
      <c r="T47" s="37"/>
      <c r="U47" s="37"/>
      <c r="V47" s="37"/>
      <c r="W47" s="38"/>
      <c r="X47" s="38"/>
    </row>
    <row r="48" spans="1:24" ht="18" x14ac:dyDescent="0.4">
      <c r="A48" s="43"/>
      <c r="B48" s="17"/>
      <c r="C48" s="30"/>
      <c r="D48" s="19"/>
      <c r="E48" s="30"/>
      <c r="F48" s="18"/>
      <c r="G48" s="30"/>
      <c r="H48" s="31"/>
      <c r="I48" s="32"/>
      <c r="J48" s="33"/>
      <c r="K48" s="7"/>
      <c r="L48" s="33"/>
      <c r="M48" s="7"/>
      <c r="N48" s="33"/>
      <c r="T48" s="37"/>
      <c r="U48" s="37"/>
      <c r="V48" s="37"/>
      <c r="W48" s="38"/>
      <c r="X48" s="38"/>
    </row>
    <row r="49" spans="1:24" ht="18" x14ac:dyDescent="0.4">
      <c r="A49" s="39" t="s">
        <v>33</v>
      </c>
      <c r="B49" s="17"/>
      <c r="C49" s="30"/>
      <c r="D49" s="19"/>
      <c r="E49" s="30"/>
      <c r="F49" s="18"/>
      <c r="G49" s="30"/>
      <c r="H49" s="31"/>
      <c r="I49" s="32"/>
      <c r="J49" s="33"/>
      <c r="K49" s="7"/>
      <c r="L49" s="33"/>
      <c r="M49" s="7"/>
      <c r="N49" s="33"/>
      <c r="T49" s="37"/>
      <c r="U49" s="37"/>
      <c r="V49" s="37"/>
      <c r="W49" s="38"/>
      <c r="X49" s="38"/>
    </row>
    <row r="50" spans="1:24" ht="18" x14ac:dyDescent="0.4">
      <c r="A50" s="50" t="s">
        <v>34</v>
      </c>
      <c r="B50" s="17"/>
      <c r="C50" s="30"/>
      <c r="D50" s="19"/>
      <c r="E50" s="30">
        <f>+J50</f>
        <v>297500</v>
      </c>
      <c r="F50" s="18"/>
      <c r="G50" s="30">
        <f>ROUND(L50,1)</f>
        <v>297500</v>
      </c>
      <c r="H50" s="31"/>
      <c r="I50" s="32"/>
      <c r="J50" s="33">
        <f>ROUND('[1](14)BALANCE_CONS'!O77/1000,1)</f>
        <v>297500</v>
      </c>
      <c r="K50" s="32"/>
      <c r="L50" s="33">
        <v>297500</v>
      </c>
      <c r="M50" s="32"/>
      <c r="N50" s="33"/>
      <c r="T50" s="37"/>
      <c r="U50" s="37"/>
      <c r="V50" s="37"/>
      <c r="W50" s="38"/>
      <c r="X50" s="38"/>
    </row>
    <row r="51" spans="1:24" ht="18" hidden="1" x14ac:dyDescent="0.4">
      <c r="A51" s="50" t="s">
        <v>35</v>
      </c>
      <c r="B51" s="17"/>
      <c r="C51" s="30"/>
      <c r="D51" s="19"/>
      <c r="E51" s="40">
        <f>ROUND(J51,1)</f>
        <v>0</v>
      </c>
      <c r="F51" s="18"/>
      <c r="G51" s="40">
        <v>0</v>
      </c>
      <c r="H51" s="31"/>
      <c r="I51" s="32"/>
      <c r="J51" s="52">
        <f>ROUND('[1](14)BALANCE_CONS'!O78/1000,1)</f>
        <v>0</v>
      </c>
      <c r="K51" s="52"/>
      <c r="L51" s="52">
        <v>0</v>
      </c>
      <c r="M51" s="52"/>
      <c r="N51" s="33"/>
      <c r="T51" s="37"/>
      <c r="U51" s="37"/>
      <c r="V51" s="37"/>
      <c r="W51" s="38"/>
      <c r="X51" s="38"/>
    </row>
    <row r="52" spans="1:24" ht="18" hidden="1" x14ac:dyDescent="0.4">
      <c r="A52" s="34" t="s">
        <v>36</v>
      </c>
      <c r="B52" s="17"/>
      <c r="C52" s="30"/>
      <c r="D52" s="19"/>
      <c r="E52" s="30"/>
      <c r="F52" s="18"/>
      <c r="G52" s="30"/>
      <c r="H52" s="31"/>
      <c r="I52" s="32"/>
      <c r="J52" s="33"/>
      <c r="K52" s="32"/>
      <c r="L52" s="33"/>
      <c r="M52" s="32"/>
      <c r="N52" s="33"/>
      <c r="T52" s="37"/>
      <c r="U52" s="37"/>
      <c r="V52" s="37"/>
      <c r="W52" s="38"/>
      <c r="X52" s="38"/>
    </row>
    <row r="53" spans="1:24" ht="18" x14ac:dyDescent="0.4">
      <c r="A53" s="34" t="s">
        <v>37</v>
      </c>
      <c r="B53" s="17"/>
      <c r="C53" s="30"/>
      <c r="D53" s="19"/>
      <c r="E53" s="30">
        <f>+J53</f>
        <v>308885.3</v>
      </c>
      <c r="F53" s="18"/>
      <c r="G53" s="30">
        <f>ROUND(L53,1)</f>
        <v>304481.90000000002</v>
      </c>
      <c r="H53" s="31"/>
      <c r="I53" s="32"/>
      <c r="J53" s="33">
        <f>ROUND((('[1](14)BALANCE_CONS'!O79+'[1](14)BALANCE_CONS'!O80)/1000),1)</f>
        <v>308885.3</v>
      </c>
      <c r="K53" s="32"/>
      <c r="L53" s="33">
        <v>304481.90000000002</v>
      </c>
      <c r="M53" s="32"/>
      <c r="N53" s="33"/>
      <c r="T53" s="37"/>
      <c r="U53" s="37"/>
      <c r="V53" s="37"/>
      <c r="W53" s="38"/>
      <c r="X53" s="38"/>
    </row>
    <row r="54" spans="1:24" ht="4.5" customHeight="1" x14ac:dyDescent="0.4">
      <c r="A54" s="50"/>
      <c r="B54" s="17"/>
      <c r="C54" s="30"/>
      <c r="D54" s="19"/>
      <c r="E54" s="41"/>
      <c r="F54" s="18"/>
      <c r="G54" s="41"/>
      <c r="H54" s="31"/>
      <c r="I54" s="32"/>
      <c r="J54" s="42"/>
      <c r="K54" s="32"/>
      <c r="L54" s="42"/>
      <c r="M54" s="32"/>
      <c r="N54" s="33"/>
      <c r="T54" s="37"/>
      <c r="U54" s="37"/>
      <c r="V54" s="37"/>
      <c r="W54" s="38"/>
      <c r="X54" s="38"/>
    </row>
    <row r="55" spans="1:24" ht="18" x14ac:dyDescent="0.4">
      <c r="A55" s="50" t="s">
        <v>38</v>
      </c>
      <c r="B55" s="17"/>
      <c r="C55" s="30"/>
      <c r="D55" s="19"/>
      <c r="E55" s="41">
        <f>SUM(E50:E54)</f>
        <v>606385.30000000005</v>
      </c>
      <c r="F55" s="18"/>
      <c r="G55" s="41">
        <f>SUM(G50:G54)</f>
        <v>601981.9</v>
      </c>
      <c r="H55" s="31"/>
      <c r="I55" s="32"/>
      <c r="J55" s="45">
        <f>SUM(J50:J54)</f>
        <v>606385.30000000005</v>
      </c>
      <c r="K55" s="7"/>
      <c r="L55" s="45">
        <v>601981.9</v>
      </c>
      <c r="M55" s="7"/>
      <c r="N55" s="33"/>
      <c r="T55" s="37"/>
      <c r="U55" s="37"/>
      <c r="V55" s="37"/>
      <c r="W55" s="38"/>
      <c r="X55" s="38"/>
    </row>
    <row r="56" spans="1:24" ht="30" customHeight="1" thickBot="1" x14ac:dyDescent="0.45">
      <c r="A56" s="29" t="s">
        <v>39</v>
      </c>
      <c r="B56" s="17"/>
      <c r="C56" s="30"/>
      <c r="D56" s="19"/>
      <c r="E56" s="46">
        <f>E45+E47+E55</f>
        <v>5734564.7000000002</v>
      </c>
      <c r="F56" s="30"/>
      <c r="G56" s="46">
        <f>+G55+G47+G45</f>
        <v>5587018.7999999998</v>
      </c>
      <c r="H56" s="31"/>
      <c r="I56" s="32"/>
      <c r="J56" s="48">
        <f>+J55+J47+J45</f>
        <v>5734564.7000000002</v>
      </c>
      <c r="K56" s="7"/>
      <c r="L56" s="48">
        <v>5587018.7999999998</v>
      </c>
      <c r="M56" s="7"/>
      <c r="N56" s="33"/>
      <c r="P56" s="49"/>
      <c r="Q56" s="52"/>
      <c r="T56" s="37"/>
      <c r="U56" s="37"/>
      <c r="V56" s="37"/>
      <c r="W56" s="38"/>
      <c r="X56" s="38"/>
    </row>
    <row r="57" spans="1:24" ht="17" thickTop="1" x14ac:dyDescent="0.35">
      <c r="A57" s="53"/>
      <c r="B57" s="54"/>
      <c r="C57" s="54"/>
      <c r="D57" s="55"/>
      <c r="E57" s="54"/>
      <c r="F57" s="56"/>
      <c r="G57" s="54"/>
      <c r="H57" s="31"/>
      <c r="I57" s="32"/>
      <c r="J57" s="33"/>
      <c r="K57" s="7"/>
      <c r="L57" s="33"/>
      <c r="M57" s="7"/>
      <c r="N57" s="33"/>
      <c r="T57" s="57"/>
      <c r="U57" s="57"/>
      <c r="V57" s="57"/>
    </row>
    <row r="58" spans="1:24" x14ac:dyDescent="0.35">
      <c r="A58" s="58"/>
      <c r="B58" s="32"/>
      <c r="C58" s="32"/>
      <c r="E58" s="32"/>
      <c r="F58" s="7"/>
      <c r="G58" s="32"/>
      <c r="I58" s="7"/>
      <c r="J58" s="33"/>
      <c r="K58" s="7"/>
      <c r="L58" s="33"/>
      <c r="M58" s="7"/>
      <c r="N58" s="33"/>
    </row>
    <row r="59" spans="1:24" x14ac:dyDescent="0.35">
      <c r="A59" s="59"/>
      <c r="B59" s="60"/>
      <c r="C59" s="13"/>
      <c r="D59" s="60"/>
      <c r="I59" s="7"/>
      <c r="J59" s="33"/>
      <c r="K59" s="7"/>
      <c r="L59" s="33"/>
      <c r="M59" s="7"/>
      <c r="N59" s="33"/>
    </row>
    <row r="60" spans="1:24" x14ac:dyDescent="0.35">
      <c r="A60" s="61" t="s">
        <v>40</v>
      </c>
      <c r="B60" s="61"/>
      <c r="C60" s="7"/>
      <c r="D60" s="61"/>
      <c r="G60" s="62" t="s">
        <v>41</v>
      </c>
      <c r="I60" s="7"/>
      <c r="J60" s="33"/>
      <c r="K60" s="7"/>
      <c r="L60" s="33"/>
      <c r="M60" s="7"/>
      <c r="N60" s="33"/>
    </row>
    <row r="61" spans="1:24" x14ac:dyDescent="0.35">
      <c r="A61" s="63" t="s">
        <v>42</v>
      </c>
      <c r="B61" s="61"/>
      <c r="C61" s="7"/>
      <c r="D61" s="61"/>
      <c r="F61" s="7"/>
      <c r="G61" s="62" t="s">
        <v>43</v>
      </c>
      <c r="I61" s="7"/>
      <c r="J61" s="33"/>
      <c r="K61" s="7"/>
      <c r="L61" s="33"/>
      <c r="M61" s="7"/>
      <c r="N61" s="33"/>
    </row>
    <row r="62" spans="1:24" x14ac:dyDescent="0.35">
      <c r="A62" s="59"/>
      <c r="B62" s="60"/>
      <c r="C62" s="13"/>
      <c r="D62" s="60"/>
      <c r="I62" s="7"/>
      <c r="J62" s="33"/>
      <c r="K62" s="7"/>
      <c r="L62" s="33"/>
      <c r="M62" s="7"/>
      <c r="N62" s="33"/>
    </row>
    <row r="63" spans="1:24" s="69" customFormat="1" x14ac:dyDescent="0.35">
      <c r="A63" s="64"/>
      <c r="B63" s="65"/>
      <c r="C63" s="65"/>
      <c r="D63" s="65"/>
      <c r="E63" s="65"/>
      <c r="F63" s="65"/>
      <c r="G63" s="65"/>
      <c r="H63" s="65"/>
      <c r="I63" s="66"/>
      <c r="J63" s="67"/>
      <c r="K63" s="67"/>
      <c r="L63" s="67"/>
      <c r="M63" s="67"/>
      <c r="N63" s="33"/>
      <c r="O63" s="68"/>
    </row>
    <row r="64" spans="1:24" s="69" customFormat="1" ht="15.75" customHeight="1" x14ac:dyDescent="0.35">
      <c r="A64" s="64"/>
      <c r="B64" s="65"/>
      <c r="C64" s="65"/>
      <c r="D64" s="65"/>
      <c r="E64" s="65"/>
      <c r="F64" s="65"/>
      <c r="G64" s="65"/>
      <c r="H64" s="65"/>
      <c r="I64" s="66"/>
      <c r="J64" s="67"/>
      <c r="K64" s="67"/>
      <c r="L64" s="67"/>
      <c r="M64" s="67"/>
      <c r="N64" s="33"/>
      <c r="O64" s="68"/>
    </row>
    <row r="65" spans="1:24" s="3" customFormat="1" ht="15.75" customHeight="1" x14ac:dyDescent="0.35">
      <c r="B65" s="31"/>
      <c r="D65" s="4"/>
      <c r="I65" s="52"/>
      <c r="J65" s="52"/>
      <c r="K65" s="52"/>
      <c r="L65" s="52"/>
      <c r="M65" s="52"/>
      <c r="N65" s="33"/>
      <c r="O65" s="7"/>
    </row>
    <row r="66" spans="1:24" s="3" customFormat="1" ht="15.75" customHeight="1" x14ac:dyDescent="0.35">
      <c r="B66" s="31"/>
      <c r="D66" s="4"/>
      <c r="I66" s="52"/>
      <c r="J66" s="52"/>
      <c r="K66" s="52"/>
      <c r="L66" s="52"/>
      <c r="M66" s="52"/>
      <c r="N66" s="33"/>
      <c r="O66" s="7"/>
    </row>
    <row r="67" spans="1:24" s="3" customFormat="1" ht="15.75" customHeight="1" x14ac:dyDescent="0.35">
      <c r="B67" s="31"/>
      <c r="D67" s="4"/>
      <c r="I67" s="52"/>
      <c r="J67" s="52"/>
      <c r="K67" s="52"/>
      <c r="L67" s="52"/>
      <c r="M67" s="52"/>
      <c r="N67" s="33"/>
      <c r="O67" s="7"/>
    </row>
    <row r="68" spans="1:24" s="3" customFormat="1" ht="15.75" customHeight="1" x14ac:dyDescent="0.35">
      <c r="B68" s="31"/>
      <c r="D68" s="4"/>
      <c r="I68" s="70"/>
      <c r="J68" s="70"/>
      <c r="K68" s="70"/>
      <c r="L68" s="70"/>
      <c r="M68" s="70"/>
      <c r="N68" s="33"/>
    </row>
    <row r="69" spans="1:24" s="3" customFormat="1" ht="15.75" customHeight="1" x14ac:dyDescent="0.35">
      <c r="B69" s="31"/>
      <c r="D69" s="4"/>
      <c r="I69" s="70"/>
      <c r="J69" s="70"/>
      <c r="K69" s="70"/>
      <c r="L69" s="70"/>
      <c r="M69" s="70"/>
      <c r="N69" s="33"/>
    </row>
    <row r="70" spans="1:24" s="69" customFormat="1" x14ac:dyDescent="0.35">
      <c r="A70" s="64"/>
      <c r="B70" s="65"/>
      <c r="C70" s="65"/>
      <c r="D70" s="65"/>
      <c r="E70" s="65"/>
      <c r="F70" s="65"/>
      <c r="G70" s="65"/>
      <c r="H70" s="65"/>
      <c r="I70" s="65"/>
      <c r="J70" s="71"/>
      <c r="K70" s="72"/>
      <c r="L70" s="71"/>
      <c r="M70" s="72"/>
      <c r="N70" s="33"/>
    </row>
    <row r="71" spans="1:24" s="69" customFormat="1" ht="15.75" customHeight="1" x14ac:dyDescent="0.35">
      <c r="A71" s="64"/>
      <c r="B71" s="65"/>
      <c r="C71" s="65"/>
      <c r="D71" s="65"/>
      <c r="E71" s="65"/>
      <c r="F71" s="65"/>
      <c r="G71" s="65"/>
      <c r="H71" s="65"/>
      <c r="I71" s="65"/>
      <c r="J71" s="71"/>
      <c r="K71" s="72"/>
      <c r="L71" s="71"/>
      <c r="M71" s="72"/>
      <c r="N71" s="33"/>
    </row>
    <row r="72" spans="1:24" s="3" customFormat="1" ht="15.75" customHeight="1" x14ac:dyDescent="0.35">
      <c r="B72" s="31"/>
      <c r="D72" s="4"/>
      <c r="I72" s="70"/>
      <c r="J72" s="70"/>
      <c r="K72" s="70"/>
      <c r="L72" s="70"/>
      <c r="M72" s="70"/>
      <c r="N72" s="33"/>
    </row>
    <row r="73" spans="1:24" s="3" customFormat="1" ht="15.75" customHeight="1" x14ac:dyDescent="0.35">
      <c r="B73" s="31"/>
      <c r="D73" s="4"/>
      <c r="I73" s="70"/>
      <c r="J73" s="70"/>
      <c r="K73" s="70"/>
      <c r="L73" s="70"/>
      <c r="M73" s="70"/>
      <c r="N73" s="33"/>
    </row>
    <row r="74" spans="1:24" s="3" customFormat="1" ht="15.75" customHeight="1" x14ac:dyDescent="0.35">
      <c r="B74" s="31"/>
      <c r="D74" s="4"/>
      <c r="I74" s="70"/>
      <c r="J74" s="70"/>
      <c r="K74" s="70"/>
      <c r="L74" s="70"/>
      <c r="M74" s="70"/>
    </row>
    <row r="75" spans="1:24" ht="15.75" customHeight="1" x14ac:dyDescent="0.35">
      <c r="A75" s="73"/>
      <c r="B75" s="31"/>
    </row>
    <row r="76" spans="1:24" ht="15.75" customHeight="1" x14ac:dyDescent="0.35">
      <c r="A76" s="73"/>
      <c r="B76" s="31"/>
    </row>
    <row r="77" spans="1:24" s="69" customFormat="1" x14ac:dyDescent="0.35">
      <c r="A77" s="74"/>
      <c r="B77" s="65"/>
      <c r="C77" s="65"/>
      <c r="D77" s="75"/>
      <c r="E77" s="65"/>
      <c r="F77" s="65"/>
      <c r="G77" s="65"/>
      <c r="H77" s="65"/>
      <c r="I77" s="71"/>
      <c r="J77" s="71"/>
      <c r="K77" s="72"/>
      <c r="L77" s="71"/>
      <c r="M77" s="72"/>
    </row>
    <row r="78" spans="1:24" s="69" customFormat="1" ht="15.75" customHeight="1" x14ac:dyDescent="0.35">
      <c r="A78" s="76"/>
      <c r="B78" s="65"/>
      <c r="C78" s="65"/>
      <c r="D78" s="75"/>
      <c r="E78" s="65"/>
      <c r="F78" s="65"/>
      <c r="G78" s="65"/>
      <c r="H78" s="65"/>
      <c r="I78" s="71"/>
      <c r="J78" s="71"/>
      <c r="K78" s="72"/>
      <c r="L78" s="71"/>
      <c r="M78" s="72"/>
    </row>
    <row r="80" spans="1:24" s="3" customFormat="1" x14ac:dyDescent="0.35">
      <c r="A80" s="73"/>
      <c r="B80" s="2"/>
      <c r="D80" s="4"/>
      <c r="J80" s="2"/>
      <c r="L80" s="2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s="3" customFormat="1" ht="15.75" customHeight="1" x14ac:dyDescent="0.35">
      <c r="D81" s="4"/>
      <c r="J81" s="2"/>
      <c r="L81" s="2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8" spans="1:24" s="3" customFormat="1" ht="20" x14ac:dyDescent="0.4">
      <c r="A88" s="1"/>
      <c r="B88" s="2"/>
      <c r="D88" s="4"/>
      <c r="E88" s="5"/>
      <c r="G88" s="5"/>
      <c r="J88" s="2"/>
      <c r="L88" s="2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</sheetData>
  <printOptions horizontalCentered="1"/>
  <pageMargins left="0.25" right="0.3" top="0.19685039370078741" bottom="0.4" header="0" footer="0"/>
  <pageSetup scale="5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342AA-902A-48B9-9DCE-417D45F08C3C}">
  <sheetPr>
    <pageSetUpPr fitToPage="1"/>
  </sheetPr>
  <dimension ref="A1:AC85"/>
  <sheetViews>
    <sheetView tabSelected="1" zoomScale="75" zoomScaleNormal="75" workbookViewId="0">
      <selection activeCell="G56" sqref="G56"/>
    </sheetView>
  </sheetViews>
  <sheetFormatPr baseColWidth="10" defaultColWidth="11.453125" defaultRowHeight="12.5" x14ac:dyDescent="0.25"/>
  <cols>
    <col min="1" max="1" width="45.54296875" style="4" customWidth="1"/>
    <col min="2" max="2" width="18.453125" style="4" customWidth="1"/>
    <col min="3" max="3" width="4.26953125" style="4" customWidth="1"/>
    <col min="4" max="4" width="6.26953125" style="4" customWidth="1"/>
    <col min="5" max="5" width="16.453125" style="4" customWidth="1"/>
    <col min="6" max="6" width="2.7265625" style="4" customWidth="1"/>
    <col min="7" max="7" width="15.54296875" style="4" bestFit="1" customWidth="1"/>
    <col min="8" max="8" width="15.81640625" style="4" customWidth="1"/>
    <col min="9" max="11" width="5.453125" style="4" customWidth="1"/>
    <col min="12" max="12" width="17.81640625" style="4" customWidth="1"/>
    <col min="13" max="13" width="1.26953125" style="4" customWidth="1"/>
    <col min="14" max="14" width="17.81640625" style="4" customWidth="1"/>
    <col min="15" max="15" width="1.26953125" style="4" customWidth="1"/>
    <col min="16" max="16" width="17.81640625" style="4" customWidth="1"/>
    <col min="17" max="17" width="11.453125" style="4"/>
    <col min="18" max="18" width="16.7265625" style="4" bestFit="1" customWidth="1"/>
    <col min="19" max="19" width="12.7265625" style="4" bestFit="1" customWidth="1"/>
    <col min="20" max="16384" width="11.453125" style="4"/>
  </cols>
  <sheetData>
    <row r="1" spans="1:29" s="3" customFormat="1" ht="38.25" customHeight="1" x14ac:dyDescent="0.4">
      <c r="A1" s="77"/>
      <c r="B1" s="2"/>
      <c r="D1" s="4"/>
      <c r="E1" s="77"/>
      <c r="G1" s="5"/>
      <c r="H1" s="78"/>
      <c r="L1" s="23"/>
      <c r="M1" s="2"/>
      <c r="N1" s="79"/>
      <c r="O1" s="2"/>
      <c r="P1" s="23"/>
    </row>
    <row r="2" spans="1:29" s="13" customFormat="1" ht="30" customHeight="1" x14ac:dyDescent="0.5">
      <c r="A2" s="8" t="s">
        <v>0</v>
      </c>
      <c r="B2" s="9"/>
      <c r="C2" s="10"/>
      <c r="D2" s="11"/>
      <c r="E2" s="10"/>
      <c r="F2" s="10"/>
      <c r="G2" s="11"/>
    </row>
    <row r="3" spans="1:29" s="3" customFormat="1" ht="25" customHeight="1" x14ac:dyDescent="0.4">
      <c r="A3" s="80" t="s">
        <v>44</v>
      </c>
      <c r="B3" s="81"/>
      <c r="C3" s="19"/>
      <c r="D3" s="19"/>
      <c r="E3" s="19"/>
      <c r="F3" s="19"/>
      <c r="G3" s="19"/>
      <c r="H3" s="7"/>
      <c r="L3" s="2"/>
      <c r="M3" s="2"/>
      <c r="N3" s="2"/>
      <c r="O3" s="2"/>
      <c r="P3" s="2"/>
    </row>
    <row r="4" spans="1:29" s="3" customFormat="1" ht="18" x14ac:dyDescent="0.4">
      <c r="A4" s="80" t="str">
        <f>+'[1](1)FECHAS'!B16</f>
        <v xml:space="preserve">DEL 01 DE ENERO AL 30 DE SEPTIEMBRE DE 2023 Y 2022. </v>
      </c>
      <c r="B4" s="81"/>
      <c r="C4" s="19"/>
      <c r="D4" s="19"/>
      <c r="E4" s="19"/>
      <c r="F4" s="19"/>
      <c r="G4" s="19"/>
      <c r="H4" s="7"/>
      <c r="L4"/>
      <c r="M4"/>
      <c r="N4" s="82"/>
      <c r="O4"/>
      <c r="P4"/>
    </row>
    <row r="5" spans="1:29" s="3" customFormat="1" ht="18" x14ac:dyDescent="0.4">
      <c r="A5" s="80" t="s">
        <v>2</v>
      </c>
      <c r="B5" s="81"/>
      <c r="C5" s="19"/>
      <c r="D5" s="19"/>
      <c r="E5" s="19"/>
      <c r="F5" s="19"/>
      <c r="G5" s="19"/>
      <c r="H5" s="7"/>
      <c r="L5"/>
      <c r="M5"/>
      <c r="N5" s="82"/>
      <c r="O5"/>
      <c r="P5"/>
    </row>
    <row r="6" spans="1:29" s="3" customFormat="1" ht="17.5" x14ac:dyDescent="0.35">
      <c r="A6" s="19"/>
      <c r="B6" s="81"/>
      <c r="C6" s="19"/>
      <c r="D6" s="19"/>
      <c r="E6" s="19"/>
      <c r="F6" s="19"/>
      <c r="G6" s="19"/>
      <c r="H6" s="7"/>
      <c r="K6" s="7"/>
      <c r="L6" s="33"/>
      <c r="M6" s="33"/>
      <c r="N6" s="83" t="s">
        <v>3</v>
      </c>
      <c r="O6"/>
      <c r="P6" s="33"/>
    </row>
    <row r="7" spans="1:29" s="3" customFormat="1" ht="17.5" x14ac:dyDescent="0.35">
      <c r="A7" s="19"/>
      <c r="B7" s="81"/>
      <c r="C7" s="19"/>
      <c r="D7" s="19"/>
      <c r="E7" s="19"/>
      <c r="F7" s="19"/>
      <c r="G7" s="19"/>
      <c r="H7" s="7"/>
      <c r="K7" s="7"/>
      <c r="L7" s="84"/>
      <c r="M7" s="84"/>
      <c r="N7" s="84"/>
      <c r="O7" s="85"/>
      <c r="P7" s="84"/>
    </row>
    <row r="8" spans="1:29" s="3" customFormat="1" ht="18" x14ac:dyDescent="0.4">
      <c r="A8" s="18"/>
      <c r="B8" s="17"/>
      <c r="C8" s="18"/>
      <c r="D8" s="19"/>
      <c r="E8" s="25">
        <f>+L8</f>
        <v>2023</v>
      </c>
      <c r="F8" s="18"/>
      <c r="G8" s="25">
        <f>+N8</f>
        <v>2022</v>
      </c>
      <c r="H8" s="7"/>
      <c r="J8" s="26"/>
      <c r="K8" s="7"/>
      <c r="L8" s="25">
        <f>+'[1](1)FECHAS'!B24</f>
        <v>2023</v>
      </c>
      <c r="M8" s="18"/>
      <c r="N8" s="25">
        <v>2022</v>
      </c>
      <c r="O8" s="86"/>
    </row>
    <row r="9" spans="1:29" s="3" customFormat="1" ht="18" x14ac:dyDescent="0.4">
      <c r="A9" s="87" t="s">
        <v>45</v>
      </c>
      <c r="B9" s="17"/>
      <c r="C9" s="18"/>
      <c r="D9" s="19"/>
      <c r="E9" s="40"/>
      <c r="F9" s="18"/>
      <c r="G9" s="40"/>
      <c r="H9" s="7"/>
      <c r="J9" s="70"/>
      <c r="K9" s="7"/>
      <c r="L9" s="33"/>
      <c r="M9" s="33"/>
      <c r="N9" s="33"/>
      <c r="O9" s="2"/>
    </row>
    <row r="10" spans="1:29" s="3" customFormat="1" ht="18" x14ac:dyDescent="0.4">
      <c r="A10" s="88" t="s">
        <v>46</v>
      </c>
      <c r="B10" s="17"/>
      <c r="C10" s="18"/>
      <c r="D10" s="19"/>
      <c r="E10" s="35">
        <f t="shared" ref="E10:E18" si="0">+L10</f>
        <v>253957.6</v>
      </c>
      <c r="F10" s="30"/>
      <c r="G10" s="35">
        <f>ROUND(N10,1)</f>
        <v>219790</v>
      </c>
      <c r="H10" s="7"/>
      <c r="J10" s="70"/>
      <c r="K10" s="7"/>
      <c r="L10" s="33">
        <f>ROUND('[1](15)EST_RES_CONS'!O11/1000,1)</f>
        <v>253957.6</v>
      </c>
      <c r="M10" s="33"/>
      <c r="N10" s="33">
        <v>219790</v>
      </c>
      <c r="O10" s="2"/>
      <c r="AB10" s="89"/>
      <c r="AC10" s="89"/>
    </row>
    <row r="11" spans="1:29" s="3" customFormat="1" ht="18" x14ac:dyDescent="0.4">
      <c r="A11" s="88" t="s">
        <v>47</v>
      </c>
      <c r="B11" s="17"/>
      <c r="C11" s="18"/>
      <c r="D11" s="19"/>
      <c r="E11" s="40">
        <f t="shared" si="0"/>
        <v>29632.1</v>
      </c>
      <c r="F11" s="30"/>
      <c r="G11" s="90">
        <f>ROUND(N11,1)</f>
        <v>29754.3</v>
      </c>
      <c r="H11" s="52"/>
      <c r="J11" s="70"/>
      <c r="K11" s="7"/>
      <c r="L11" s="33">
        <f>ROUND('[1](15)EST_RES_CONS'!O12/1000,1)</f>
        <v>29632.1</v>
      </c>
      <c r="M11" s="33"/>
      <c r="N11" s="33">
        <v>29754.3</v>
      </c>
      <c r="O11" s="2"/>
      <c r="AB11" s="89"/>
      <c r="AC11" s="89"/>
    </row>
    <row r="12" spans="1:29" s="3" customFormat="1" ht="18" x14ac:dyDescent="0.4">
      <c r="A12" s="88" t="s">
        <v>48</v>
      </c>
      <c r="B12" s="17"/>
      <c r="C12" s="18"/>
      <c r="D12" s="19"/>
      <c r="E12" s="40">
        <f t="shared" si="0"/>
        <v>38176.199999999997</v>
      </c>
      <c r="F12" s="30"/>
      <c r="G12" s="90">
        <f t="shared" ref="G12:G18" si="1">ROUND(N12,1)</f>
        <v>29714.7</v>
      </c>
      <c r="H12" s="7"/>
      <c r="J12" s="70"/>
      <c r="K12" s="7"/>
      <c r="L12" s="33">
        <f>ROUND('[1](15)EST_RES_CONS'!O13/1000,1)</f>
        <v>38176.199999999997</v>
      </c>
      <c r="M12" s="33"/>
      <c r="N12" s="33">
        <v>29714.7</v>
      </c>
      <c r="O12" s="2"/>
      <c r="AB12" s="89"/>
      <c r="AC12" s="89"/>
    </row>
    <row r="13" spans="1:29" s="3" customFormat="1" ht="18" x14ac:dyDescent="0.4">
      <c r="A13" s="88" t="s">
        <v>49</v>
      </c>
      <c r="B13" s="17"/>
      <c r="C13" s="18"/>
      <c r="D13" s="19"/>
      <c r="E13" s="40">
        <f t="shared" si="0"/>
        <v>472.2</v>
      </c>
      <c r="F13" s="30"/>
      <c r="G13" s="90">
        <f t="shared" si="1"/>
        <v>1342.9</v>
      </c>
      <c r="H13" s="7"/>
      <c r="J13" s="70"/>
      <c r="K13" s="7"/>
      <c r="L13" s="33">
        <f>ROUND('[1](15)EST_RES_CONS'!O14/1000,1)</f>
        <v>472.2</v>
      </c>
      <c r="M13" s="33"/>
      <c r="N13" s="33">
        <v>1342.9</v>
      </c>
      <c r="O13" s="2"/>
      <c r="AB13" s="89"/>
      <c r="AC13" s="89"/>
    </row>
    <row r="14" spans="1:29" s="3" customFormat="1" ht="18" x14ac:dyDescent="0.4">
      <c r="A14" s="88" t="s">
        <v>50</v>
      </c>
      <c r="B14" s="17"/>
      <c r="C14" s="18"/>
      <c r="D14" s="19"/>
      <c r="E14" s="40">
        <f t="shared" si="0"/>
        <v>13788.5</v>
      </c>
      <c r="F14" s="30"/>
      <c r="G14" s="90">
        <f t="shared" si="1"/>
        <v>38375.4</v>
      </c>
      <c r="H14" s="7"/>
      <c r="J14" s="70"/>
      <c r="K14" s="7"/>
      <c r="L14" s="33">
        <f>ROUND('[1](15)EST_RES_CONS'!O15/1000,1)</f>
        <v>13788.5</v>
      </c>
      <c r="M14" s="33"/>
      <c r="N14" s="33">
        <v>38375.4</v>
      </c>
      <c r="O14" s="2"/>
      <c r="AB14" s="89"/>
      <c r="AC14" s="89"/>
    </row>
    <row r="15" spans="1:29" s="3" customFormat="1" ht="18" x14ac:dyDescent="0.4">
      <c r="A15" s="88" t="s">
        <v>51</v>
      </c>
      <c r="B15" s="17"/>
      <c r="C15" s="18"/>
      <c r="D15" s="19"/>
      <c r="E15" s="40">
        <f t="shared" si="0"/>
        <v>8229</v>
      </c>
      <c r="F15" s="30"/>
      <c r="G15" s="90">
        <f t="shared" si="1"/>
        <v>1878.2</v>
      </c>
      <c r="H15" s="7"/>
      <c r="J15" s="70"/>
      <c r="K15" s="7"/>
      <c r="L15" s="33">
        <f>ROUND('[1](15)EST_RES_CONS'!O16/1000,1)</f>
        <v>8229</v>
      </c>
      <c r="M15" s="33"/>
      <c r="N15" s="33">
        <v>1878.2</v>
      </c>
      <c r="O15" s="2"/>
      <c r="AB15" s="89"/>
      <c r="AC15" s="89"/>
    </row>
    <row r="16" spans="1:29" s="3" customFormat="1" ht="18" x14ac:dyDescent="0.4">
      <c r="A16" s="88" t="s">
        <v>52</v>
      </c>
      <c r="B16" s="17"/>
      <c r="C16" s="18"/>
      <c r="D16" s="19"/>
      <c r="E16" s="40">
        <f t="shared" si="0"/>
        <v>3361.4</v>
      </c>
      <c r="F16" s="30"/>
      <c r="G16" s="90">
        <f t="shared" si="1"/>
        <v>4621.8</v>
      </c>
      <c r="H16" s="7"/>
      <c r="J16" s="70"/>
      <c r="K16" s="7"/>
      <c r="L16" s="33">
        <f>ROUND('[1](15)EST_RES_CONS'!O17/1000,1)</f>
        <v>3361.4</v>
      </c>
      <c r="M16" s="33"/>
      <c r="N16" s="33">
        <v>4621.8</v>
      </c>
      <c r="O16" s="2"/>
      <c r="AB16" s="89"/>
      <c r="AC16" s="89"/>
    </row>
    <row r="17" spans="1:29" s="3" customFormat="1" ht="18" x14ac:dyDescent="0.4">
      <c r="A17" s="88" t="s">
        <v>53</v>
      </c>
      <c r="B17" s="17"/>
      <c r="C17" s="18"/>
      <c r="D17" s="19"/>
      <c r="E17" s="40">
        <f t="shared" si="0"/>
        <v>2210.1</v>
      </c>
      <c r="F17" s="30"/>
      <c r="G17" s="90">
        <f t="shared" si="1"/>
        <v>2682.8</v>
      </c>
      <c r="H17" s="7"/>
      <c r="J17" s="70"/>
      <c r="K17" s="7"/>
      <c r="L17" s="33">
        <f>ROUND('[1](15)EST_RES_CONS'!O18/1000,1)</f>
        <v>2210.1</v>
      </c>
      <c r="M17" s="33"/>
      <c r="N17" s="33">
        <v>2682.8</v>
      </c>
      <c r="O17" s="2"/>
      <c r="AB17" s="89"/>
      <c r="AC17" s="89"/>
    </row>
    <row r="18" spans="1:29" s="3" customFormat="1" ht="18" x14ac:dyDescent="0.4">
      <c r="A18" s="88" t="s">
        <v>54</v>
      </c>
      <c r="B18" s="17"/>
      <c r="C18" s="18"/>
      <c r="D18" s="19"/>
      <c r="E18" s="91">
        <f t="shared" si="0"/>
        <v>62218.400000000001</v>
      </c>
      <c r="F18" s="30"/>
      <c r="G18" s="92">
        <f t="shared" si="1"/>
        <v>59275.199999999997</v>
      </c>
      <c r="H18" s="7"/>
      <c r="J18" s="70"/>
      <c r="K18" s="7"/>
      <c r="L18" s="42">
        <f>ROUND('[1](15)EST_RES_CONS'!O19/1000,1)</f>
        <v>62218.400000000001</v>
      </c>
      <c r="M18" s="33"/>
      <c r="N18" s="42">
        <v>59275.199999999997</v>
      </c>
      <c r="O18" s="2"/>
      <c r="AB18" s="89"/>
      <c r="AC18" s="89"/>
    </row>
    <row r="19" spans="1:29" s="3" customFormat="1" ht="18" x14ac:dyDescent="0.4">
      <c r="A19" s="88"/>
      <c r="B19" s="17"/>
      <c r="C19" s="18"/>
      <c r="D19" s="19"/>
      <c r="E19" s="17">
        <f>SUM(E10:E18)</f>
        <v>412045.50000000006</v>
      </c>
      <c r="F19" s="30"/>
      <c r="G19" s="40">
        <f>SUM(G10:G18)</f>
        <v>387435.30000000005</v>
      </c>
      <c r="H19" s="7"/>
      <c r="J19" s="70"/>
      <c r="K19" s="7"/>
      <c r="L19" s="33">
        <f>SUM(L10:L18)</f>
        <v>412045.50000000006</v>
      </c>
      <c r="M19" s="33"/>
      <c r="N19" s="33">
        <v>387435.30000000005</v>
      </c>
      <c r="O19" s="2"/>
      <c r="AB19" s="89"/>
      <c r="AC19" s="89"/>
    </row>
    <row r="20" spans="1:29" s="3" customFormat="1" ht="18" x14ac:dyDescent="0.4">
      <c r="A20" s="87" t="s">
        <v>55</v>
      </c>
      <c r="B20" s="17"/>
      <c r="C20" s="18"/>
      <c r="D20" s="19"/>
      <c r="E20" s="40"/>
      <c r="F20" s="30"/>
      <c r="G20" s="40"/>
      <c r="H20" s="7"/>
      <c r="J20" s="70"/>
      <c r="K20" s="7"/>
      <c r="L20" s="33"/>
      <c r="M20" s="33"/>
      <c r="N20" s="33"/>
      <c r="O20" s="2"/>
      <c r="AB20" s="89"/>
      <c r="AC20" s="89"/>
    </row>
    <row r="21" spans="1:29" s="3" customFormat="1" ht="18" x14ac:dyDescent="0.4">
      <c r="A21" s="87" t="s">
        <v>56</v>
      </c>
      <c r="B21" s="17"/>
      <c r="C21" s="18"/>
      <c r="D21" s="19"/>
      <c r="E21" s="40"/>
      <c r="F21" s="30"/>
      <c r="G21" s="90"/>
      <c r="H21" s="7"/>
      <c r="J21" s="70"/>
      <c r="K21" s="7"/>
      <c r="L21" s="33"/>
      <c r="M21" s="33"/>
      <c r="N21" s="33"/>
      <c r="O21" s="2"/>
      <c r="AB21" s="89"/>
      <c r="AC21" s="89"/>
    </row>
    <row r="22" spans="1:29" s="3" customFormat="1" ht="18" x14ac:dyDescent="0.4">
      <c r="A22" s="88" t="s">
        <v>57</v>
      </c>
      <c r="B22" s="17"/>
      <c r="C22" s="18"/>
      <c r="D22" s="19"/>
      <c r="E22" s="40">
        <f t="shared" ref="E22:E28" si="2">+L22</f>
        <v>32036.9</v>
      </c>
      <c r="F22" s="30"/>
      <c r="G22" s="90">
        <f t="shared" ref="G22:G28" si="3">ROUND(N22,1)</f>
        <v>27967.5</v>
      </c>
      <c r="H22" s="7"/>
      <c r="J22" s="70"/>
      <c r="K22" s="7"/>
      <c r="L22" s="33">
        <f>ROUND('[1](15)EST_RES_CONS'!O23/1000,1)</f>
        <v>32036.9</v>
      </c>
      <c r="M22" s="33"/>
      <c r="N22" s="33">
        <v>27967.5</v>
      </c>
      <c r="O22" s="2"/>
      <c r="AB22" s="89"/>
      <c r="AC22" s="89"/>
    </row>
    <row r="23" spans="1:29" s="3" customFormat="1" ht="18" x14ac:dyDescent="0.4">
      <c r="A23" s="88" t="s">
        <v>58</v>
      </c>
      <c r="B23" s="17"/>
      <c r="C23" s="18"/>
      <c r="D23" s="19"/>
      <c r="E23" s="40">
        <f t="shared" si="2"/>
        <v>38845.199999999997</v>
      </c>
      <c r="F23" s="30"/>
      <c r="G23" s="90">
        <f t="shared" si="3"/>
        <v>16744.900000000001</v>
      </c>
      <c r="H23" s="7"/>
      <c r="J23" s="70"/>
      <c r="K23" s="7"/>
      <c r="L23" s="33">
        <f>ROUND('[1](15)EST_RES_CONS'!O24/1000,1)</f>
        <v>38845.199999999997</v>
      </c>
      <c r="M23" s="33"/>
      <c r="N23" s="33">
        <v>16744.900000000001</v>
      </c>
      <c r="O23" s="2"/>
      <c r="AB23" s="89"/>
      <c r="AC23" s="89"/>
    </row>
    <row r="24" spans="1:29" s="3" customFormat="1" ht="18" x14ac:dyDescent="0.4">
      <c r="A24" s="43" t="s">
        <v>59</v>
      </c>
      <c r="B24" s="17"/>
      <c r="C24" s="18"/>
      <c r="D24" s="19"/>
      <c r="E24" s="40">
        <f t="shared" si="2"/>
        <v>6838.3</v>
      </c>
      <c r="F24" s="30"/>
      <c r="G24" s="90">
        <f t="shared" si="3"/>
        <v>6586.7</v>
      </c>
      <c r="H24" s="7"/>
      <c r="J24" s="70"/>
      <c r="K24" s="7"/>
      <c r="L24" s="33">
        <f>ROUND('[1](15)EST_RES_CONS'!O25/1000,1)</f>
        <v>6838.3</v>
      </c>
      <c r="M24" s="33"/>
      <c r="N24" s="33">
        <v>6586.7</v>
      </c>
      <c r="O24" s="2"/>
      <c r="AB24" s="89"/>
      <c r="AC24" s="89"/>
    </row>
    <row r="25" spans="1:29" s="3" customFormat="1" ht="18" x14ac:dyDescent="0.4">
      <c r="A25" s="43" t="s">
        <v>60</v>
      </c>
      <c r="B25" s="17"/>
      <c r="C25" s="18"/>
      <c r="D25" s="19"/>
      <c r="E25" s="40">
        <f t="shared" si="2"/>
        <v>134</v>
      </c>
      <c r="F25" s="30"/>
      <c r="G25" s="90">
        <f t="shared" si="3"/>
        <v>1231.2</v>
      </c>
      <c r="H25" s="7"/>
      <c r="J25" s="70"/>
      <c r="K25" s="7"/>
      <c r="L25" s="33">
        <f>ROUND('[1](15)EST_RES_CONS'!O26/1000,1)</f>
        <v>134</v>
      </c>
      <c r="M25" s="33"/>
      <c r="N25" s="33">
        <v>1231.2</v>
      </c>
      <c r="O25" s="2"/>
      <c r="AB25" s="89"/>
      <c r="AC25" s="89"/>
    </row>
    <row r="26" spans="1:29" s="3" customFormat="1" ht="18" x14ac:dyDescent="0.4">
      <c r="A26" s="88" t="s">
        <v>52</v>
      </c>
      <c r="B26" s="17"/>
      <c r="C26" s="18"/>
      <c r="D26" s="19"/>
      <c r="E26" s="40">
        <f t="shared" si="2"/>
        <v>14449.6</v>
      </c>
      <c r="F26" s="30"/>
      <c r="G26" s="90">
        <f t="shared" si="3"/>
        <v>29646.9</v>
      </c>
      <c r="H26" s="7"/>
      <c r="J26" s="70"/>
      <c r="K26" s="7"/>
      <c r="L26" s="33">
        <f>ROUND('[1](15)EST_RES_CONS'!O27/1000,1)</f>
        <v>14449.6</v>
      </c>
      <c r="M26" s="33"/>
      <c r="N26" s="33">
        <v>29646.9</v>
      </c>
      <c r="O26" s="2"/>
      <c r="AB26" s="89"/>
      <c r="AC26" s="89"/>
    </row>
    <row r="27" spans="1:29" s="3" customFormat="1" ht="18" x14ac:dyDescent="0.4">
      <c r="A27" s="43" t="s">
        <v>53</v>
      </c>
      <c r="B27" s="17"/>
      <c r="C27" s="18"/>
      <c r="D27" s="19"/>
      <c r="E27" s="40">
        <f t="shared" si="2"/>
        <v>407.4</v>
      </c>
      <c r="F27" s="30"/>
      <c r="G27" s="90">
        <f t="shared" si="3"/>
        <v>505.8</v>
      </c>
      <c r="H27" s="7"/>
      <c r="J27" s="70"/>
      <c r="K27" s="7"/>
      <c r="L27" s="33">
        <f>ROUND('[1](15)EST_RES_CONS'!O29/1000,1)</f>
        <v>407.4</v>
      </c>
      <c r="M27" s="33"/>
      <c r="N27" s="33">
        <v>505.8</v>
      </c>
      <c r="O27" s="2"/>
      <c r="AB27" s="89"/>
      <c r="AC27" s="89"/>
    </row>
    <row r="28" spans="1:29" s="3" customFormat="1" ht="18" x14ac:dyDescent="0.4">
      <c r="A28" s="43" t="s">
        <v>54</v>
      </c>
      <c r="B28" s="17"/>
      <c r="C28" s="18"/>
      <c r="D28" s="19"/>
      <c r="E28" s="91">
        <f t="shared" si="2"/>
        <v>46513.7</v>
      </c>
      <c r="F28" s="30"/>
      <c r="G28" s="92">
        <f t="shared" si="3"/>
        <v>41429.599999999999</v>
      </c>
      <c r="H28" s="7"/>
      <c r="J28" s="70"/>
      <c r="K28" s="7"/>
      <c r="L28" s="42">
        <f>ROUND('[1](15)EST_RES_CONS'!O30/1000,1)</f>
        <v>46513.7</v>
      </c>
      <c r="M28" s="33"/>
      <c r="N28" s="42">
        <v>41429.599999999999</v>
      </c>
      <c r="O28" s="2"/>
      <c r="AB28" s="89"/>
      <c r="AC28" s="89"/>
    </row>
    <row r="29" spans="1:29" s="3" customFormat="1" ht="18" x14ac:dyDescent="0.4">
      <c r="A29" s="43" t="s">
        <v>61</v>
      </c>
      <c r="B29" s="17"/>
      <c r="C29" s="18"/>
      <c r="D29" s="19"/>
      <c r="E29" s="93">
        <f>SUM(E22:E28)</f>
        <v>139225.1</v>
      </c>
      <c r="F29" s="30"/>
      <c r="G29" s="93">
        <f>SUM(G22:G28)</f>
        <v>124112.6</v>
      </c>
      <c r="H29" s="7"/>
      <c r="J29" s="70"/>
      <c r="K29" s="7"/>
      <c r="L29" s="45">
        <f>SUM(L22:L28)</f>
        <v>139225.1</v>
      </c>
      <c r="M29" s="33"/>
      <c r="N29" s="45">
        <v>124112.6</v>
      </c>
      <c r="O29" s="2"/>
      <c r="P29" s="2"/>
      <c r="Q29" s="2"/>
      <c r="AB29" s="89"/>
      <c r="AC29" s="89"/>
    </row>
    <row r="30" spans="1:29" s="3" customFormat="1" ht="18" x14ac:dyDescent="0.4">
      <c r="A30" s="29" t="s">
        <v>62</v>
      </c>
      <c r="B30" s="17"/>
      <c r="C30" s="18"/>
      <c r="D30" s="19"/>
      <c r="E30" s="40">
        <f>+E19-E29</f>
        <v>272820.40000000002</v>
      </c>
      <c r="F30" s="30"/>
      <c r="G30" s="40">
        <f>+G19-G29</f>
        <v>263322.70000000007</v>
      </c>
      <c r="H30" s="7"/>
      <c r="J30" s="70"/>
      <c r="K30" s="7"/>
      <c r="L30" s="33">
        <f>+L19-L29</f>
        <v>272820.40000000002</v>
      </c>
      <c r="M30" s="33"/>
      <c r="N30" s="33">
        <v>263322.70000000007</v>
      </c>
      <c r="O30" s="2"/>
      <c r="AB30" s="89"/>
      <c r="AC30" s="89"/>
    </row>
    <row r="31" spans="1:29" s="3" customFormat="1" ht="18" x14ac:dyDescent="0.4">
      <c r="A31" s="43" t="s">
        <v>63</v>
      </c>
      <c r="B31" s="17"/>
      <c r="C31" s="18"/>
      <c r="D31" s="19"/>
      <c r="E31" s="91">
        <f>+L31</f>
        <v>49764</v>
      </c>
      <c r="F31" s="30"/>
      <c r="G31" s="92">
        <f>ROUND(N31,1)</f>
        <v>38345.1</v>
      </c>
      <c r="H31" s="7"/>
      <c r="J31" s="70"/>
      <c r="K31" s="7"/>
      <c r="L31" s="42">
        <f>ROUND('[1](15)EST_RES_CONS'!O34/1000,1)</f>
        <v>49764</v>
      </c>
      <c r="M31" s="33"/>
      <c r="N31" s="42">
        <v>38345.1</v>
      </c>
      <c r="O31" s="2"/>
      <c r="AB31" s="89"/>
      <c r="AC31" s="89"/>
    </row>
    <row r="32" spans="1:29" s="3" customFormat="1" ht="18" hidden="1" x14ac:dyDescent="0.4">
      <c r="A32" s="43" t="s">
        <v>64</v>
      </c>
      <c r="B32" s="17"/>
      <c r="C32" s="18"/>
      <c r="D32" s="19"/>
      <c r="E32" s="40"/>
      <c r="F32" s="30"/>
      <c r="G32" s="91"/>
      <c r="H32" s="7"/>
      <c r="J32" s="70"/>
      <c r="K32" s="7"/>
      <c r="L32" s="42"/>
      <c r="M32" s="33"/>
      <c r="N32" s="42"/>
      <c r="O32" s="2"/>
      <c r="AB32" s="89"/>
      <c r="AC32" s="89"/>
    </row>
    <row r="33" spans="1:29" s="3" customFormat="1" ht="18" x14ac:dyDescent="0.4">
      <c r="A33" s="29" t="s">
        <v>65</v>
      </c>
      <c r="B33" s="17"/>
      <c r="C33" s="18"/>
      <c r="D33" s="19"/>
      <c r="E33" s="41">
        <f>+E30-E31</f>
        <v>223056.40000000002</v>
      </c>
      <c r="F33" s="30"/>
      <c r="G33" s="93">
        <f>+G30-G31</f>
        <v>224977.60000000006</v>
      </c>
      <c r="H33" s="7"/>
      <c r="J33" s="70"/>
      <c r="K33" s="7"/>
      <c r="L33" s="45">
        <f>+L30-L31</f>
        <v>223056.40000000002</v>
      </c>
      <c r="M33" s="33"/>
      <c r="N33" s="45">
        <v>224977.60000000006</v>
      </c>
      <c r="O33" s="2"/>
      <c r="R33" s="94"/>
      <c r="AB33" s="89"/>
      <c r="AC33" s="89"/>
    </row>
    <row r="34" spans="1:29" s="3" customFormat="1" ht="18" x14ac:dyDescent="0.4">
      <c r="A34" s="43"/>
      <c r="B34" s="17"/>
      <c r="C34" s="18"/>
      <c r="D34" s="19"/>
      <c r="E34" s="40"/>
      <c r="F34" s="30"/>
      <c r="G34" s="40"/>
      <c r="H34" s="7"/>
      <c r="J34" s="70"/>
      <c r="K34" s="7"/>
      <c r="L34" s="33"/>
      <c r="M34" s="33"/>
      <c r="N34" s="33"/>
      <c r="O34" s="2"/>
      <c r="R34" s="94"/>
      <c r="AB34" s="89"/>
      <c r="AC34" s="89"/>
    </row>
    <row r="35" spans="1:29" s="3" customFormat="1" ht="18" x14ac:dyDescent="0.4">
      <c r="A35" s="29" t="s">
        <v>66</v>
      </c>
      <c r="B35" s="17"/>
      <c r="C35" s="18"/>
      <c r="D35" s="19"/>
      <c r="E35" s="40"/>
      <c r="F35" s="30"/>
      <c r="G35" s="40"/>
      <c r="H35" s="7"/>
      <c r="J35" s="70"/>
      <c r="K35" s="7"/>
      <c r="L35" s="33"/>
      <c r="M35" s="33"/>
      <c r="N35" s="33"/>
      <c r="O35" s="2"/>
      <c r="AB35" s="89"/>
      <c r="AC35" s="89"/>
    </row>
    <row r="36" spans="1:29" s="3" customFormat="1" ht="18" x14ac:dyDescent="0.4">
      <c r="A36" s="43" t="s">
        <v>67</v>
      </c>
      <c r="B36" s="17"/>
      <c r="C36" s="18"/>
      <c r="D36" s="19"/>
      <c r="E36" s="40">
        <f>+L36</f>
        <v>62970.2</v>
      </c>
      <c r="F36" s="30"/>
      <c r="G36" s="90">
        <f>ROUND(N36,1)</f>
        <v>58306.9</v>
      </c>
      <c r="H36" s="7"/>
      <c r="J36" s="70"/>
      <c r="K36" s="7"/>
      <c r="L36" s="33">
        <f>ROUND('[1](15)EST_RES_CONS'!O39/1000,1)</f>
        <v>62970.2</v>
      </c>
      <c r="M36" s="33"/>
      <c r="N36" s="33">
        <v>58306.9</v>
      </c>
      <c r="O36" s="2"/>
      <c r="AB36" s="89"/>
      <c r="AC36" s="89"/>
    </row>
    <row r="37" spans="1:29" s="3" customFormat="1" ht="18" x14ac:dyDescent="0.4">
      <c r="A37" s="43" t="s">
        <v>68</v>
      </c>
      <c r="B37" s="17"/>
      <c r="C37" s="18"/>
      <c r="D37" s="19"/>
      <c r="E37" s="40">
        <f>+L37</f>
        <v>46348.800000000003</v>
      </c>
      <c r="F37" s="30"/>
      <c r="G37" s="90">
        <f>ROUND(N37,1)</f>
        <v>48429.2</v>
      </c>
      <c r="H37" s="7"/>
      <c r="J37" s="70"/>
      <c r="K37" s="7"/>
      <c r="L37" s="33">
        <f>ROUND('[1](15)EST_RES_CONS'!O40/1000,1)</f>
        <v>46348.800000000003</v>
      </c>
      <c r="M37" s="33"/>
      <c r="N37" s="33">
        <v>48429.2</v>
      </c>
      <c r="O37" s="2"/>
      <c r="AB37" s="89"/>
      <c r="AC37" s="89"/>
    </row>
    <row r="38" spans="1:29" s="3" customFormat="1" ht="18" x14ac:dyDescent="0.4">
      <c r="A38" s="43" t="s">
        <v>69</v>
      </c>
      <c r="B38" s="17"/>
      <c r="C38" s="18"/>
      <c r="D38" s="19"/>
      <c r="E38" s="91">
        <f>+L38</f>
        <v>17188.7</v>
      </c>
      <c r="F38" s="30"/>
      <c r="G38" s="90">
        <f>ROUND(N38,1)</f>
        <v>14528.7</v>
      </c>
      <c r="H38" s="7"/>
      <c r="J38" s="70"/>
      <c r="K38" s="7"/>
      <c r="L38" s="42">
        <f>ROUND('[1](15)EST_RES_CONS'!O41/1000,1)</f>
        <v>17188.7</v>
      </c>
      <c r="M38" s="33"/>
      <c r="N38" s="42">
        <v>14528.7</v>
      </c>
      <c r="O38" s="2"/>
      <c r="AB38" s="89"/>
      <c r="AC38" s="89"/>
    </row>
    <row r="39" spans="1:29" s="3" customFormat="1" ht="18" x14ac:dyDescent="0.4">
      <c r="A39" s="43" t="s">
        <v>61</v>
      </c>
      <c r="B39" s="17"/>
      <c r="C39" s="18"/>
      <c r="D39" s="19"/>
      <c r="E39" s="51">
        <f>SUM(E36:E38)</f>
        <v>126507.7</v>
      </c>
      <c r="F39" s="30"/>
      <c r="G39" s="95">
        <f>SUM(G36:G38)</f>
        <v>121264.8</v>
      </c>
      <c r="H39" s="7"/>
      <c r="J39" s="70"/>
      <c r="K39" s="7"/>
      <c r="L39" s="33">
        <f>SUM(L36:L38)</f>
        <v>126507.7</v>
      </c>
      <c r="M39" s="33"/>
      <c r="N39" s="33">
        <v>121264.8</v>
      </c>
      <c r="O39" s="2"/>
      <c r="AB39" s="89"/>
      <c r="AC39" s="89"/>
    </row>
    <row r="40" spans="1:29" s="3" customFormat="1" ht="9" customHeight="1" x14ac:dyDescent="0.4">
      <c r="A40" s="43"/>
      <c r="B40" s="17"/>
      <c r="C40" s="18"/>
      <c r="D40" s="19"/>
      <c r="E40" s="40"/>
      <c r="F40" s="30"/>
      <c r="G40" s="40"/>
      <c r="H40" s="7"/>
      <c r="J40" s="70"/>
      <c r="K40" s="7"/>
      <c r="L40" s="33"/>
      <c r="M40" s="33"/>
      <c r="N40" s="33"/>
      <c r="O40" s="2"/>
      <c r="AB40" s="89"/>
      <c r="AC40" s="89"/>
    </row>
    <row r="41" spans="1:29" s="3" customFormat="1" ht="18" x14ac:dyDescent="0.4">
      <c r="A41" s="43" t="s">
        <v>70</v>
      </c>
      <c r="B41" s="17"/>
      <c r="C41" s="18"/>
      <c r="D41" s="19"/>
      <c r="E41" s="30">
        <f>+E33-E39</f>
        <v>96548.700000000026</v>
      </c>
      <c r="F41" s="30"/>
      <c r="G41" s="30">
        <f>+G33-G39</f>
        <v>103712.80000000006</v>
      </c>
      <c r="H41" s="7"/>
      <c r="J41" s="70"/>
      <c r="K41" s="7"/>
      <c r="L41" s="33">
        <f>+L33-L39</f>
        <v>96548.700000000026</v>
      </c>
      <c r="M41" s="33"/>
      <c r="N41" s="33">
        <v>103712.80000000006</v>
      </c>
      <c r="O41" s="2"/>
      <c r="R41" s="94"/>
      <c r="AB41" s="89"/>
      <c r="AC41" s="89"/>
    </row>
    <row r="42" spans="1:29" s="3" customFormat="1" ht="18" hidden="1" x14ac:dyDescent="0.4">
      <c r="A42" s="43"/>
      <c r="B42" s="17"/>
      <c r="C42" s="18"/>
      <c r="D42" s="19"/>
      <c r="E42" s="40"/>
      <c r="F42" s="30"/>
      <c r="G42" s="40"/>
      <c r="H42" s="7"/>
      <c r="J42" s="70"/>
      <c r="K42" s="7"/>
      <c r="L42" s="33"/>
      <c r="M42" s="33"/>
      <c r="N42" s="33"/>
      <c r="O42" s="2"/>
      <c r="AB42" s="89"/>
      <c r="AC42" s="89"/>
    </row>
    <row r="43" spans="1:29" s="3" customFormat="1" ht="18" hidden="1" x14ac:dyDescent="0.4">
      <c r="A43" s="43" t="s">
        <v>71</v>
      </c>
      <c r="B43" s="17"/>
      <c r="C43" s="18"/>
      <c r="D43" s="19"/>
      <c r="E43" s="40">
        <f>+L43</f>
        <v>158.6</v>
      </c>
      <c r="F43" s="30"/>
      <c r="G43" s="90">
        <f>ROUND(N43,1)</f>
        <v>0</v>
      </c>
      <c r="H43" s="7"/>
      <c r="J43" s="70"/>
      <c r="K43" s="7"/>
      <c r="L43" s="33">
        <f>ROUND('[1](15)EST_RES_CONS'!O46/1000,1)</f>
        <v>158.6</v>
      </c>
      <c r="M43" s="33"/>
      <c r="N43" s="33">
        <v>0</v>
      </c>
      <c r="O43" s="2"/>
      <c r="AB43" s="89"/>
      <c r="AC43" s="89"/>
    </row>
    <row r="44" spans="1:29" s="3" customFormat="1" ht="18" x14ac:dyDescent="0.4">
      <c r="A44" s="43" t="s">
        <v>61</v>
      </c>
      <c r="B44" s="17"/>
      <c r="C44" s="18"/>
      <c r="D44" s="19"/>
      <c r="E44" s="40"/>
      <c r="F44" s="30"/>
      <c r="G44" s="90"/>
      <c r="H44" s="7"/>
      <c r="J44" s="70"/>
      <c r="K44" s="7"/>
      <c r="L44" s="33"/>
      <c r="M44" s="33"/>
      <c r="N44" s="33"/>
      <c r="O44" s="2"/>
      <c r="AB44" s="89"/>
      <c r="AC44" s="89"/>
    </row>
    <row r="45" spans="1:29" s="3" customFormat="1" ht="18" x14ac:dyDescent="0.4">
      <c r="A45" s="43" t="s">
        <v>72</v>
      </c>
      <c r="B45" s="17"/>
      <c r="C45" s="18"/>
      <c r="D45" s="19"/>
      <c r="E45" s="40">
        <f>+L45</f>
        <v>26072.1</v>
      </c>
      <c r="F45" s="30"/>
      <c r="G45" s="90">
        <f>ROUND(N45,1)</f>
        <v>19187.5</v>
      </c>
      <c r="H45" s="7"/>
      <c r="J45" s="70"/>
      <c r="K45" s="7"/>
      <c r="L45" s="52">
        <f>ROUND(('[1](15)EST_RES_CONS'!O49+'[1](15)EST_RES_CONS'!O50)/1000,1)</f>
        <v>26072.1</v>
      </c>
      <c r="M45" s="33"/>
      <c r="N45" s="52">
        <v>19187.5</v>
      </c>
      <c r="O45" s="2"/>
      <c r="AB45" s="89"/>
      <c r="AC45" s="89"/>
    </row>
    <row r="46" spans="1:29" s="3" customFormat="1" ht="18" x14ac:dyDescent="0.4">
      <c r="A46" s="43"/>
      <c r="B46" s="17"/>
      <c r="C46" s="18"/>
      <c r="D46" s="19"/>
      <c r="E46" s="91"/>
      <c r="F46" s="30"/>
      <c r="G46" s="92"/>
      <c r="H46" s="7"/>
      <c r="J46" s="70"/>
      <c r="K46" s="7"/>
      <c r="L46" s="96"/>
      <c r="M46" s="33"/>
      <c r="N46" s="96"/>
      <c r="O46" s="2"/>
      <c r="AB46" s="89"/>
      <c r="AC46" s="89"/>
    </row>
    <row r="47" spans="1:29" s="3" customFormat="1" ht="18" x14ac:dyDescent="0.4">
      <c r="A47" s="43" t="s">
        <v>73</v>
      </c>
      <c r="B47" s="17"/>
      <c r="C47" s="18"/>
      <c r="D47" s="19"/>
      <c r="E47" s="30">
        <f>+E41+E43+E45</f>
        <v>122779.40000000002</v>
      </c>
      <c r="F47" s="30"/>
      <c r="G47" s="30">
        <f>+G41+G43+G45</f>
        <v>122900.30000000006</v>
      </c>
      <c r="H47" s="7"/>
      <c r="J47" s="70"/>
      <c r="K47" s="7"/>
      <c r="L47" s="33">
        <f>+L41+L43+L45</f>
        <v>122779.40000000002</v>
      </c>
      <c r="M47" s="33"/>
      <c r="N47" s="33">
        <v>122900.30000000006</v>
      </c>
      <c r="O47" s="2"/>
      <c r="R47" s="94"/>
      <c r="AB47" s="89"/>
      <c r="AC47" s="89"/>
    </row>
    <row r="48" spans="1:29" s="3" customFormat="1" ht="18" x14ac:dyDescent="0.4">
      <c r="A48" s="43" t="s">
        <v>61</v>
      </c>
      <c r="B48" s="17"/>
      <c r="C48" s="18"/>
      <c r="D48" s="19"/>
      <c r="E48" s="40"/>
      <c r="F48" s="30"/>
      <c r="G48" s="40"/>
      <c r="H48" s="7"/>
      <c r="J48" s="70"/>
      <c r="K48" s="7"/>
      <c r="L48" s="33"/>
      <c r="M48" s="33"/>
      <c r="N48" s="33"/>
      <c r="O48" s="2"/>
      <c r="AB48" s="89"/>
      <c r="AC48" s="89"/>
    </row>
    <row r="49" spans="1:29" s="3" customFormat="1" ht="18" x14ac:dyDescent="0.4">
      <c r="A49" s="43" t="s">
        <v>74</v>
      </c>
      <c r="B49" s="17"/>
      <c r="C49" s="18"/>
      <c r="D49" s="19"/>
      <c r="E49" s="30">
        <f>+L49</f>
        <v>-28135.599999999999</v>
      </c>
      <c r="F49" s="30"/>
      <c r="G49" s="30">
        <f>ROUND(N49,1)</f>
        <v>-31541.1</v>
      </c>
      <c r="H49" s="7"/>
      <c r="J49" s="70"/>
      <c r="K49" s="7"/>
      <c r="L49" s="52">
        <f>ROUND('[1](15)EST_RES_CONS'!O55/1000,1)</f>
        <v>-28135.599999999999</v>
      </c>
      <c r="M49" s="33"/>
      <c r="N49" s="52">
        <v>-31541.1</v>
      </c>
      <c r="O49" s="2"/>
      <c r="AB49" s="89"/>
      <c r="AC49" s="89"/>
    </row>
    <row r="50" spans="1:29" s="3" customFormat="1" ht="18" hidden="1" x14ac:dyDescent="0.4">
      <c r="A50" s="43"/>
      <c r="B50" s="17"/>
      <c r="C50" s="18"/>
      <c r="D50" s="19"/>
      <c r="E50" s="30"/>
      <c r="F50" s="30"/>
      <c r="G50" s="30"/>
      <c r="H50" s="7"/>
      <c r="J50" s="70"/>
      <c r="K50" s="7"/>
      <c r="L50" s="52"/>
      <c r="M50" s="33"/>
      <c r="N50" s="52"/>
      <c r="O50" s="2"/>
      <c r="AB50" s="89"/>
      <c r="AC50" s="89"/>
    </row>
    <row r="51" spans="1:29" s="3" customFormat="1" ht="18" hidden="1" x14ac:dyDescent="0.4">
      <c r="A51" s="43" t="s">
        <v>75</v>
      </c>
      <c r="B51" s="17"/>
      <c r="C51" s="18"/>
      <c r="D51" s="19"/>
      <c r="E51" s="30">
        <f>+L51</f>
        <v>0</v>
      </c>
      <c r="F51" s="30"/>
      <c r="G51" s="90">
        <f>ROUND(N51,1)</f>
        <v>0</v>
      </c>
      <c r="H51" s="7"/>
      <c r="J51" s="70"/>
      <c r="K51" s="7"/>
      <c r="L51" s="52">
        <f>ROUND('[1](15)EST_RES_CONS'!O57/1000,1)</f>
        <v>0</v>
      </c>
      <c r="M51" s="33"/>
      <c r="N51" s="52">
        <v>0</v>
      </c>
      <c r="O51" s="2"/>
      <c r="AB51" s="89"/>
      <c r="AC51" s="89"/>
    </row>
    <row r="52" spans="1:29" s="3" customFormat="1" ht="18" x14ac:dyDescent="0.4">
      <c r="A52" s="43"/>
      <c r="B52" s="17"/>
      <c r="C52" s="18"/>
      <c r="D52" s="19"/>
      <c r="E52" s="91"/>
      <c r="F52" s="30"/>
      <c r="G52" s="91"/>
      <c r="H52" s="7"/>
      <c r="J52" s="70"/>
      <c r="K52" s="7"/>
      <c r="L52" s="42"/>
      <c r="M52" s="33"/>
      <c r="N52" s="42"/>
      <c r="O52" s="2"/>
      <c r="AB52" s="89"/>
      <c r="AC52" s="89"/>
    </row>
    <row r="53" spans="1:29" s="3" customFormat="1" ht="18" x14ac:dyDescent="0.4">
      <c r="A53" s="43" t="s">
        <v>76</v>
      </c>
      <c r="B53" s="17"/>
      <c r="C53" s="18"/>
      <c r="D53" s="19"/>
      <c r="E53" s="30">
        <f>+E47+E49+E51</f>
        <v>94643.800000000017</v>
      </c>
      <c r="F53" s="30"/>
      <c r="G53" s="30">
        <f>+G47+G49+G51</f>
        <v>91359.20000000007</v>
      </c>
      <c r="H53" s="7"/>
      <c r="J53" s="70"/>
      <c r="K53" s="7"/>
      <c r="L53" s="33">
        <f>+L47+L49+L51</f>
        <v>94643.800000000017</v>
      </c>
      <c r="M53" s="33"/>
      <c r="N53" s="33">
        <v>91359.20000000007</v>
      </c>
      <c r="O53" s="2"/>
      <c r="R53" s="94"/>
      <c r="AB53" s="89"/>
      <c r="AC53" s="89"/>
    </row>
    <row r="54" spans="1:29" s="3" customFormat="1" ht="18" x14ac:dyDescent="0.4">
      <c r="A54" s="43"/>
      <c r="B54" s="17"/>
      <c r="C54" s="18"/>
      <c r="D54" s="19"/>
      <c r="E54" s="40"/>
      <c r="F54" s="30"/>
      <c r="G54" s="40"/>
      <c r="H54" s="7"/>
      <c r="J54" s="70"/>
      <c r="K54" s="7"/>
      <c r="L54" s="33"/>
      <c r="M54" s="33"/>
      <c r="N54" s="33"/>
      <c r="O54" s="2"/>
      <c r="AB54" s="89"/>
      <c r="AC54" s="89"/>
    </row>
    <row r="55" spans="1:29" s="3" customFormat="1" ht="18" x14ac:dyDescent="0.4">
      <c r="A55" s="43" t="s">
        <v>77</v>
      </c>
      <c r="B55" s="17"/>
      <c r="C55" s="18"/>
      <c r="D55" s="19"/>
      <c r="E55" s="30">
        <f>+L55</f>
        <v>-1.2</v>
      </c>
      <c r="F55" s="30"/>
      <c r="G55" s="90">
        <f>ROUND(N55,1)</f>
        <v>-1.1000000000000001</v>
      </c>
      <c r="H55" s="7"/>
      <c r="J55" s="70"/>
      <c r="K55" s="7"/>
      <c r="L55" s="52">
        <f>ROUND('[1](15)EST_RES_CONS'!O61/1000,1)</f>
        <v>-1.2</v>
      </c>
      <c r="M55" s="33"/>
      <c r="N55" s="52">
        <v>-1.1000000000000001</v>
      </c>
      <c r="O55" s="2"/>
      <c r="AB55" s="89"/>
      <c r="AC55" s="89"/>
    </row>
    <row r="56" spans="1:29" s="3" customFormat="1" ht="18" x14ac:dyDescent="0.4">
      <c r="A56" s="43"/>
      <c r="B56" s="17"/>
      <c r="C56" s="18"/>
      <c r="D56" s="19"/>
      <c r="E56" s="91"/>
      <c r="F56" s="30"/>
      <c r="G56" s="91"/>
      <c r="H56" s="7"/>
      <c r="J56" s="70"/>
      <c r="K56" s="7"/>
      <c r="L56" s="42"/>
      <c r="M56" s="33"/>
      <c r="N56" s="42"/>
      <c r="O56" s="2"/>
      <c r="AB56" s="89"/>
      <c r="AC56" s="89"/>
    </row>
    <row r="57" spans="1:29" s="3" customFormat="1" ht="18.5" thickBot="1" x14ac:dyDescent="0.45">
      <c r="A57" s="43" t="s">
        <v>78</v>
      </c>
      <c r="B57" s="30"/>
      <c r="C57" s="18"/>
      <c r="D57" s="19"/>
      <c r="E57" s="97">
        <f>+E53+E55</f>
        <v>94642.60000000002</v>
      </c>
      <c r="F57" s="30"/>
      <c r="G57" s="98">
        <f>+G53+G55</f>
        <v>91358.100000000064</v>
      </c>
      <c r="H57" s="99"/>
      <c r="J57" s="70"/>
      <c r="K57" s="7"/>
      <c r="L57" s="48">
        <f>+L53+L55</f>
        <v>94642.60000000002</v>
      </c>
      <c r="M57" s="33"/>
      <c r="N57" s="48">
        <v>91358.100000000064</v>
      </c>
      <c r="O57" s="2"/>
      <c r="R57" s="94"/>
      <c r="S57" s="89"/>
      <c r="AB57" s="89"/>
      <c r="AC57" s="89"/>
    </row>
    <row r="58" spans="1:29" s="3" customFormat="1" ht="18.5" thickTop="1" x14ac:dyDescent="0.4">
      <c r="A58" s="18"/>
      <c r="B58" s="30"/>
      <c r="C58" s="18"/>
      <c r="D58" s="19"/>
      <c r="E58" s="18"/>
      <c r="F58" s="18"/>
      <c r="G58" s="100"/>
      <c r="H58" s="7"/>
      <c r="I58" s="70"/>
      <c r="J58" s="70"/>
      <c r="K58" s="52"/>
      <c r="L58" s="33"/>
      <c r="M58" s="33"/>
      <c r="N58" s="33"/>
      <c r="O58" s="2"/>
      <c r="R58" s="94"/>
    </row>
    <row r="59" spans="1:29" s="3" customFormat="1" ht="13.5" customHeight="1" x14ac:dyDescent="0.35">
      <c r="A59" s="7"/>
      <c r="B59" s="32"/>
      <c r="C59" s="7"/>
      <c r="D59" s="4"/>
      <c r="E59" s="101"/>
      <c r="F59" s="7"/>
      <c r="G59" s="102"/>
      <c r="H59" s="7"/>
      <c r="I59" s="70"/>
      <c r="J59" s="70"/>
      <c r="K59" s="52"/>
      <c r="L59" s="33"/>
      <c r="M59" s="33"/>
      <c r="N59" s="33"/>
      <c r="O59" s="2"/>
    </row>
    <row r="60" spans="1:29" s="3" customFormat="1" ht="13.5" customHeight="1" x14ac:dyDescent="0.35">
      <c r="A60" s="7"/>
      <c r="B60" s="32"/>
      <c r="C60" s="7"/>
      <c r="D60" s="4"/>
      <c r="E60" s="101"/>
      <c r="F60" s="7"/>
      <c r="G60" s="102"/>
      <c r="H60" s="7"/>
      <c r="I60" s="70"/>
      <c r="J60" s="70"/>
      <c r="K60" s="52"/>
      <c r="L60" s="33"/>
      <c r="M60" s="33"/>
      <c r="N60" s="33"/>
      <c r="O60" s="2"/>
    </row>
    <row r="61" spans="1:29" s="3" customFormat="1" ht="13.5" customHeight="1" x14ac:dyDescent="0.35">
      <c r="A61" s="59"/>
      <c r="B61" s="60"/>
      <c r="C61" s="13"/>
      <c r="D61" s="60"/>
      <c r="I61" s="7"/>
      <c r="J61" s="70"/>
      <c r="K61" s="52"/>
      <c r="L61" s="33"/>
      <c r="M61" s="33"/>
      <c r="N61" s="33"/>
      <c r="O61" s="2"/>
    </row>
    <row r="62" spans="1:29" s="3" customFormat="1" ht="13.5" customHeight="1" x14ac:dyDescent="0.35">
      <c r="A62" s="61" t="s">
        <v>79</v>
      </c>
      <c r="B62" s="61"/>
      <c r="C62" s="7"/>
      <c r="D62" s="61"/>
      <c r="G62" s="62" t="s">
        <v>41</v>
      </c>
      <c r="I62" s="7"/>
      <c r="J62" s="70"/>
      <c r="K62" s="52"/>
      <c r="L62" s="33"/>
      <c r="M62" s="33"/>
      <c r="N62" s="33"/>
      <c r="O62" s="2"/>
    </row>
    <row r="63" spans="1:29" s="3" customFormat="1" ht="13.5" customHeight="1" x14ac:dyDescent="0.35">
      <c r="A63" s="63" t="s">
        <v>80</v>
      </c>
      <c r="B63" s="61"/>
      <c r="C63" s="7"/>
      <c r="D63" s="61"/>
      <c r="F63" s="7"/>
      <c r="G63" s="62" t="s">
        <v>43</v>
      </c>
      <c r="I63" s="7"/>
      <c r="J63" s="70"/>
      <c r="K63" s="52"/>
      <c r="L63" s="33"/>
      <c r="M63" s="33"/>
      <c r="N63" s="33"/>
      <c r="O63" s="2"/>
    </row>
    <row r="64" spans="1:29" s="7" customFormat="1" ht="15.5" x14ac:dyDescent="0.35">
      <c r="A64" s="59"/>
      <c r="B64" s="60"/>
      <c r="C64" s="13"/>
      <c r="D64" s="60"/>
      <c r="E64" s="3"/>
      <c r="F64" s="3"/>
      <c r="G64" s="3"/>
      <c r="H64" s="3"/>
      <c r="J64" s="2"/>
      <c r="L64" s="33"/>
      <c r="N64" s="33"/>
      <c r="O64" s="3"/>
    </row>
    <row r="65" spans="1:16" s="68" customFormat="1" ht="15.5" x14ac:dyDescent="0.35">
      <c r="A65" s="64"/>
      <c r="B65" s="65"/>
      <c r="C65" s="65"/>
      <c r="D65" s="65"/>
      <c r="E65" s="65"/>
      <c r="G65" s="65"/>
      <c r="H65" s="65"/>
      <c r="I65" s="65"/>
      <c r="J65" s="65"/>
      <c r="K65" s="67"/>
      <c r="L65" s="103"/>
      <c r="M65" s="67"/>
      <c r="N65" s="103"/>
      <c r="O65" s="71"/>
    </row>
    <row r="66" spans="1:16" s="69" customFormat="1" ht="15.75" customHeight="1" x14ac:dyDescent="0.35">
      <c r="A66" s="64"/>
      <c r="B66" s="65"/>
      <c r="C66" s="65"/>
      <c r="D66" s="65"/>
      <c r="E66" s="65"/>
      <c r="G66" s="65"/>
      <c r="H66" s="65"/>
      <c r="I66" s="65"/>
      <c r="J66" s="65"/>
      <c r="K66" s="67"/>
      <c r="L66" s="103"/>
      <c r="M66" s="67"/>
      <c r="N66" s="103"/>
      <c r="O66" s="71"/>
    </row>
    <row r="67" spans="1:16" s="3" customFormat="1" ht="15.75" customHeight="1" x14ac:dyDescent="0.35">
      <c r="B67" s="31"/>
      <c r="D67" s="4"/>
      <c r="I67" s="70"/>
      <c r="J67" s="70"/>
      <c r="K67" s="52"/>
      <c r="L67" s="33"/>
      <c r="M67" s="52"/>
      <c r="N67" s="33"/>
      <c r="O67" s="70"/>
    </row>
    <row r="68" spans="1:16" s="3" customFormat="1" ht="15.75" customHeight="1" x14ac:dyDescent="0.35">
      <c r="B68" s="31"/>
      <c r="D68" s="4"/>
      <c r="I68" s="70"/>
      <c r="J68" s="70"/>
      <c r="K68" s="52"/>
      <c r="L68" s="33"/>
      <c r="M68" s="52"/>
      <c r="N68" s="33"/>
      <c r="O68" s="70"/>
    </row>
    <row r="69" spans="1:16" s="3" customFormat="1" ht="15.75" customHeight="1" x14ac:dyDescent="0.35">
      <c r="B69" s="31"/>
      <c r="D69" s="4"/>
      <c r="I69" s="70"/>
      <c r="J69" s="70"/>
      <c r="K69" s="52"/>
      <c r="L69" s="33"/>
      <c r="M69" s="52"/>
      <c r="N69" s="33"/>
      <c r="O69" s="70"/>
    </row>
    <row r="70" spans="1:16" s="3" customFormat="1" ht="15.75" customHeight="1" x14ac:dyDescent="0.35">
      <c r="B70" s="31"/>
      <c r="D70" s="4"/>
      <c r="I70" s="70"/>
      <c r="J70" s="70"/>
      <c r="K70" s="70"/>
      <c r="L70" s="2"/>
      <c r="M70" s="70"/>
      <c r="N70" s="2"/>
      <c r="O70" s="70"/>
    </row>
    <row r="71" spans="1:16" s="3" customFormat="1" ht="15.75" customHeight="1" x14ac:dyDescent="0.35">
      <c r="B71" s="31"/>
      <c r="D71" s="4"/>
      <c r="I71" s="70"/>
      <c r="J71" s="70"/>
      <c r="K71" s="70"/>
      <c r="L71" s="2"/>
      <c r="M71" s="70"/>
      <c r="N71" s="2"/>
      <c r="O71" s="70"/>
    </row>
    <row r="72" spans="1:16" s="69" customFormat="1" ht="15.5" x14ac:dyDescent="0.35">
      <c r="A72" s="64"/>
      <c r="B72" s="65"/>
      <c r="C72" s="65"/>
      <c r="D72" s="65"/>
      <c r="E72" s="65"/>
      <c r="F72" s="65"/>
      <c r="G72" s="104"/>
      <c r="H72" s="104"/>
      <c r="I72" s="104"/>
      <c r="J72" s="104"/>
      <c r="K72" s="72"/>
      <c r="L72" s="105"/>
      <c r="M72" s="72"/>
      <c r="N72" s="2"/>
      <c r="O72" s="72"/>
    </row>
    <row r="73" spans="1:16" s="69" customFormat="1" ht="15.75" customHeight="1" x14ac:dyDescent="0.35">
      <c r="A73" s="64"/>
      <c r="B73" s="65"/>
      <c r="C73" s="65"/>
      <c r="D73" s="65"/>
      <c r="E73" s="65"/>
      <c r="F73" s="65"/>
      <c r="G73" s="106"/>
      <c r="H73" s="106"/>
      <c r="I73" s="106"/>
      <c r="J73" s="106"/>
      <c r="K73" s="72"/>
      <c r="L73" s="105"/>
      <c r="M73" s="72"/>
      <c r="N73" s="2"/>
      <c r="O73" s="72"/>
    </row>
    <row r="74" spans="1:16" s="3" customFormat="1" ht="15.75" customHeight="1" x14ac:dyDescent="0.35">
      <c r="B74" s="31"/>
      <c r="D74" s="4"/>
      <c r="I74" s="70"/>
      <c r="J74" s="70"/>
      <c r="K74" s="70"/>
      <c r="L74" s="2"/>
      <c r="M74" s="70"/>
      <c r="N74" s="2"/>
      <c r="O74" s="70"/>
    </row>
    <row r="75" spans="1:16" s="3" customFormat="1" ht="15.75" customHeight="1" x14ac:dyDescent="0.35">
      <c r="B75" s="31"/>
      <c r="D75" s="4"/>
      <c r="G75" s="4"/>
      <c r="I75" s="70"/>
      <c r="J75" s="70"/>
      <c r="K75" s="70"/>
      <c r="L75" s="2"/>
      <c r="M75" s="70"/>
      <c r="N75" s="2"/>
      <c r="O75" s="70"/>
    </row>
    <row r="76" spans="1:16" s="3" customFormat="1" ht="15.75" customHeight="1" x14ac:dyDescent="0.35">
      <c r="B76" s="31"/>
      <c r="D76" s="4"/>
      <c r="G76" s="4"/>
      <c r="I76" s="70"/>
      <c r="J76" s="70"/>
      <c r="K76" s="70"/>
      <c r="L76" s="2"/>
      <c r="M76" s="70"/>
      <c r="N76" s="2"/>
      <c r="O76" s="70"/>
    </row>
    <row r="77" spans="1:16" s="7" customFormat="1" ht="15.75" customHeight="1" x14ac:dyDescent="0.35">
      <c r="A77" s="73"/>
      <c r="B77" s="31"/>
      <c r="C77" s="3"/>
      <c r="D77" s="4"/>
      <c r="E77" s="3"/>
      <c r="F77" s="3"/>
      <c r="G77" s="3"/>
      <c r="H77" s="3"/>
      <c r="I77" s="3"/>
      <c r="J77" s="2"/>
      <c r="K77" s="3"/>
      <c r="L77" s="2"/>
      <c r="M77" s="3"/>
      <c r="N77" s="2"/>
      <c r="O77" s="3"/>
    </row>
    <row r="78" spans="1:16" s="7" customFormat="1" ht="15.75" customHeight="1" x14ac:dyDescent="0.35">
      <c r="A78" s="73"/>
      <c r="B78" s="31"/>
      <c r="C78" s="3"/>
      <c r="D78" s="4"/>
      <c r="E78" s="3"/>
      <c r="F78" s="3"/>
      <c r="G78" s="3"/>
      <c r="H78" s="3"/>
      <c r="I78" s="3"/>
      <c r="J78" s="2"/>
      <c r="K78" s="3"/>
      <c r="L78" s="2"/>
      <c r="M78" s="3"/>
      <c r="N78" s="2"/>
      <c r="O78" s="3"/>
    </row>
    <row r="79" spans="1:16" s="107" customFormat="1" ht="14" x14ac:dyDescent="0.3">
      <c r="A79" s="74"/>
      <c r="C79" s="108"/>
      <c r="D79" s="109"/>
      <c r="G79" s="108"/>
      <c r="H79" s="108"/>
      <c r="I79" s="108"/>
      <c r="J79" s="110"/>
      <c r="K79" s="108"/>
      <c r="L79" s="110"/>
      <c r="M79" s="108"/>
      <c r="N79" s="111"/>
      <c r="O79" s="108"/>
      <c r="P79" s="110"/>
    </row>
    <row r="80" spans="1:16" s="107" customFormat="1" ht="15.75" customHeight="1" x14ac:dyDescent="0.3">
      <c r="A80" s="76"/>
      <c r="B80" s="112"/>
      <c r="C80" s="108"/>
      <c r="D80" s="109"/>
      <c r="G80" s="108"/>
      <c r="H80" s="108"/>
      <c r="I80" s="108"/>
      <c r="J80" s="110"/>
      <c r="K80" s="108"/>
      <c r="L80" s="110"/>
      <c r="M80" s="108"/>
      <c r="N80" s="111"/>
      <c r="O80" s="108"/>
      <c r="P80" s="110"/>
    </row>
    <row r="81" spans="4:16" s="3" customFormat="1" ht="13.5" customHeight="1" x14ac:dyDescent="0.35">
      <c r="D81" s="4"/>
      <c r="G81" s="4"/>
      <c r="I81" s="70"/>
      <c r="J81" s="70"/>
      <c r="K81" s="70"/>
      <c r="L81" s="2"/>
      <c r="M81" s="2"/>
      <c r="N81" s="2"/>
      <c r="O81" s="2"/>
      <c r="P81" s="2"/>
    </row>
    <row r="82" spans="4:16" ht="13.5" customHeight="1" x14ac:dyDescent="0.25"/>
    <row r="83" spans="4:16" ht="13.5" customHeight="1" x14ac:dyDescent="0.25"/>
    <row r="84" spans="4:16" ht="13.5" customHeight="1" x14ac:dyDescent="0.25"/>
    <row r="85" spans="4:16" ht="13.5" customHeight="1" x14ac:dyDescent="0.25"/>
  </sheetData>
  <printOptions horizontalCentered="1"/>
  <pageMargins left="0.4" right="0.44" top="0.21" bottom="0.42" header="0" footer="0"/>
  <pageSetup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BCE_BA_Conso</vt:lpstr>
      <vt:lpstr>ER_BA_Conso</vt:lpstr>
      <vt:lpstr>BCE_BA_Conso!Área_de_impresión</vt:lpstr>
      <vt:lpstr>ER_BA_Conso!Área_de_impresión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2023-10-05T21:57:36Z</cp:lastPrinted>
  <dcterms:created xsi:type="dcterms:W3CDTF">2023-10-05T21:56:10Z</dcterms:created>
  <dcterms:modified xsi:type="dcterms:W3CDTF">2023-10-05T21:59:22Z</dcterms:modified>
</cp:coreProperties>
</file>