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espinoza\Desktop\"/>
    </mc:Choice>
  </mc:AlternateContent>
  <xr:revisionPtr revIDLastSave="0" documentId="13_ncr:1_{D245707A-98A6-41CE-994E-46BEE5780BB4}" xr6:coauthVersionLast="47" xr6:coauthVersionMax="47" xr10:uidLastSave="{00000000-0000-0000-0000-000000000000}"/>
  <bookViews>
    <workbookView xWindow="-110" yWindow="-110" windowWidth="19420" windowHeight="10420" tabRatio="658" activeTab="1" xr2:uid="{00000000-000D-0000-FFFF-FFFF00000000}"/>
  </bookViews>
  <sheets>
    <sheet name="RESULTADO" sheetId="11" r:id="rId1"/>
    <sheet name="BALANCE" sheetId="2" r:id="rId2"/>
    <sheet name="ANEXO" sheetId="3" r:id="rId3"/>
  </sheets>
  <externalReferences>
    <externalReference r:id="rId4"/>
  </externalReferences>
  <definedNames>
    <definedName name="_xlnm.Print_Area" localSheetId="1">BALANCE!$A$4:$I$70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I58" i="2" l="1"/>
  <c r="H22" i="3"/>
  <c r="I49" i="2"/>
  <c r="I35" i="2"/>
  <c r="H111" i="3" s="1"/>
  <c r="I14" i="2"/>
  <c r="I13" i="2"/>
  <c r="I48" i="2"/>
  <c r="I59" i="2"/>
  <c r="H17" i="3" l="1"/>
  <c r="I51" i="2"/>
  <c r="I60" i="2"/>
  <c r="I17" i="2"/>
  <c r="I24" i="2"/>
  <c r="I27" i="2" l="1"/>
  <c r="G43" i="2" l="1"/>
  <c r="I38" i="2" l="1"/>
  <c r="E30" i="3" l="1"/>
  <c r="G17" i="2"/>
  <c r="E120" i="3"/>
  <c r="I43" i="2"/>
  <c r="I44" i="2" s="1"/>
  <c r="I53" i="2" s="1"/>
  <c r="I62" i="2" s="1"/>
  <c r="E122" i="3" l="1"/>
  <c r="E111" i="3" l="1"/>
  <c r="H30" i="3" l="1"/>
  <c r="H17" i="11" l="1"/>
  <c r="H21" i="11" s="1"/>
  <c r="J30" i="11"/>
  <c r="H30" i="11"/>
  <c r="J17" i="11"/>
  <c r="J21" i="11" s="1"/>
  <c r="J32" i="11" s="1"/>
  <c r="J44" i="11" s="1"/>
  <c r="J16" i="11"/>
  <c r="H16" i="11"/>
  <c r="J52" i="11" l="1"/>
  <c r="H32" i="11"/>
  <c r="H44" i="11" s="1"/>
  <c r="H52" i="11" l="1"/>
  <c r="G60" i="2" s="1"/>
  <c r="E17" i="3"/>
  <c r="G24" i="2" l="1"/>
  <c r="G27" i="2" s="1"/>
  <c r="H50" i="3" l="1"/>
  <c r="H70" i="3"/>
  <c r="H101" i="3"/>
  <c r="H108" i="3"/>
  <c r="H117" i="3"/>
  <c r="H126" i="3"/>
  <c r="H129" i="3"/>
  <c r="H130" i="3" s="1"/>
  <c r="H136" i="3"/>
  <c r="G51" i="2" l="1"/>
  <c r="E129" i="3" l="1"/>
  <c r="E113" i="3" l="1"/>
  <c r="E108" i="3"/>
  <c r="E136" i="3" l="1"/>
  <c r="E70" i="3" l="1"/>
  <c r="E130" i="3" l="1"/>
  <c r="E101" i="3" l="1"/>
  <c r="E117" i="3"/>
  <c r="E50" i="3"/>
  <c r="G38" i="2"/>
  <c r="G44" i="2" s="1"/>
  <c r="G53" i="2" s="1"/>
  <c r="G62" i="2" s="1"/>
  <c r="E1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29C39476-9171-43B8-88F0-3F255548AA20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<sst xmlns="http://schemas.openxmlformats.org/spreadsheetml/2006/main" count="121" uniqueCount="109">
  <si>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</si>
  <si>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</si>
  <si>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</si>
  <si>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</si>
  <si>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</si>
  <si>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</si>
  <si>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</si>
  <si>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</si>
  <si>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</si>
  <si>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</si>
  <si>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</si>
  <si>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</si>
  <si>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</si>
  <si>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</si>
  <si>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</si>
  <si>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</si>
  <si>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</si>
  <si>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</si>
  <si>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</si>
  <si>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</si>
  <si>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</si>
  <si>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</si>
  <si>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</si>
  <si>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</si>
  <si>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</si>
  <si>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</si>
  <si>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</si>
  <si>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</si>
  <si>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</si>
  <si>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</si>
  <si>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</si>
  <si>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</si>
  <si>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</si>
  <si>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</si>
  <si>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</si>
  <si>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</si>
  <si>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</si>
  <si>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</si>
  <si>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</si>
  <si>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</si>
  <si>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</si>
  <si>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</si>
  <si>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</si>
  <si>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</si>
  <si>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</si>
  <si>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</si>
  <si>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</si>
  <si>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</si>
  <si>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</si>
  <si>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</si>
  <si>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</si>
  <si>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</si>
  <si>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</si>
  <si>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</si>
  <si>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</si>
  <si>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</si>
  <si>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</si>
  <si>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</si>
  <si>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</si>
  <si>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</si>
  <si>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</si>
  <si>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</si>
  <si>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</si>
  <si>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</si>
  <si>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</si>
  <si>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</si>
  <si>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CUENTAS POR PAGAR A LARGO PLAZO</t>
  </si>
  <si>
    <t>GASTOS DE VIAJES</t>
  </si>
  <si>
    <t>CUENTAS POR COBRAR A LARGO PLAZO</t>
  </si>
  <si>
    <t>PROYECTO MEGA SIGMA</t>
  </si>
  <si>
    <t>UTILIDAD ANTES DE IMPUESTO</t>
  </si>
  <si>
    <t>UTILIDAD NETA</t>
  </si>
  <si>
    <t>DEPOSITOS EN TRANSITO DOCTOS.DESCONTADOS</t>
  </si>
  <si>
    <t>INTERESES PAGADOS</t>
  </si>
  <si>
    <t>INMOBILIARIA MESOAMERICANA, S.A. DE C.V.</t>
  </si>
  <si>
    <t>INGRESOS NETOS</t>
  </si>
  <si>
    <t>COSTO</t>
  </si>
  <si>
    <t>OTROS INGRESOS/(EGRESOS)</t>
  </si>
  <si>
    <t>Apoderado Legal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</si>
  <si>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</si>
  <si>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</si>
  <si>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</si>
  <si>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</si>
  <si>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</si>
  <si>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</si>
  <si>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</si>
  <si>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</si>
  <si>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</si>
  <si>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</si>
  <si>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</si>
  <si>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</si>
  <si>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</si>
  <si>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</si>
  <si>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</si>
  <si>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</si>
  <si>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</si>
  <si>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</si>
  <si>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</si>
  <si>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</si>
  <si>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</si>
  <si>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OTROS DEUDORES</t>
  </si>
  <si>
    <t>ACTIVOS POR DERECHO</t>
  </si>
  <si>
    <t>31.12.2022</t>
  </si>
  <si>
    <t>CARTONERA CENTROAMERICANA, S.A. DE C.V.</t>
  </si>
  <si>
    <t>SIGMAQ PACKAGING</t>
  </si>
  <si>
    <t>ESTADO DE RESULTADOS DEL 1o.DE ENERO AL 31 DE AGOSTO 2023</t>
  </si>
  <si>
    <t>31.08.2022</t>
  </si>
  <si>
    <t>31.08.2023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</si>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</sst>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  <numFmt numFmtId="176" formatCode="#,##0.000_);[Red]\(#,##0.000\)"/>
    <numFmt numFmtId="177" formatCode="0.000"/>
    <numFmt numFmtId="178" formatCode="#,##0.0_ ;\-#,##0.0\ "/>
    <numFmt numFmtId="179" formatCode="_(* #,##0.0000_);_(* \(#,##0.0000\);_(* &quot;-&quot;??_);_(@_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6" fontId="5" fillId="0" borderId="1" xfId="1" applyNumberFormat="1" applyFont="1" applyBorder="1"/>
    <xf numFmtId="167" fontId="5" fillId="0" borderId="0" xfId="1" applyNumberFormat="1" applyBorder="1"/>
    <xf numFmtId="166" fontId="5" fillId="0" borderId="0" xfId="1" applyNumberFormat="1" applyFont="1"/>
    <xf numFmtId="166" fontId="5" fillId="0" borderId="0" xfId="1" quotePrefix="1" applyNumberFormat="1" applyFont="1"/>
    <xf numFmtId="4" fontId="5" fillId="0" borderId="0" xfId="0" applyNumberFormat="1" applyFont="1"/>
    <xf numFmtId="167" fontId="5" fillId="0" borderId="1" xfId="1" applyNumberFormat="1" applyFill="1" applyBorder="1"/>
    <xf numFmtId="174" fontId="5" fillId="0" borderId="0" xfId="0" applyNumberFormat="1" applyFont="1"/>
    <xf numFmtId="166" fontId="5" fillId="0" borderId="0" xfId="1" applyNumberFormat="1" applyFill="1"/>
    <xf numFmtId="167" fontId="5" fillId="0" borderId="0" xfId="1" applyNumberFormat="1" applyFill="1"/>
    <xf numFmtId="167" fontId="8" fillId="0" borderId="0" xfId="1" applyNumberFormat="1" applyFont="1" applyFill="1"/>
    <xf numFmtId="175" fontId="5" fillId="0" borderId="0" xfId="0" applyNumberFormat="1" applyFont="1"/>
    <xf numFmtId="167" fontId="32" fillId="0" borderId="0" xfId="1" applyNumberFormat="1" applyFont="1"/>
    <xf numFmtId="167" fontId="32" fillId="0" borderId="1" xfId="1" applyNumberFormat="1" applyFont="1" applyBorder="1"/>
    <xf numFmtId="167" fontId="33" fillId="0" borderId="0" xfId="1" applyNumberFormat="1" applyFont="1"/>
    <xf numFmtId="167" fontId="7" fillId="0" borderId="0" xfId="1" applyNumberFormat="1" applyFont="1" applyAlignment="1">
      <alignment horizontal="center"/>
    </xf>
    <xf numFmtId="165" fontId="5" fillId="0" borderId="0" xfId="1" applyFont="1"/>
    <xf numFmtId="165" fontId="32" fillId="0" borderId="0" xfId="1" applyFont="1" applyAlignment="1">
      <alignment vertical="center"/>
    </xf>
    <xf numFmtId="4" fontId="5" fillId="0" borderId="0" xfId="1" applyNumberFormat="1"/>
    <xf numFmtId="172" fontId="0" fillId="0" borderId="0" xfId="0" applyNumberFormat="1"/>
    <xf numFmtId="165" fontId="6" fillId="0" borderId="0" xfId="1" applyFont="1"/>
    <xf numFmtId="176" fontId="5" fillId="0" borderId="0" xfId="1" applyNumberFormat="1"/>
    <xf numFmtId="177" fontId="0" fillId="0" borderId="0" xfId="0" applyNumberFormat="1"/>
    <xf numFmtId="178" fontId="5" fillId="0" borderId="0" xfId="46" applyNumberFormat="1"/>
    <xf numFmtId="167" fontId="6" fillId="0" borderId="0" xfId="1" applyNumberFormat="1" applyFont="1" applyFill="1"/>
    <xf numFmtId="166" fontId="6" fillId="0" borderId="0" xfId="1" applyNumberFormat="1" applyFont="1" applyFill="1"/>
    <xf numFmtId="166" fontId="6" fillId="0" borderId="1" xfId="1" applyNumberFormat="1" applyFont="1" applyFill="1" applyBorder="1"/>
    <xf numFmtId="167" fontId="7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179" fontId="5" fillId="0" borderId="0" xfId="1" applyNumberFormat="1"/>
    <xf numFmtId="165" fontId="5" fillId="0" borderId="0" xfId="1" applyFont="1" applyBorder="1"/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0" fontId="12" fillId="0" borderId="0" xfId="0" applyFont="1" applyAlignment="1">
      <alignment horizontal="left"/>
    </xf>
    <xf numFmtId="167" fontId="5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167" fontId="8" fillId="0" borderId="0" xfId="1" applyNumberFormat="1" applyFon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3" fillId="0" borderId="0" xfId="0" applyFont="1" applyAlignment="1">
      <alignment horizontal="left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80" formatCode="##,##0.0,;\(\ ##,##0.0,\)"/>
    </dxf>
    <dxf>
      <numFmt numFmtId="180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view="pageBreakPreview" topLeftCell="A17" zoomScale="80" zoomScaleNormal="80" zoomScaleSheetLayoutView="80" workbookViewId="0">
      <selection activeCell="H49" sqref="H49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06" t="s">
        <v>74</v>
      </c>
      <c r="C6" s="106"/>
      <c r="D6" s="106"/>
      <c r="E6" s="106"/>
      <c r="F6" s="106"/>
      <c r="G6" s="106"/>
      <c r="H6" s="106"/>
      <c r="I6" s="106"/>
      <c r="J6" s="106"/>
    </row>
    <row r="7" spans="2:13" ht="13" x14ac:dyDescent="0.3">
      <c r="B7" s="107" t="s">
        <v>105</v>
      </c>
      <c r="C7" s="107"/>
      <c r="D7" s="107"/>
      <c r="E7" s="107"/>
      <c r="F7" s="107"/>
      <c r="G7" s="107"/>
      <c r="H7" s="107"/>
      <c r="I7" s="107"/>
      <c r="J7" s="107"/>
    </row>
    <row r="8" spans="2:13" ht="13" x14ac:dyDescent="0.3">
      <c r="B8" s="107" t="s">
        <v>0</v>
      </c>
      <c r="C8" s="107"/>
      <c r="D8" s="107"/>
      <c r="E8" s="107"/>
      <c r="F8" s="107"/>
      <c r="G8" s="107"/>
      <c r="H8" s="107"/>
      <c r="I8" s="107"/>
      <c r="J8" s="107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90"/>
      <c r="I11" s="10"/>
      <c r="J11" s="90"/>
    </row>
    <row r="12" spans="2:13" ht="13" x14ac:dyDescent="0.3">
      <c r="B12" s="8"/>
      <c r="C12" s="8"/>
      <c r="D12" s="8"/>
      <c r="E12" s="8"/>
      <c r="F12" s="8"/>
      <c r="G12" s="8"/>
      <c r="H12" s="11" t="s">
        <v>107</v>
      </c>
      <c r="I12" s="10"/>
      <c r="J12" s="11" t="s">
        <v>106</v>
      </c>
      <c r="K12" s="61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75</v>
      </c>
      <c r="D15" s="8"/>
      <c r="E15" s="8"/>
      <c r="F15" s="8"/>
      <c r="G15" s="8"/>
      <c r="H15" s="71">
        <v>1865.2960100000003</v>
      </c>
      <c r="I15" s="62"/>
      <c r="J15" s="76">
        <v>1753.2870399999997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1" t="e">
        <f>ROUND(#REF!/1000,1)*-1</f>
        <v>#REF!</v>
      </c>
      <c r="I16" s="62"/>
      <c r="J16" s="76" t="e">
        <f>ROUND(#REF!/1000,1)*-1</f>
        <v>#REF!</v>
      </c>
      <c r="K16" s="62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3">
        <f>+H15</f>
        <v>1865.2960100000003</v>
      </c>
      <c r="I17" s="62"/>
      <c r="J17" s="63">
        <f>+J15</f>
        <v>1753.2870399999997</v>
      </c>
      <c r="K17" s="63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2"/>
      <c r="I18" s="62"/>
      <c r="J18" s="78"/>
      <c r="K18" s="8"/>
    </row>
    <row r="19" spans="2:13" x14ac:dyDescent="0.25">
      <c r="B19" s="14"/>
      <c r="C19" s="25" t="s">
        <v>76</v>
      </c>
      <c r="D19" s="8"/>
      <c r="E19" s="8"/>
      <c r="F19" s="8"/>
      <c r="G19" s="8"/>
      <c r="H19" s="76">
        <v>455.42901999999998</v>
      </c>
      <c r="I19" s="62"/>
      <c r="J19" s="76">
        <v>839.5699400000002</v>
      </c>
      <c r="K19" s="62"/>
      <c r="M19" s="73"/>
    </row>
    <row r="20" spans="2:13" x14ac:dyDescent="0.25">
      <c r="B20" s="8"/>
      <c r="C20" s="8"/>
      <c r="D20" s="8"/>
      <c r="E20" s="8"/>
      <c r="F20" s="8"/>
      <c r="G20" s="8"/>
      <c r="H20" s="62"/>
      <c r="I20" s="62"/>
      <c r="J20" s="78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3">
        <f>+H17-H19</f>
        <v>1409.8669900000002</v>
      </c>
      <c r="I21" s="62"/>
      <c r="J21" s="63">
        <f>+J17-J19</f>
        <v>913.7170999999995</v>
      </c>
      <c r="K21" s="63"/>
    </row>
    <row r="22" spans="2:13" x14ac:dyDescent="0.25">
      <c r="H22" s="62"/>
      <c r="I22" s="62"/>
      <c r="J22" s="78"/>
      <c r="K22" s="2"/>
    </row>
    <row r="23" spans="2:13" x14ac:dyDescent="0.25">
      <c r="B23" s="8"/>
      <c r="C23" s="8"/>
      <c r="D23" s="8"/>
      <c r="E23" s="95"/>
      <c r="F23" s="8"/>
      <c r="G23" s="8"/>
      <c r="H23" s="62"/>
      <c r="I23" s="62"/>
      <c r="J23" s="78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2"/>
      <c r="I24" s="62"/>
      <c r="J24" s="78"/>
      <c r="K24" s="8"/>
    </row>
    <row r="25" spans="2:13" hidden="1" x14ac:dyDescent="0.25">
      <c r="B25" s="8"/>
      <c r="C25" s="8"/>
      <c r="D25" s="8"/>
      <c r="E25" s="8"/>
      <c r="F25" s="8"/>
      <c r="G25" s="8"/>
      <c r="H25" s="62"/>
      <c r="I25" s="62"/>
      <c r="J25" s="78"/>
      <c r="K25" s="8"/>
    </row>
    <row r="26" spans="2:13" hidden="1" x14ac:dyDescent="0.25">
      <c r="B26" s="8"/>
      <c r="C26" s="8"/>
      <c r="D26" s="8"/>
      <c r="E26" s="8"/>
      <c r="F26" s="8"/>
      <c r="G26" s="8"/>
      <c r="H26" s="70"/>
      <c r="I26" s="62"/>
      <c r="J26" s="79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2">
        <v>0</v>
      </c>
      <c r="I27" s="62"/>
      <c r="J27" s="78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1">
        <v>0</v>
      </c>
      <c r="I28" s="62"/>
      <c r="J28" s="76"/>
      <c r="K28" s="15"/>
    </row>
    <row r="29" spans="2:13" hidden="1" x14ac:dyDescent="0.25">
      <c r="B29" s="8"/>
      <c r="C29" s="8"/>
      <c r="D29" s="8"/>
      <c r="E29" s="8"/>
      <c r="F29" s="8"/>
      <c r="G29" s="8"/>
      <c r="H29" s="62"/>
      <c r="I29" s="62"/>
      <c r="J29" s="78"/>
      <c r="K29" s="8"/>
    </row>
    <row r="30" spans="2:13" hidden="1" x14ac:dyDescent="0.25">
      <c r="D30" s="2" t="s">
        <v>6</v>
      </c>
      <c r="H30" s="71">
        <f>+H27+H28</f>
        <v>0</v>
      </c>
      <c r="I30" s="62"/>
      <c r="J30" s="76">
        <f>+J27+J28</f>
        <v>0</v>
      </c>
      <c r="K30" s="17"/>
    </row>
    <row r="31" spans="2:13" hidden="1" x14ac:dyDescent="0.25">
      <c r="H31" s="62"/>
      <c r="I31" s="62"/>
      <c r="J31" s="78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3">
        <f>+H21-H30</f>
        <v>1409.8669900000002</v>
      </c>
      <c r="I32" s="62"/>
      <c r="J32" s="63">
        <f>+J21-J30</f>
        <v>913.7170999999995</v>
      </c>
      <c r="K32" s="63"/>
    </row>
    <row r="33" spans="2:11" ht="13" hidden="1" x14ac:dyDescent="0.3">
      <c r="D33" s="5" t="s">
        <v>8</v>
      </c>
      <c r="H33" s="62"/>
      <c r="I33" s="62"/>
      <c r="J33" s="78"/>
      <c r="K33" s="2"/>
    </row>
    <row r="34" spans="2:11" x14ac:dyDescent="0.25">
      <c r="C34" s="2" t="s">
        <v>9</v>
      </c>
      <c r="H34" s="62"/>
      <c r="I34" s="62"/>
      <c r="J34" s="78"/>
      <c r="K34" s="2"/>
    </row>
    <row r="35" spans="2:11" hidden="1" x14ac:dyDescent="0.25">
      <c r="D35" s="2" t="s">
        <v>10</v>
      </c>
      <c r="E35" s="8"/>
      <c r="H35" s="62"/>
      <c r="I35" s="62"/>
      <c r="J35" s="78">
        <v>0</v>
      </c>
      <c r="K35" s="8"/>
    </row>
    <row r="36" spans="2:11" x14ac:dyDescent="0.25">
      <c r="D36" s="25" t="s">
        <v>5</v>
      </c>
      <c r="E36" s="8"/>
      <c r="F36" s="8"/>
      <c r="G36" s="99"/>
      <c r="H36" s="100">
        <v>383.81139999999999</v>
      </c>
      <c r="I36" s="62"/>
      <c r="J36" s="78">
        <v>293.44772</v>
      </c>
      <c r="K36" s="8"/>
    </row>
    <row r="37" spans="2:11" x14ac:dyDescent="0.25">
      <c r="D37" s="8" t="s">
        <v>11</v>
      </c>
      <c r="E37" s="8"/>
      <c r="F37" s="8"/>
      <c r="G37" s="99"/>
      <c r="H37" s="83">
        <v>-282.08220000000006</v>
      </c>
      <c r="I37" s="62"/>
      <c r="J37" s="53">
        <v>-238.46939000000003</v>
      </c>
      <c r="K37" s="62"/>
    </row>
    <row r="38" spans="2:11" x14ac:dyDescent="0.25">
      <c r="D38" s="8" t="s">
        <v>12</v>
      </c>
      <c r="E38" s="8"/>
      <c r="F38" s="8"/>
      <c r="G38" s="99"/>
      <c r="H38" s="100"/>
      <c r="I38" s="62"/>
      <c r="J38" s="78">
        <v>0</v>
      </c>
      <c r="K38" s="8"/>
    </row>
    <row r="39" spans="2:11" x14ac:dyDescent="0.25">
      <c r="H39" s="100"/>
      <c r="I39" s="62"/>
      <c r="J39" s="78"/>
      <c r="K39" s="2"/>
    </row>
    <row r="40" spans="2:11" x14ac:dyDescent="0.25">
      <c r="B40" s="8"/>
      <c r="C40" s="8" t="s">
        <v>13</v>
      </c>
      <c r="D40" s="8"/>
      <c r="E40" s="8"/>
      <c r="F40" s="8"/>
      <c r="G40" s="99"/>
      <c r="H40" s="100"/>
      <c r="I40" s="62"/>
      <c r="J40" s="78"/>
      <c r="K40" s="8"/>
    </row>
    <row r="41" spans="2:11" x14ac:dyDescent="0.25">
      <c r="B41" s="8"/>
      <c r="C41" s="25" t="s">
        <v>77</v>
      </c>
      <c r="D41" s="8"/>
      <c r="E41" s="8"/>
      <c r="F41" s="8"/>
      <c r="G41" s="99"/>
      <c r="H41" s="101">
        <v>9.7081800000000005</v>
      </c>
      <c r="I41" s="62"/>
      <c r="J41" s="76">
        <v>-12.365780000000001</v>
      </c>
      <c r="K41" s="62"/>
    </row>
    <row r="42" spans="2:11" x14ac:dyDescent="0.25">
      <c r="B42" s="8"/>
      <c r="C42" s="8"/>
      <c r="D42" s="8"/>
      <c r="E42" s="8"/>
      <c r="F42" s="8"/>
      <c r="G42" s="99"/>
      <c r="H42" s="100"/>
      <c r="I42" s="62"/>
      <c r="J42" s="78"/>
      <c r="K42" s="8"/>
    </row>
    <row r="43" spans="2:11" x14ac:dyDescent="0.25">
      <c r="H43" s="100"/>
      <c r="I43" s="62"/>
      <c r="J43" s="78"/>
      <c r="K43" s="2"/>
    </row>
    <row r="44" spans="2:11" ht="13" x14ac:dyDescent="0.3">
      <c r="B44" s="12"/>
      <c r="C44" s="108" t="s">
        <v>70</v>
      </c>
      <c r="D44" s="108"/>
      <c r="E44" s="108"/>
      <c r="F44" s="108"/>
      <c r="G44" s="102"/>
      <c r="H44" s="103">
        <f>H32-H35-H36-H37-H38+H41+H42</f>
        <v>1317.8459700000003</v>
      </c>
      <c r="I44" s="63"/>
      <c r="J44" s="63">
        <f>J32-J35-J36-J37-J38+J41</f>
        <v>846.3729899999995</v>
      </c>
      <c r="K44" s="63"/>
    </row>
    <row r="45" spans="2:11" x14ac:dyDescent="0.25">
      <c r="B45" s="12"/>
      <c r="H45" s="100"/>
      <c r="I45" s="62"/>
      <c r="J45" s="78"/>
      <c r="K45" s="2"/>
    </row>
    <row r="46" spans="2:11" x14ac:dyDescent="0.25">
      <c r="C46" s="12" t="s">
        <v>14</v>
      </c>
      <c r="D46" s="8"/>
      <c r="E46" s="8"/>
      <c r="F46" s="8"/>
      <c r="G46" s="99"/>
      <c r="H46" s="100"/>
      <c r="I46" s="62"/>
      <c r="J46" s="78"/>
      <c r="K46" s="8"/>
    </row>
    <row r="47" spans="2:11" x14ac:dyDescent="0.25">
      <c r="H47" s="100"/>
      <c r="I47" s="62"/>
      <c r="J47" s="78"/>
      <c r="K47" s="20"/>
    </row>
    <row r="48" spans="2:11" x14ac:dyDescent="0.25">
      <c r="C48" s="12" t="s">
        <v>15</v>
      </c>
      <c r="H48" s="100">
        <v>274.41593</v>
      </c>
      <c r="I48" s="62"/>
      <c r="J48" s="78">
        <v>235.92401999999998</v>
      </c>
      <c r="K48" s="62"/>
    </row>
    <row r="49" spans="2:11" x14ac:dyDescent="0.25">
      <c r="B49" s="8"/>
      <c r="C49" s="27" t="s">
        <v>79</v>
      </c>
      <c r="H49" s="100"/>
      <c r="I49" s="62"/>
      <c r="J49" s="78">
        <v>0</v>
      </c>
      <c r="K49" s="62"/>
    </row>
    <row r="50" spans="2:11" x14ac:dyDescent="0.25">
      <c r="H50" s="71"/>
      <c r="I50" s="62"/>
      <c r="J50" s="76"/>
      <c r="K50" s="21"/>
    </row>
    <row r="51" spans="2:11" x14ac:dyDescent="0.25">
      <c r="H51" s="62"/>
      <c r="I51" s="62"/>
      <c r="J51" s="78"/>
      <c r="K51" s="21"/>
    </row>
    <row r="52" spans="2:11" ht="13.5" thickBot="1" x14ac:dyDescent="0.35">
      <c r="C52" s="6" t="s">
        <v>71</v>
      </c>
      <c r="D52" s="6"/>
      <c r="E52" s="6"/>
      <c r="F52" s="8"/>
      <c r="G52" s="8"/>
      <c r="H52" s="59">
        <f>H44-H48-H49</f>
        <v>1043.4300400000002</v>
      </c>
      <c r="I52" s="62"/>
      <c r="J52" s="59">
        <f>J44-J48-J49</f>
        <v>610.44896999999946</v>
      </c>
      <c r="K52" s="21"/>
    </row>
    <row r="53" spans="2:11" ht="13" thickTop="1" x14ac:dyDescent="0.25">
      <c r="H53" s="62"/>
      <c r="I53" s="62"/>
      <c r="J53" s="62"/>
      <c r="K53" s="8"/>
    </row>
    <row r="54" spans="2:11" x14ac:dyDescent="0.25">
      <c r="H54" s="62"/>
      <c r="I54" s="62"/>
      <c r="J54" s="62"/>
      <c r="K54" s="8"/>
    </row>
    <row r="55" spans="2:11" x14ac:dyDescent="0.25">
      <c r="H55" s="62"/>
      <c r="I55" s="62"/>
      <c r="J55" s="62"/>
      <c r="K55" s="8"/>
    </row>
    <row r="56" spans="2:11" x14ac:dyDescent="0.25">
      <c r="H56" s="105"/>
      <c r="I56" s="62"/>
      <c r="J56" s="62"/>
    </row>
    <row r="57" spans="2:11" x14ac:dyDescent="0.25">
      <c r="H57" s="69"/>
      <c r="I57" s="69"/>
      <c r="J57" s="69"/>
      <c r="K57" s="23"/>
    </row>
    <row r="58" spans="2:11" x14ac:dyDescent="0.25">
      <c r="C58" s="24"/>
      <c r="H58" s="62"/>
      <c r="I58" s="62"/>
      <c r="J58" s="62"/>
    </row>
    <row r="59" spans="2:11" x14ac:dyDescent="0.25">
      <c r="C59" s="51" t="s">
        <v>97</v>
      </c>
      <c r="E59" s="25"/>
      <c r="F59" s="27"/>
      <c r="G59" s="74"/>
      <c r="H59" s="68"/>
      <c r="I59" s="71"/>
      <c r="J59" s="68"/>
    </row>
    <row r="60" spans="2:11" x14ac:dyDescent="0.25">
      <c r="C60" s="27"/>
      <c r="D60" s="27" t="s">
        <v>78</v>
      </c>
      <c r="E60" s="25"/>
      <c r="F60" s="25"/>
      <c r="G60" s="109" t="s">
        <v>81</v>
      </c>
      <c r="H60" s="109"/>
      <c r="I60" s="109"/>
      <c r="J60" s="53"/>
    </row>
    <row r="61" spans="2:11" x14ac:dyDescent="0.25">
      <c r="H61" s="62"/>
      <c r="I61" s="62"/>
      <c r="J61" s="62"/>
    </row>
    <row r="62" spans="2:11" x14ac:dyDescent="0.25">
      <c r="H62" s="62"/>
      <c r="I62" s="62"/>
      <c r="J62" s="62"/>
    </row>
    <row r="63" spans="2:11" x14ac:dyDescent="0.25">
      <c r="H63" s="62"/>
      <c r="I63" s="62"/>
      <c r="J63" s="62"/>
    </row>
    <row r="64" spans="2:11" x14ac:dyDescent="0.25">
      <c r="H64" s="62"/>
      <c r="I64" s="62"/>
      <c r="J64" s="62"/>
    </row>
    <row r="65" spans="8:10" x14ac:dyDescent="0.25">
      <c r="H65" s="62"/>
      <c r="I65" s="62"/>
      <c r="J65" s="62"/>
    </row>
    <row r="66" spans="8:10" x14ac:dyDescent="0.25">
      <c r="H66" s="62"/>
      <c r="I66" s="62"/>
      <c r="J66" s="62"/>
    </row>
    <row r="67" spans="8:10" x14ac:dyDescent="0.25">
      <c r="H67" s="62"/>
      <c r="I67" s="62"/>
      <c r="J67" s="62"/>
    </row>
    <row r="68" spans="8:10" x14ac:dyDescent="0.25">
      <c r="H68" s="62"/>
      <c r="I68" s="62"/>
      <c r="J68" s="62"/>
    </row>
    <row r="69" spans="8:10" x14ac:dyDescent="0.25">
      <c r="H69" s="62"/>
      <c r="I69" s="62"/>
      <c r="J69" s="62"/>
    </row>
    <row r="70" spans="8:10" x14ac:dyDescent="0.25">
      <c r="H70" s="62"/>
      <c r="I70" s="62"/>
      <c r="J70" s="62"/>
    </row>
    <row r="71" spans="8:10" x14ac:dyDescent="0.25">
      <c r="H71" s="62"/>
      <c r="I71" s="62"/>
      <c r="J71" s="62"/>
    </row>
    <row r="72" spans="8:10" x14ac:dyDescent="0.25">
      <c r="H72" s="62"/>
      <c r="I72" s="62"/>
      <c r="J72" s="62"/>
    </row>
    <row r="73" spans="8:10" x14ac:dyDescent="0.25">
      <c r="H73" s="62"/>
      <c r="I73" s="62"/>
      <c r="J73" s="62"/>
    </row>
    <row r="74" spans="8:10" x14ac:dyDescent="0.25">
      <c r="H74" s="62"/>
      <c r="I74" s="62"/>
      <c r="J74" s="62"/>
    </row>
    <row r="75" spans="8:10" x14ac:dyDescent="0.25">
      <c r="H75" s="62"/>
      <c r="I75" s="62"/>
      <c r="J75" s="62"/>
    </row>
    <row r="76" spans="8:10" x14ac:dyDescent="0.25">
      <c r="H76" s="62"/>
      <c r="I76" s="62"/>
      <c r="J76" s="62"/>
    </row>
    <row r="77" spans="8:10" x14ac:dyDescent="0.25">
      <c r="H77" s="62"/>
      <c r="I77" s="62"/>
      <c r="J77" s="62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5"/>
  <sheetViews>
    <sheetView showGridLines="0" tabSelected="1" view="pageBreakPreview" topLeftCell="A10" zoomScale="80" zoomScaleNormal="90" zoomScaleSheetLayoutView="80" workbookViewId="0">
      <selection activeCell="F56" sqref="F56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06" t="s">
        <v>74</v>
      </c>
      <c r="C6" s="106"/>
      <c r="D6" s="106"/>
      <c r="E6" s="106"/>
      <c r="F6" s="106"/>
      <c r="G6" s="106"/>
      <c r="H6" s="106"/>
      <c r="I6" s="106"/>
    </row>
    <row r="7" spans="2:11" ht="13" x14ac:dyDescent="0.3">
      <c r="B7" s="108" t="s">
        <v>95</v>
      </c>
      <c r="C7" s="114"/>
      <c r="D7" s="114"/>
      <c r="E7" s="114"/>
      <c r="F7" s="114"/>
      <c r="G7" s="114"/>
      <c r="H7" s="114"/>
      <c r="I7" s="114"/>
    </row>
    <row r="8" spans="2:11" ht="13" x14ac:dyDescent="0.3">
      <c r="B8" s="114" t="s">
        <v>16</v>
      </c>
      <c r="C8" s="114"/>
      <c r="D8" s="114"/>
      <c r="E8" s="114"/>
      <c r="F8" s="114"/>
      <c r="G8" s="114"/>
      <c r="H8" s="114"/>
      <c r="I8" s="114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85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107</v>
      </c>
      <c r="H11" s="25"/>
      <c r="I11" s="11" t="s">
        <v>102</v>
      </c>
    </row>
    <row r="12" spans="2:11" ht="13" x14ac:dyDescent="0.3">
      <c r="B12" s="13" t="s">
        <v>86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83">
        <v>2719.7468799999997</v>
      </c>
      <c r="H13" s="25"/>
      <c r="I13" s="25">
        <f>1974246.23/1000</f>
        <v>1974.24623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84">
        <v>20130.587239999997</v>
      </c>
      <c r="H14" s="25"/>
      <c r="I14" s="25">
        <f>21041019.82/1000</f>
        <v>21041.019820000001</v>
      </c>
      <c r="J14" s="25"/>
      <c r="K14" s="23"/>
    </row>
    <row r="15" spans="2:11" hidden="1" x14ac:dyDescent="0.25">
      <c r="B15" s="25" t="s">
        <v>98</v>
      </c>
      <c r="C15" s="25"/>
      <c r="D15" s="25"/>
      <c r="E15" s="25"/>
      <c r="F15" s="25"/>
      <c r="G15" s="84"/>
      <c r="H15" s="25"/>
      <c r="I15" s="25"/>
      <c r="J15" s="25"/>
    </row>
    <row r="16" spans="2:11" x14ac:dyDescent="0.25">
      <c r="B16" s="25" t="s">
        <v>20</v>
      </c>
      <c r="C16" s="25"/>
      <c r="D16" s="25"/>
      <c r="E16" s="25"/>
      <c r="F16" s="25"/>
      <c r="G16" s="81">
        <v>218.12432000000001</v>
      </c>
      <c r="H16" s="25"/>
      <c r="I16" s="26">
        <v>135.84328000000002</v>
      </c>
      <c r="J16" s="25"/>
    </row>
    <row r="17" spans="1:12" ht="13" x14ac:dyDescent="0.3">
      <c r="B17"/>
      <c r="C17" s="18" t="s">
        <v>88</v>
      </c>
      <c r="D17" s="31"/>
      <c r="E17" s="25"/>
      <c r="F17" s="25"/>
      <c r="G17" s="85">
        <f>SUM(G13:G16)</f>
        <v>23068.458439999995</v>
      </c>
      <c r="H17" s="36"/>
      <c r="I17" s="36">
        <f>SUM(I13:I16)</f>
        <v>23151.109330000003</v>
      </c>
      <c r="J17" s="36"/>
    </row>
    <row r="18" spans="1:12" ht="15" customHeight="1" x14ac:dyDescent="0.25">
      <c r="F18" s="25"/>
    </row>
    <row r="19" spans="1:12" ht="13" x14ac:dyDescent="0.3">
      <c r="A19"/>
      <c r="B19" s="13" t="s">
        <v>87</v>
      </c>
      <c r="C19" s="25"/>
      <c r="D19" s="25"/>
      <c r="E19" s="25"/>
      <c r="F19" s="25"/>
      <c r="G19" s="85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84">
        <v>19508.946959999997</v>
      </c>
      <c r="H20" s="25"/>
      <c r="I20" s="25">
        <v>19594.25578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84"/>
      <c r="H21" s="25"/>
      <c r="I21" s="25"/>
      <c r="J21" s="25"/>
    </row>
    <row r="22" spans="1:12" x14ac:dyDescent="0.25">
      <c r="B22" s="1" t="s">
        <v>68</v>
      </c>
      <c r="C22" s="25"/>
      <c r="D22" s="25"/>
      <c r="E22" s="25"/>
      <c r="F22" s="25"/>
      <c r="G22" s="84">
        <v>5914.0759600000001</v>
      </c>
      <c r="H22" s="25"/>
      <c r="I22" s="25">
        <v>4960</v>
      </c>
      <c r="J22" s="25"/>
    </row>
    <row r="23" spans="1:12" ht="13.5" hidden="1" customHeight="1" x14ac:dyDescent="0.25">
      <c r="B23" s="25" t="s">
        <v>82</v>
      </c>
      <c r="C23" s="25"/>
      <c r="D23" s="25"/>
      <c r="E23" s="25"/>
      <c r="F23" s="25"/>
      <c r="G23" s="26"/>
      <c r="H23" s="25"/>
      <c r="I23" s="26"/>
      <c r="J23" s="25"/>
      <c r="L23" s="25"/>
    </row>
    <row r="24" spans="1:12" ht="13" x14ac:dyDescent="0.3">
      <c r="B24"/>
      <c r="C24" s="18" t="s">
        <v>89</v>
      </c>
      <c r="D24" s="31"/>
      <c r="E24" s="25"/>
      <c r="F24" s="25"/>
      <c r="G24" s="36">
        <f>SUM(G20:G23)</f>
        <v>25423.022919999996</v>
      </c>
      <c r="H24" s="25"/>
      <c r="I24" s="36">
        <f>SUM(I20:I23)</f>
        <v>24554.25578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90</v>
      </c>
      <c r="D27" s="30"/>
      <c r="E27" s="25"/>
      <c r="F27" s="25"/>
      <c r="G27" s="38">
        <f>+G24+G17</f>
        <v>48491.481359999991</v>
      </c>
      <c r="H27" s="25"/>
      <c r="I27" s="38">
        <f>I24+I17</f>
        <v>47705.365109999999</v>
      </c>
      <c r="J27" s="25"/>
    </row>
    <row r="28" spans="1:12" ht="13.5" thickTop="1" x14ac:dyDescent="0.3">
      <c r="H28" s="36"/>
      <c r="J28" s="36"/>
    </row>
    <row r="29" spans="1:12" x14ac:dyDescent="0.25">
      <c r="G29" s="84"/>
    </row>
    <row r="30" spans="1:12" x14ac:dyDescent="0.25">
      <c r="G30" s="80"/>
    </row>
    <row r="31" spans="1:12" ht="13" x14ac:dyDescent="0.3">
      <c r="B31" s="33" t="s">
        <v>23</v>
      </c>
      <c r="C31" s="25"/>
      <c r="D31" s="25"/>
      <c r="E31" s="25"/>
      <c r="F31" s="25"/>
      <c r="G31" s="93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ht="13" x14ac:dyDescent="0.3">
      <c r="B33" s="13" t="s">
        <v>86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87">
        <v>16602.493859999999</v>
      </c>
      <c r="H35" s="25"/>
      <c r="I35" s="25">
        <f>16602000/1000</f>
        <v>16602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81">
        <v>637.38379000000009</v>
      </c>
      <c r="H36" s="25"/>
      <c r="I36" s="26">
        <v>631.33021999999994</v>
      </c>
      <c r="J36" s="25"/>
    </row>
    <row r="37" spans="2:14" hidden="1" x14ac:dyDescent="0.25">
      <c r="C37" s="25"/>
      <c r="D37" s="25"/>
      <c r="E37" s="25"/>
      <c r="F37" s="25"/>
      <c r="G37" s="88"/>
      <c r="H37" s="25"/>
      <c r="I37" s="26"/>
      <c r="J37" s="25"/>
      <c r="N37" s="82"/>
    </row>
    <row r="38" spans="2:14" ht="13" x14ac:dyDescent="0.3">
      <c r="B38" s="25"/>
      <c r="C38" s="25"/>
      <c r="D38" s="25"/>
      <c r="E38" s="25"/>
      <c r="F38" s="25"/>
      <c r="G38" s="89">
        <f>SUM(G35:G37)</f>
        <v>17239.877649999999</v>
      </c>
      <c r="H38" s="13"/>
      <c r="I38" s="13">
        <f>SUM(I35:I37)</f>
        <v>17233.33022</v>
      </c>
      <c r="J38" s="13"/>
    </row>
    <row r="39" spans="2:14" x14ac:dyDescent="0.25">
      <c r="G39" s="25"/>
      <c r="I39" s="25"/>
    </row>
    <row r="40" spans="2:14" x14ac:dyDescent="0.25">
      <c r="B40" s="1" t="s">
        <v>26</v>
      </c>
      <c r="G40" s="25">
        <v>26.12811</v>
      </c>
      <c r="I40" s="25">
        <v>23.977930000000001</v>
      </c>
    </row>
    <row r="41" spans="2:14" x14ac:dyDescent="0.25">
      <c r="B41" s="25" t="s">
        <v>27</v>
      </c>
      <c r="C41" s="25"/>
      <c r="D41" s="25"/>
      <c r="E41" s="25"/>
      <c r="F41" s="64"/>
      <c r="G41" s="25">
        <v>439.68871000000001</v>
      </c>
      <c r="H41" s="25"/>
      <c r="I41" s="25">
        <v>302.99309999999997</v>
      </c>
      <c r="J41" s="25"/>
    </row>
    <row r="42" spans="2:14" x14ac:dyDescent="0.25">
      <c r="B42" s="25" t="s">
        <v>28</v>
      </c>
      <c r="C42" s="25"/>
      <c r="D42" s="25"/>
      <c r="E42" s="25"/>
      <c r="F42" s="64"/>
      <c r="G42" s="81">
        <v>679.69871999999998</v>
      </c>
      <c r="H42" s="25"/>
      <c r="I42" s="26">
        <v>517.82983000000002</v>
      </c>
      <c r="J42" s="25"/>
    </row>
    <row r="43" spans="2:14" ht="13" x14ac:dyDescent="0.3">
      <c r="B43" s="39"/>
      <c r="C43" s="30"/>
      <c r="D43"/>
      <c r="E43"/>
      <c r="F43"/>
      <c r="G43" s="36">
        <f>SUM(G40:G42)</f>
        <v>1145.5155399999999</v>
      </c>
      <c r="H43" s="25"/>
      <c r="I43" s="36">
        <f>SUM(I40:I42)</f>
        <v>844.80086000000006</v>
      </c>
      <c r="J43" s="25"/>
    </row>
    <row r="44" spans="2:14" ht="13" x14ac:dyDescent="0.3">
      <c r="B44" s="39"/>
      <c r="C44" s="18" t="s">
        <v>91</v>
      </c>
      <c r="D44"/>
      <c r="E44"/>
      <c r="F44"/>
      <c r="G44" s="36">
        <f>G38+G43</f>
        <v>18385.393189999999</v>
      </c>
      <c r="H44" s="25"/>
      <c r="I44" s="36">
        <f>I43+I38</f>
        <v>18078.131079999999</v>
      </c>
      <c r="J44" s="25"/>
    </row>
    <row r="45" spans="2:14" ht="13" x14ac:dyDescent="0.3">
      <c r="B45" s="39"/>
      <c r="C45" s="30"/>
      <c r="D45"/>
      <c r="E45"/>
      <c r="F45"/>
      <c r="G45" s="36"/>
      <c r="H45" s="25"/>
      <c r="I45" s="36"/>
      <c r="J45" s="25"/>
    </row>
    <row r="46" spans="2:14" ht="13" x14ac:dyDescent="0.3">
      <c r="B46" s="13" t="s">
        <v>87</v>
      </c>
      <c r="C46" s="30"/>
      <c r="D46"/>
      <c r="E46"/>
      <c r="F46"/>
      <c r="G46" s="36"/>
      <c r="H46" s="25"/>
      <c r="I46" s="36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ht="13" x14ac:dyDescent="0.3">
      <c r="B48" t="s">
        <v>83</v>
      </c>
      <c r="C48"/>
      <c r="D48"/>
      <c r="E48"/>
      <c r="F48"/>
      <c r="G48" s="98">
        <v>1574.7810099999999</v>
      </c>
      <c r="H48" s="41"/>
      <c r="I48" s="40">
        <f>1574781.01/1000</f>
        <v>1574.7810099999999</v>
      </c>
      <c r="J48" s="41"/>
    </row>
    <row r="49" spans="2:12" x14ac:dyDescent="0.25">
      <c r="B49" s="25" t="s">
        <v>29</v>
      </c>
      <c r="C49"/>
      <c r="D49"/>
      <c r="E49"/>
      <c r="F49" s="64"/>
      <c r="G49" s="26">
        <v>14112.77159</v>
      </c>
      <c r="H49"/>
      <c r="I49" s="26">
        <f>14677347.49/1000</f>
        <v>14677.34749</v>
      </c>
      <c r="J49"/>
    </row>
    <row r="50" spans="2:12" x14ac:dyDescent="0.25">
      <c r="B50" s="25"/>
      <c r="C50"/>
      <c r="D50"/>
      <c r="E50"/>
      <c r="F50" s="64"/>
      <c r="G50" s="25"/>
      <c r="H50"/>
      <c r="I50" s="25"/>
      <c r="J50"/>
    </row>
    <row r="51" spans="2:12" ht="13" x14ac:dyDescent="0.3">
      <c r="C51" s="18" t="s">
        <v>92</v>
      </c>
      <c r="D51" s="25"/>
      <c r="E51" s="25"/>
      <c r="F51" s="25"/>
      <c r="G51" s="36">
        <f>SUM(G48:G49)</f>
        <v>15687.552600000001</v>
      </c>
      <c r="H51"/>
      <c r="I51" s="36">
        <f>SUM(I48:I49)</f>
        <v>16252.128500000001</v>
      </c>
      <c r="J51"/>
    </row>
    <row r="52" spans="2:12" ht="13" x14ac:dyDescent="0.3">
      <c r="C52" s="30"/>
      <c r="D52" s="25"/>
      <c r="E52" s="25"/>
      <c r="F52" s="25"/>
      <c r="G52" s="36"/>
      <c r="H52"/>
      <c r="I52" s="36"/>
      <c r="J52"/>
    </row>
    <row r="53" spans="2:12" ht="13" x14ac:dyDescent="0.3">
      <c r="C53" s="18" t="s">
        <v>84</v>
      </c>
      <c r="G53" s="63">
        <f>+G44+G51</f>
        <v>34072.945789999998</v>
      </c>
      <c r="H53" s="25"/>
      <c r="I53" s="63">
        <f>I44+I51</f>
        <v>34330.259579999998</v>
      </c>
      <c r="J53" s="25"/>
    </row>
    <row r="54" spans="2:12" ht="13" x14ac:dyDescent="0.3">
      <c r="B54" s="25"/>
      <c r="D54" s="30"/>
      <c r="E54" s="25"/>
      <c r="F54" s="25"/>
      <c r="G54" s="23"/>
      <c r="H54" s="36"/>
      <c r="I54" s="23"/>
      <c r="J54" s="36"/>
    </row>
    <row r="55" spans="2:12" ht="13" x14ac:dyDescent="0.3">
      <c r="B55" s="36" t="s">
        <v>30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5">
      <c r="B57" s="25" t="s">
        <v>31</v>
      </c>
      <c r="C57" s="25"/>
      <c r="D57" s="25"/>
      <c r="E57" s="25"/>
      <c r="F57" s="25"/>
      <c r="G57" s="25">
        <v>2301.6970000000001</v>
      </c>
      <c r="H57" s="25"/>
      <c r="I57" s="25">
        <v>2301.6970000000001</v>
      </c>
      <c r="J57" s="25"/>
    </row>
    <row r="58" spans="2:12" x14ac:dyDescent="0.25">
      <c r="B58" s="1" t="s">
        <v>32</v>
      </c>
      <c r="G58" s="25">
        <v>11073.408100000001</v>
      </c>
      <c r="I58" s="25">
        <f>8009572.6/1000</f>
        <v>8009.5725999999995</v>
      </c>
      <c r="L58" s="23"/>
    </row>
    <row r="59" spans="2:12" x14ac:dyDescent="0.25">
      <c r="B59" s="27" t="s">
        <v>33</v>
      </c>
      <c r="C59" s="25"/>
      <c r="D59" s="25"/>
      <c r="E59" s="25"/>
      <c r="F59" s="25"/>
      <c r="G59" s="43">
        <v>1043.4300400000002</v>
      </c>
      <c r="H59" s="25"/>
      <c r="I59" s="43">
        <f>3063835.5/1000</f>
        <v>3063.8355000000001</v>
      </c>
      <c r="J59" s="25"/>
    </row>
    <row r="60" spans="2:12" ht="13" x14ac:dyDescent="0.3">
      <c r="B60" s="25"/>
      <c r="C60" s="6" t="s">
        <v>93</v>
      </c>
      <c r="D60" s="31"/>
      <c r="E60" s="25"/>
      <c r="F60" s="25"/>
      <c r="G60" s="37">
        <f>SUM(G57:G59)</f>
        <v>14418.53514</v>
      </c>
      <c r="H60" s="36"/>
      <c r="I60" s="37">
        <f>SUM(I57:I59)</f>
        <v>13375.105100000001</v>
      </c>
      <c r="J60" s="36"/>
    </row>
    <row r="61" spans="2:12" x14ac:dyDescent="0.25">
      <c r="B61"/>
      <c r="C61"/>
      <c r="D61"/>
      <c r="E61"/>
      <c r="F61"/>
      <c r="G61"/>
      <c r="H61"/>
      <c r="I61"/>
      <c r="J61"/>
    </row>
    <row r="62" spans="2:12" ht="13.5" thickBot="1" x14ac:dyDescent="0.35">
      <c r="B62"/>
      <c r="C62" s="6" t="s">
        <v>94</v>
      </c>
      <c r="D62" s="30"/>
      <c r="E62" s="25"/>
      <c r="F62" s="25"/>
      <c r="G62" s="22">
        <f>+G53+G60</f>
        <v>48491.480929999998</v>
      </c>
      <c r="H62" s="36"/>
      <c r="I62" s="22">
        <f>I60+I53</f>
        <v>47705.364679999999</v>
      </c>
      <c r="J62" s="36"/>
    </row>
    <row r="63" spans="2:12" ht="13" thickTop="1" x14ac:dyDescent="0.25">
      <c r="B63"/>
      <c r="C63"/>
      <c r="D63"/>
      <c r="E63"/>
      <c r="F63"/>
      <c r="G63" s="42"/>
      <c r="H63"/>
      <c r="I63"/>
      <c r="J63" s="75"/>
    </row>
    <row r="64" spans="2:12" x14ac:dyDescent="0.25">
      <c r="B64"/>
      <c r="C64"/>
      <c r="D64"/>
      <c r="E64"/>
      <c r="F64"/>
      <c r="G64" s="97"/>
      <c r="H64"/>
      <c r="I64" s="94"/>
    </row>
    <row r="65" spans="2:9" x14ac:dyDescent="0.25">
      <c r="B65"/>
      <c r="C65"/>
      <c r="D65"/>
      <c r="E65"/>
      <c r="F65"/>
      <c r="G65" s="104"/>
      <c r="H65" s="25"/>
      <c r="I65" s="25"/>
    </row>
    <row r="66" spans="2:9" x14ac:dyDescent="0.25">
      <c r="B66" s="25"/>
      <c r="C66" s="25"/>
      <c r="D66" s="25"/>
      <c r="E66" s="25"/>
      <c r="F66" s="25"/>
      <c r="G66" s="96"/>
      <c r="H66" s="25"/>
      <c r="I66" s="25"/>
    </row>
    <row r="67" spans="2:9" ht="13" x14ac:dyDescent="0.3">
      <c r="B67" s="25"/>
      <c r="C67"/>
      <c r="D67"/>
      <c r="E67"/>
      <c r="F67"/>
      <c r="G67" s="44"/>
      <c r="H67"/>
      <c r="I67" s="25"/>
    </row>
    <row r="68" spans="2:9" x14ac:dyDescent="0.25">
      <c r="B68" s="26"/>
      <c r="C68" s="26"/>
      <c r="D68" s="25"/>
      <c r="E68" s="31"/>
      <c r="F68" s="45"/>
      <c r="G68" s="45"/>
      <c r="H68" s="31"/>
      <c r="I68" s="25"/>
    </row>
    <row r="69" spans="2:9" x14ac:dyDescent="0.25">
      <c r="B69" s="111" t="s">
        <v>78</v>
      </c>
      <c r="C69" s="111"/>
      <c r="D69" s="25"/>
      <c r="F69" s="115" t="s">
        <v>81</v>
      </c>
      <c r="G69" s="116"/>
      <c r="H69" s="25"/>
      <c r="I69" s="32"/>
    </row>
    <row r="70" spans="2:9" x14ac:dyDescent="0.25">
      <c r="B70" s="111"/>
      <c r="C70" s="111"/>
      <c r="D70" s="25"/>
      <c r="E70"/>
      <c r="F70" s="112"/>
      <c r="G70" s="112"/>
      <c r="H70" s="32"/>
      <c r="I70" s="32"/>
    </row>
    <row r="71" spans="2:9" x14ac:dyDescent="0.25">
      <c r="B71" s="32"/>
      <c r="C71" s="25"/>
      <c r="D71" s="32"/>
      <c r="E71" s="31"/>
      <c r="F71" s="31"/>
      <c r="G71" s="31"/>
      <c r="H71" s="31"/>
      <c r="I71" s="31"/>
    </row>
    <row r="72" spans="2:9" x14ac:dyDescent="0.25">
      <c r="D72" s="31"/>
      <c r="H72" s="25"/>
      <c r="I72" s="25"/>
    </row>
    <row r="73" spans="2:9" x14ac:dyDescent="0.25">
      <c r="B73" s="113"/>
      <c r="C73" s="113"/>
      <c r="D73" s="113"/>
      <c r="E73" s="113"/>
      <c r="F73" s="113"/>
      <c r="G73" s="113"/>
      <c r="H73" s="113"/>
      <c r="I73" s="25"/>
    </row>
    <row r="74" spans="2:9" x14ac:dyDescent="0.25">
      <c r="B74" s="113"/>
      <c r="C74" s="113"/>
      <c r="D74" s="113"/>
      <c r="E74" s="113"/>
      <c r="F74" s="113"/>
      <c r="G74" s="113"/>
      <c r="H74" s="113"/>
    </row>
    <row r="75" spans="2:9" x14ac:dyDescent="0.25">
      <c r="B75" s="110"/>
      <c r="C75" s="110"/>
      <c r="D75" s="110"/>
      <c r="E75" s="110"/>
      <c r="F75" s="110"/>
      <c r="G75" s="110"/>
      <c r="H75" s="110"/>
    </row>
  </sheetData>
  <mergeCells count="10">
    <mergeCell ref="B6:I6"/>
    <mergeCell ref="B7:I7"/>
    <mergeCell ref="B8:I8"/>
    <mergeCell ref="B69:C69"/>
    <mergeCell ref="F69:G69"/>
    <mergeCell ref="B75:H75"/>
    <mergeCell ref="B70:C70"/>
    <mergeCell ref="F70:G70"/>
    <mergeCell ref="B73:H73"/>
    <mergeCell ref="B74:H74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0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63"/>
  <sheetViews>
    <sheetView showGridLines="0" zoomScale="80" zoomScaleNormal="80" workbookViewId="0">
      <selection activeCell="C16" sqref="C16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74</v>
      </c>
      <c r="E3" s="5" t="s">
        <v>108</v>
      </c>
      <c r="G3" s="35"/>
      <c r="H3" s="5" t="s">
        <v>34</v>
      </c>
    </row>
    <row r="4" spans="2:9" ht="13" x14ac:dyDescent="0.3">
      <c r="E4" s="35">
        <v>2023</v>
      </c>
      <c r="H4" s="35">
        <v>2022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17" t="s">
        <v>35</v>
      </c>
      <c r="C7" s="117"/>
      <c r="D7" s="117"/>
      <c r="E7" s="117"/>
      <c r="F7" s="117"/>
      <c r="G7" s="117"/>
      <c r="H7" s="117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v>0.16</v>
      </c>
      <c r="F9" s="25"/>
      <c r="G9" s="25"/>
      <c r="H9" s="25">
        <v>0.16</v>
      </c>
    </row>
    <row r="10" spans="2:9" x14ac:dyDescent="0.25">
      <c r="E10" s="25"/>
      <c r="F10" s="25"/>
      <c r="G10" s="25"/>
      <c r="H10" s="25"/>
    </row>
    <row r="11" spans="2:9" ht="12" customHeight="1" x14ac:dyDescent="0.25">
      <c r="B11" s="1" t="s">
        <v>37</v>
      </c>
      <c r="E11" s="91">
        <v>2664.1116699999998</v>
      </c>
      <c r="F11" s="25"/>
      <c r="G11" s="25"/>
      <c r="H11" s="91">
        <v>1974.0862299999999</v>
      </c>
      <c r="I11" s="25"/>
    </row>
    <row r="12" spans="2:9" x14ac:dyDescent="0.25">
      <c r="E12" s="25"/>
      <c r="F12" s="25"/>
      <c r="G12" s="25"/>
      <c r="H12" s="25"/>
    </row>
    <row r="13" spans="2:9" x14ac:dyDescent="0.25">
      <c r="B13" s="1" t="s">
        <v>38</v>
      </c>
      <c r="E13" s="92">
        <v>55.475209999999997</v>
      </c>
      <c r="F13" s="25"/>
      <c r="G13" s="25"/>
      <c r="H13" s="92"/>
    </row>
    <row r="14" spans="2:9" x14ac:dyDescent="0.25">
      <c r="E14" s="26"/>
      <c r="F14" s="25"/>
      <c r="G14" s="25"/>
      <c r="H14" s="26"/>
      <c r="I14" s="23"/>
    </row>
    <row r="15" spans="2:9" hidden="1" x14ac:dyDescent="0.25">
      <c r="B15" s="1" t="s">
        <v>72</v>
      </c>
      <c r="E15" s="26">
        <v>0</v>
      </c>
      <c r="F15" s="25"/>
      <c r="G15" s="25"/>
      <c r="H15" s="26">
        <v>0</v>
      </c>
    </row>
    <row r="16" spans="2:9" x14ac:dyDescent="0.25">
      <c r="B16"/>
      <c r="E16" s="25"/>
      <c r="F16" s="25"/>
      <c r="G16" s="25"/>
      <c r="H16" s="25"/>
    </row>
    <row r="17" spans="2:14" ht="13.5" thickBot="1" x14ac:dyDescent="0.35">
      <c r="E17" s="48">
        <f>SUM(E9:E16)</f>
        <v>2719.7468799999997</v>
      </c>
      <c r="F17" s="49"/>
      <c r="G17" s="49"/>
      <c r="H17" s="48">
        <f>SUM(H9:H14)</f>
        <v>1974.24623</v>
      </c>
      <c r="J17" s="23"/>
    </row>
    <row r="18" spans="2:14" ht="13" thickTop="1" x14ac:dyDescent="0.25">
      <c r="E18"/>
      <c r="F18"/>
      <c r="G18"/>
      <c r="H18"/>
    </row>
    <row r="19" spans="2:14" x14ac:dyDescent="0.25">
      <c r="E19" s="50"/>
      <c r="F19"/>
      <c r="G19"/>
      <c r="H19" s="50"/>
    </row>
    <row r="20" spans="2:14" ht="13" x14ac:dyDescent="0.3">
      <c r="B20" s="117" t="s">
        <v>39</v>
      </c>
      <c r="C20" s="117"/>
      <c r="D20" s="117"/>
      <c r="E20" s="117"/>
      <c r="F20" s="117"/>
      <c r="G20" s="117"/>
      <c r="H20" s="117"/>
    </row>
    <row r="22" spans="2:14" x14ac:dyDescent="0.25">
      <c r="B22" s="1" t="s">
        <v>40</v>
      </c>
      <c r="E22" s="25">
        <v>11905.678390000001</v>
      </c>
      <c r="F22" s="25"/>
      <c r="G22" s="25"/>
      <c r="H22" s="25">
        <f>8448.17058+71.324</f>
        <v>8519.4945800000005</v>
      </c>
    </row>
    <row r="23" spans="2:14" x14ac:dyDescent="0.25">
      <c r="B23" s="51"/>
      <c r="E23" s="25"/>
      <c r="F23" s="25"/>
      <c r="G23" s="25"/>
      <c r="H23" s="25"/>
    </row>
    <row r="24" spans="2:14" x14ac:dyDescent="0.25">
      <c r="B24" s="1" t="s">
        <v>99</v>
      </c>
      <c r="E24" s="84">
        <v>8236.4811900000004</v>
      </c>
      <c r="F24" s="25"/>
      <c r="G24" s="25"/>
      <c r="H24" s="25">
        <v>12724.045609999999</v>
      </c>
    </row>
    <row r="25" spans="2:14" x14ac:dyDescent="0.25">
      <c r="E25" s="25"/>
      <c r="F25" s="25"/>
      <c r="G25" s="25"/>
      <c r="H25" s="25"/>
    </row>
    <row r="26" spans="2:14" x14ac:dyDescent="0.25">
      <c r="B26" s="52" t="s">
        <v>41</v>
      </c>
      <c r="D26" s="25"/>
      <c r="E26" s="84">
        <v>-19.656220000000001</v>
      </c>
      <c r="F26" s="25"/>
      <c r="G26" s="25"/>
      <c r="H26" s="25">
        <v>-209.73404000000002</v>
      </c>
    </row>
    <row r="27" spans="2:14" x14ac:dyDescent="0.25">
      <c r="D27" s="25"/>
      <c r="E27" s="25"/>
      <c r="F27" s="25"/>
      <c r="G27" s="25"/>
      <c r="H27" s="25"/>
    </row>
    <row r="28" spans="2:14" ht="14.25" customHeight="1" x14ac:dyDescent="0.25">
      <c r="B28" s="1" t="s">
        <v>100</v>
      </c>
      <c r="D28" s="25"/>
      <c r="E28" s="91">
        <v>8.0838800000000006</v>
      </c>
      <c r="F28" s="25"/>
      <c r="G28" s="25"/>
      <c r="H28" s="25">
        <v>7.2136700000000129</v>
      </c>
    </row>
    <row r="29" spans="2:14" x14ac:dyDescent="0.25">
      <c r="E29" s="25"/>
      <c r="F29" s="25"/>
      <c r="G29" s="25"/>
      <c r="H29" s="25"/>
    </row>
    <row r="30" spans="2:14" ht="13.5" thickBot="1" x14ac:dyDescent="0.35">
      <c r="E30" s="48">
        <f>SUM(E22:E29)</f>
        <v>20130.587239999997</v>
      </c>
      <c r="F30" s="49"/>
      <c r="G30" s="49"/>
      <c r="H30" s="48">
        <f>SUM(H22:H29)</f>
        <v>21041.019820000001</v>
      </c>
      <c r="J30" s="23"/>
      <c r="N30" s="86"/>
    </row>
    <row r="31" spans="2:14" ht="13.5" thickTop="1" x14ac:dyDescent="0.3">
      <c r="E31" s="49"/>
      <c r="F31" s="49"/>
      <c r="G31" s="49"/>
      <c r="H31" s="49"/>
    </row>
    <row r="32" spans="2:14" ht="13" hidden="1" x14ac:dyDescent="0.3">
      <c r="B32" s="117" t="s">
        <v>19</v>
      </c>
      <c r="C32" s="117"/>
      <c r="D32" s="117"/>
      <c r="E32" s="117"/>
      <c r="F32" s="117"/>
      <c r="G32" s="117"/>
      <c r="H32" s="117"/>
    </row>
    <row r="33" spans="2:8" hidden="1" x14ac:dyDescent="0.25"/>
    <row r="34" spans="2:8" hidden="1" x14ac:dyDescent="0.25">
      <c r="B34" s="1" t="s">
        <v>42</v>
      </c>
      <c r="E34" s="25"/>
      <c r="F34" s="25"/>
      <c r="G34" s="25"/>
      <c r="H34" s="25"/>
    </row>
    <row r="35" spans="2:8" hidden="1" x14ac:dyDescent="0.25">
      <c r="E35" s="25"/>
      <c r="F35" s="25"/>
      <c r="G35" s="25"/>
      <c r="H35" s="25"/>
    </row>
    <row r="36" spans="2:8" hidden="1" x14ac:dyDescent="0.25">
      <c r="B36" s="1" t="s">
        <v>43</v>
      </c>
      <c r="E36" s="25"/>
      <c r="F36" s="25"/>
      <c r="G36" s="25"/>
      <c r="H36" s="25"/>
    </row>
    <row r="37" spans="2:8" hidden="1" x14ac:dyDescent="0.25">
      <c r="E37" s="25"/>
      <c r="F37" s="25"/>
      <c r="G37" s="25"/>
      <c r="H37" s="25"/>
    </row>
    <row r="38" spans="2:8" hidden="1" x14ac:dyDescent="0.25">
      <c r="B38" s="1" t="s">
        <v>44</v>
      </c>
      <c r="E38" s="25"/>
      <c r="F38" s="25"/>
      <c r="G38" s="25"/>
      <c r="H38" s="25"/>
    </row>
    <row r="39" spans="2:8" hidden="1" x14ac:dyDescent="0.25">
      <c r="E39" s="25"/>
      <c r="F39" s="25"/>
      <c r="G39" s="25"/>
      <c r="H39" s="25"/>
    </row>
    <row r="40" spans="2:8" hidden="1" x14ac:dyDescent="0.25">
      <c r="B40" s="1" t="s">
        <v>45</v>
      </c>
      <c r="E40" s="25"/>
      <c r="F40" s="25"/>
      <c r="G40" s="25"/>
      <c r="H40" s="25"/>
    </row>
    <row r="41" spans="2:8" hidden="1" x14ac:dyDescent="0.25">
      <c r="E41" s="25"/>
      <c r="F41" s="25"/>
      <c r="G41" s="25"/>
      <c r="H41" s="25"/>
    </row>
    <row r="42" spans="2:8" hidden="1" x14ac:dyDescent="0.25">
      <c r="B42" s="1" t="s">
        <v>46</v>
      </c>
      <c r="E42" s="25"/>
      <c r="F42" s="25"/>
      <c r="G42" s="25"/>
      <c r="H42" s="25"/>
    </row>
    <row r="43" spans="2:8" hidden="1" x14ac:dyDescent="0.25">
      <c r="E43" s="25"/>
      <c r="F43" s="25"/>
      <c r="G43" s="25"/>
      <c r="H43" s="25"/>
    </row>
    <row r="44" spans="2:8" hidden="1" x14ac:dyDescent="0.25">
      <c r="B44" s="1" t="s">
        <v>47</v>
      </c>
      <c r="E44" s="25"/>
      <c r="F44" s="25"/>
      <c r="G44" s="25"/>
      <c r="H44" s="25"/>
    </row>
    <row r="45" spans="2:8" hidden="1" x14ac:dyDescent="0.25">
      <c r="E45" s="25"/>
      <c r="F45" s="25"/>
      <c r="G45" s="25"/>
      <c r="H45" s="25"/>
    </row>
    <row r="46" spans="2:8" hidden="1" x14ac:dyDescent="0.25">
      <c r="B46" s="1" t="s">
        <v>48</v>
      </c>
      <c r="E46" s="25"/>
      <c r="F46" s="25"/>
      <c r="G46" s="25"/>
      <c r="H46" s="25"/>
    </row>
    <row r="47" spans="2:8" hidden="1" x14ac:dyDescent="0.25">
      <c r="E47" s="25"/>
      <c r="F47" s="25"/>
      <c r="G47" s="25"/>
      <c r="H47" s="25"/>
    </row>
    <row r="48" spans="2:8" hidden="1" x14ac:dyDescent="0.25">
      <c r="B48" s="1" t="s">
        <v>49</v>
      </c>
      <c r="E48" s="26"/>
      <c r="F48" s="25"/>
      <c r="G48" s="25"/>
      <c r="H48" s="26"/>
    </row>
    <row r="49" spans="2:8" hidden="1" x14ac:dyDescent="0.25">
      <c r="E49" s="25"/>
      <c r="F49" s="25"/>
      <c r="G49" s="25"/>
      <c r="H49" s="25"/>
    </row>
    <row r="50" spans="2:8" ht="13.5" hidden="1" thickBot="1" x14ac:dyDescent="0.35">
      <c r="E50" s="38">
        <f>SUM(E34:E48)</f>
        <v>0</v>
      </c>
      <c r="F50" s="36"/>
      <c r="G50" s="36"/>
      <c r="H50" s="38">
        <f>SUM(H34:H48)</f>
        <v>0</v>
      </c>
    </row>
    <row r="51" spans="2:8" hidden="1" x14ac:dyDescent="0.25"/>
    <row r="52" spans="2:8" hidden="1" x14ac:dyDescent="0.25"/>
    <row r="53" spans="2:8" hidden="1" x14ac:dyDescent="0.25"/>
    <row r="54" spans="2:8" ht="13" hidden="1" x14ac:dyDescent="0.3">
      <c r="E54" s="36"/>
      <c r="F54" s="36"/>
      <c r="G54" s="36"/>
      <c r="H54" s="36"/>
    </row>
    <row r="55" spans="2:8" ht="13" hidden="1" x14ac:dyDescent="0.3">
      <c r="E55" s="36"/>
      <c r="F55" s="36"/>
      <c r="G55" s="36"/>
      <c r="H55" s="36"/>
    </row>
    <row r="56" spans="2:8" ht="13" x14ac:dyDescent="0.3">
      <c r="E56" s="36"/>
      <c r="F56" s="36"/>
      <c r="G56" s="36"/>
      <c r="H56" s="36"/>
    </row>
    <row r="57" spans="2:8" ht="13" x14ac:dyDescent="0.3">
      <c r="B57" s="117" t="s">
        <v>50</v>
      </c>
      <c r="C57" s="117"/>
      <c r="D57" s="117"/>
      <c r="E57" s="117"/>
      <c r="F57" s="117"/>
      <c r="G57" s="117"/>
      <c r="H57" s="117"/>
    </row>
    <row r="58" spans="2:8" ht="13" x14ac:dyDescent="0.3">
      <c r="B58" s="54"/>
      <c r="C58" s="47"/>
      <c r="D58" s="47"/>
      <c r="E58" s="47"/>
      <c r="F58" s="47"/>
      <c r="G58" s="47"/>
      <c r="H58" s="47"/>
    </row>
    <row r="59" spans="2:8" ht="15.75" hidden="1" customHeight="1" x14ac:dyDescent="0.25">
      <c r="B59" s="2" t="s">
        <v>69</v>
      </c>
      <c r="E59" s="55"/>
      <c r="F59" s="25"/>
      <c r="G59" s="25"/>
      <c r="H59" s="55"/>
    </row>
    <row r="60" spans="2:8" hidden="1" x14ac:dyDescent="0.25">
      <c r="E60" s="25"/>
      <c r="F60" s="25"/>
      <c r="G60" s="25"/>
      <c r="H60" s="25"/>
    </row>
    <row r="61" spans="2:8" hidden="1" x14ac:dyDescent="0.25">
      <c r="B61" s="1" t="s">
        <v>80</v>
      </c>
      <c r="E61" s="56"/>
      <c r="F61" s="25"/>
      <c r="G61" s="25"/>
      <c r="H61" s="56"/>
    </row>
    <row r="62" spans="2:8" hidden="1" x14ac:dyDescent="0.25">
      <c r="E62" s="25"/>
      <c r="F62" s="25"/>
      <c r="G62" s="25"/>
      <c r="H62" s="25"/>
    </row>
    <row r="63" spans="2:8" hidden="1" x14ac:dyDescent="0.25">
      <c r="B63" s="1" t="s">
        <v>73</v>
      </c>
      <c r="E63" s="25"/>
      <c r="F63" s="25"/>
      <c r="G63" s="25"/>
      <c r="H63" s="25"/>
    </row>
    <row r="64" spans="2:8" x14ac:dyDescent="0.25">
      <c r="E64" s="25"/>
      <c r="F64" s="25"/>
      <c r="G64" s="25"/>
      <c r="H64" s="25"/>
    </row>
    <row r="65" spans="2:8" x14ac:dyDescent="0.25">
      <c r="B65" s="1" t="s">
        <v>51</v>
      </c>
      <c r="E65" s="25">
        <v>218.12432000000001</v>
      </c>
      <c r="F65" s="25"/>
      <c r="G65" s="25"/>
      <c r="H65" s="25">
        <v>135.84328000000002</v>
      </c>
    </row>
    <row r="66" spans="2:8" hidden="1" x14ac:dyDescent="0.25">
      <c r="E66" s="25"/>
      <c r="F66" s="25"/>
      <c r="G66" s="25"/>
      <c r="H66" s="25"/>
    </row>
    <row r="67" spans="2:8" hidden="1" x14ac:dyDescent="0.25">
      <c r="B67" s="1" t="s">
        <v>67</v>
      </c>
      <c r="E67" s="25"/>
      <c r="F67" s="25"/>
      <c r="G67" s="25"/>
      <c r="H67" s="25"/>
    </row>
    <row r="68" spans="2:8" x14ac:dyDescent="0.25">
      <c r="E68" s="26"/>
      <c r="F68" s="25"/>
      <c r="G68" s="25"/>
      <c r="H68" s="26"/>
    </row>
    <row r="69" spans="2:8" x14ac:dyDescent="0.25">
      <c r="E69" s="25"/>
      <c r="F69" s="25"/>
      <c r="G69" s="25"/>
      <c r="H69" s="25"/>
    </row>
    <row r="70" spans="2:8" ht="13.5" thickBot="1" x14ac:dyDescent="0.35">
      <c r="E70" s="38">
        <f>SUM(E59:E69)</f>
        <v>218.12432000000001</v>
      </c>
      <c r="F70" s="36"/>
      <c r="G70" s="36"/>
      <c r="H70" s="38">
        <f>SUM(H59:H69)</f>
        <v>135.84328000000002</v>
      </c>
    </row>
    <row r="71" spans="2:8" ht="13.5" thickTop="1" x14ac:dyDescent="0.3">
      <c r="E71" s="36"/>
      <c r="F71" s="36"/>
      <c r="G71" s="36"/>
      <c r="H71" s="36"/>
    </row>
    <row r="72" spans="2:8" ht="13" x14ac:dyDescent="0.3">
      <c r="E72" s="36"/>
      <c r="F72" s="36"/>
      <c r="G72" s="36"/>
      <c r="H72" s="36"/>
    </row>
    <row r="73" spans="2:8" ht="13" x14ac:dyDescent="0.3">
      <c r="E73" s="36"/>
      <c r="F73" s="36"/>
      <c r="G73" s="36"/>
      <c r="H73" s="36"/>
    </row>
    <row r="74" spans="2:8" ht="13" x14ac:dyDescent="0.3">
      <c r="E74" s="36"/>
      <c r="F74" s="36"/>
      <c r="G74" s="36"/>
      <c r="H74" s="36"/>
    </row>
    <row r="75" spans="2:8" ht="13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E77" s="36"/>
      <c r="F77" s="36"/>
      <c r="G77" s="36"/>
      <c r="H77" s="36"/>
    </row>
    <row r="78" spans="2:8" ht="13" x14ac:dyDescent="0.3">
      <c r="E78" s="36"/>
      <c r="F78" s="36"/>
      <c r="G78" s="36"/>
      <c r="H78" s="36"/>
    </row>
    <row r="79" spans="2:8" ht="13" x14ac:dyDescent="0.3">
      <c r="E79" s="36"/>
      <c r="F79" s="36"/>
      <c r="G79" s="36"/>
      <c r="H79" s="36"/>
    </row>
    <row r="80" spans="2:8" ht="13" x14ac:dyDescent="0.3">
      <c r="E80" s="36"/>
      <c r="F80" s="36"/>
      <c r="G80" s="36"/>
      <c r="H80" s="36"/>
    </row>
    <row r="81" spans="2:8" ht="13" x14ac:dyDescent="0.3">
      <c r="E81" s="36"/>
      <c r="F81" s="36"/>
      <c r="G81" s="36"/>
      <c r="H81" s="36"/>
    </row>
    <row r="82" spans="2:8" ht="13" x14ac:dyDescent="0.3">
      <c r="E82" s="36"/>
      <c r="F82" s="36"/>
      <c r="G82" s="36"/>
      <c r="H82" s="36"/>
    </row>
    <row r="83" spans="2:8" ht="13" x14ac:dyDescent="0.3">
      <c r="B83" s="117" t="s">
        <v>52</v>
      </c>
      <c r="C83" s="117"/>
      <c r="D83" s="117"/>
      <c r="E83" s="117"/>
      <c r="F83" s="117"/>
      <c r="G83" s="117"/>
      <c r="H83" s="117"/>
    </row>
    <row r="84" spans="2:8" ht="13" x14ac:dyDescent="0.3">
      <c r="D84" s="23"/>
      <c r="E84" s="35"/>
      <c r="F84" s="35"/>
      <c r="G84" s="35"/>
      <c r="H84" s="35"/>
    </row>
    <row r="85" spans="2:8" x14ac:dyDescent="0.25">
      <c r="B85" s="1" t="s">
        <v>53</v>
      </c>
      <c r="D85" s="23"/>
      <c r="E85" s="23">
        <v>3941.7080199999996</v>
      </c>
      <c r="H85" s="23">
        <v>3941.7080199999996</v>
      </c>
    </row>
    <row r="86" spans="2:8" x14ac:dyDescent="0.25">
      <c r="D86" s="23"/>
      <c r="E86" s="23"/>
      <c r="H86" s="23"/>
    </row>
    <row r="87" spans="2:8" x14ac:dyDescent="0.25">
      <c r="B87" s="1" t="s">
        <v>54</v>
      </c>
      <c r="D87" s="23"/>
      <c r="E87" s="23">
        <v>9488.1562800000011</v>
      </c>
      <c r="H87" s="23">
        <v>9488.1562800000011</v>
      </c>
    </row>
    <row r="88" spans="2:8" x14ac:dyDescent="0.25">
      <c r="D88" s="23"/>
      <c r="E88" s="23"/>
      <c r="H88" s="23"/>
    </row>
    <row r="89" spans="2:8" x14ac:dyDescent="0.25">
      <c r="B89" s="1" t="s">
        <v>55</v>
      </c>
      <c r="D89" s="23"/>
      <c r="E89" s="23">
        <v>10372.7963</v>
      </c>
      <c r="H89" s="23">
        <v>10173.5103</v>
      </c>
    </row>
    <row r="90" spans="2:8" x14ac:dyDescent="0.25">
      <c r="D90" s="23"/>
      <c r="E90" s="23"/>
      <c r="H90" s="23"/>
    </row>
    <row r="91" spans="2:8" x14ac:dyDescent="0.25">
      <c r="B91" s="1" t="s">
        <v>56</v>
      </c>
      <c r="D91" s="23"/>
      <c r="E91" s="23">
        <v>255.22570999999999</v>
      </c>
      <c r="H91" s="23">
        <v>164.70399</v>
      </c>
    </row>
    <row r="92" spans="2:8" x14ac:dyDescent="0.25">
      <c r="D92" s="23"/>
      <c r="E92" s="23"/>
      <c r="H92" s="23"/>
    </row>
    <row r="93" spans="2:8" x14ac:dyDescent="0.25">
      <c r="B93" s="1" t="s">
        <v>57</v>
      </c>
      <c r="D93" s="23"/>
      <c r="E93" s="23">
        <v>224.91692</v>
      </c>
      <c r="H93" s="23">
        <v>163.85892999999999</v>
      </c>
    </row>
    <row r="94" spans="2:8" x14ac:dyDescent="0.25">
      <c r="D94" s="23"/>
      <c r="E94" s="23"/>
      <c r="H94" s="23"/>
    </row>
    <row r="95" spans="2:8" x14ac:dyDescent="0.25">
      <c r="B95" s="1" t="s">
        <v>96</v>
      </c>
      <c r="D95" s="23"/>
      <c r="E95" s="23">
        <v>0</v>
      </c>
      <c r="H95" s="23">
        <v>114.914</v>
      </c>
    </row>
    <row r="96" spans="2:8" x14ac:dyDescent="0.25">
      <c r="D96" s="23"/>
      <c r="E96" s="23"/>
      <c r="H96" s="23"/>
    </row>
    <row r="97" spans="2:8" x14ac:dyDescent="0.25">
      <c r="B97" t="s">
        <v>101</v>
      </c>
      <c r="D97" s="23"/>
      <c r="E97" s="23">
        <v>127.99388</v>
      </c>
      <c r="H97" s="23">
        <v>127.99388</v>
      </c>
    </row>
    <row r="98" spans="2:8" x14ac:dyDescent="0.25">
      <c r="D98" s="23"/>
      <c r="E98" s="23"/>
      <c r="H98" s="23"/>
    </row>
    <row r="99" spans="2:8" x14ac:dyDescent="0.25">
      <c r="B99" s="1" t="s">
        <v>58</v>
      </c>
      <c r="D99" s="23"/>
      <c r="E99" s="57">
        <v>-4901.8501499999984</v>
      </c>
      <c r="H99" s="57">
        <v>-4580.5896199999988</v>
      </c>
    </row>
    <row r="100" spans="2:8" x14ac:dyDescent="0.25">
      <c r="D100" s="23"/>
      <c r="E100" s="23"/>
      <c r="H100" s="23"/>
    </row>
    <row r="101" spans="2:8" ht="13.5" thickBot="1" x14ac:dyDescent="0.35">
      <c r="D101" s="23"/>
      <c r="E101" s="58">
        <f>SUM(E85:E99)</f>
        <v>19508.946960000005</v>
      </c>
      <c r="H101" s="58">
        <f>SUM(H85:H99)</f>
        <v>19594.255780000007</v>
      </c>
    </row>
    <row r="102" spans="2:8" ht="13.5" thickTop="1" x14ac:dyDescent="0.3">
      <c r="D102" s="23"/>
      <c r="E102" s="19"/>
      <c r="H102" s="19"/>
    </row>
    <row r="103" spans="2:8" ht="13" x14ac:dyDescent="0.3">
      <c r="B103" s="67" t="s">
        <v>68</v>
      </c>
      <c r="C103" s="67"/>
      <c r="D103" s="67"/>
      <c r="E103" s="67"/>
      <c r="F103" s="67"/>
      <c r="G103" s="67"/>
      <c r="H103" s="67"/>
    </row>
    <row r="104" spans="2:8" x14ac:dyDescent="0.25">
      <c r="C104" s="2"/>
    </row>
    <row r="105" spans="2:8" x14ac:dyDescent="0.25">
      <c r="B105" s="1" t="s">
        <v>103</v>
      </c>
      <c r="C105" s="2"/>
      <c r="D105" s="2"/>
      <c r="E105" s="25">
        <v>1000</v>
      </c>
      <c r="F105" s="8"/>
      <c r="G105" s="8"/>
      <c r="H105" s="25">
        <v>0</v>
      </c>
    </row>
    <row r="106" spans="2:8" ht="6" customHeight="1" x14ac:dyDescent="0.25">
      <c r="C106" s="2"/>
      <c r="D106" s="2"/>
      <c r="E106" s="25"/>
      <c r="F106" s="8"/>
      <c r="G106" s="8"/>
      <c r="H106" s="25"/>
    </row>
    <row r="107" spans="2:8" x14ac:dyDescent="0.25">
      <c r="B107" s="1" t="s">
        <v>104</v>
      </c>
      <c r="C107" s="2"/>
      <c r="D107" s="2"/>
      <c r="E107" s="25">
        <v>4914.0759600000001</v>
      </c>
      <c r="F107" s="8"/>
      <c r="G107" s="8"/>
      <c r="H107" s="25">
        <v>4960</v>
      </c>
    </row>
    <row r="108" spans="2:8" ht="13.5" thickBot="1" x14ac:dyDescent="0.35">
      <c r="B108" s="2"/>
      <c r="C108" s="2"/>
      <c r="D108" s="2"/>
      <c r="E108" s="72">
        <f>+E105+E107</f>
        <v>5914.0759600000001</v>
      </c>
      <c r="F108" s="8"/>
      <c r="G108" s="8"/>
      <c r="H108" s="72">
        <f>+H105+H107</f>
        <v>4960</v>
      </c>
    </row>
    <row r="109" spans="2:8" ht="13.5" thickTop="1" x14ac:dyDescent="0.3">
      <c r="B109" s="117" t="s">
        <v>59</v>
      </c>
      <c r="C109" s="117"/>
      <c r="D109" s="117"/>
      <c r="E109" s="117"/>
      <c r="F109" s="117"/>
      <c r="G109" s="117"/>
      <c r="H109" s="117"/>
    </row>
    <row r="111" spans="2:8" x14ac:dyDescent="0.25">
      <c r="B111" s="1" t="s">
        <v>60</v>
      </c>
      <c r="E111" s="25">
        <f>BALANCE!G35</f>
        <v>16602.493859999999</v>
      </c>
      <c r="H111" s="25">
        <f>BALANCE!I35</f>
        <v>16602</v>
      </c>
    </row>
    <row r="112" spans="2:8" x14ac:dyDescent="0.25">
      <c r="E112" s="25"/>
      <c r="H112" s="25"/>
    </row>
    <row r="113" spans="2:11" x14ac:dyDescent="0.25">
      <c r="B113" s="1" t="s">
        <v>61</v>
      </c>
      <c r="E113" s="25">
        <f>BALANCE!G36</f>
        <v>637.38379000000009</v>
      </c>
      <c r="H113" s="25">
        <v>631.33021999999994</v>
      </c>
    </row>
    <row r="114" spans="2:11" x14ac:dyDescent="0.25">
      <c r="E114" s="43"/>
      <c r="H114" s="43"/>
    </row>
    <row r="115" spans="2:11" hidden="1" x14ac:dyDescent="0.25">
      <c r="B115" s="2" t="s">
        <v>26</v>
      </c>
      <c r="E115" s="43">
        <v>0</v>
      </c>
      <c r="H115" s="43">
        <v>0</v>
      </c>
    </row>
    <row r="116" spans="2:11" x14ac:dyDescent="0.25">
      <c r="E116" s="53"/>
      <c r="H116" s="53"/>
    </row>
    <row r="117" spans="2:11" ht="13.5" thickBot="1" x14ac:dyDescent="0.35">
      <c r="E117" s="59">
        <f>SUM(E111:E115)</f>
        <v>17239.877649999999</v>
      </c>
      <c r="F117" s="25"/>
      <c r="G117" s="25"/>
      <c r="H117" s="59">
        <f>SUM(H111:H115)</f>
        <v>17233.33022</v>
      </c>
    </row>
    <row r="118" spans="2:11" ht="13" thickTop="1" x14ac:dyDescent="0.25">
      <c r="E118" s="53"/>
      <c r="F118" s="25"/>
      <c r="G118" s="25"/>
      <c r="H118" s="53"/>
    </row>
    <row r="119" spans="2:11" ht="13" x14ac:dyDescent="0.3">
      <c r="B119" s="117" t="s">
        <v>62</v>
      </c>
      <c r="C119" s="117"/>
      <c r="D119" s="117"/>
      <c r="E119" s="117"/>
      <c r="F119" s="117"/>
      <c r="G119" s="117"/>
      <c r="H119" s="117"/>
    </row>
    <row r="120" spans="2:11" x14ac:dyDescent="0.25">
      <c r="B120" s="1" t="s">
        <v>63</v>
      </c>
      <c r="E120" s="25">
        <f>BALANCE!G40</f>
        <v>26.12811</v>
      </c>
      <c r="F120" s="25"/>
      <c r="G120" s="25"/>
      <c r="H120" s="25">
        <v>23.977930000000001</v>
      </c>
      <c r="J120" s="25"/>
      <c r="K120" s="25"/>
    </row>
    <row r="121" spans="2:11" x14ac:dyDescent="0.25">
      <c r="E121" s="25"/>
      <c r="F121" s="25"/>
      <c r="G121" s="25"/>
      <c r="H121" s="25"/>
      <c r="J121" s="25"/>
      <c r="K121" s="25"/>
    </row>
    <row r="122" spans="2:11" x14ac:dyDescent="0.25">
      <c r="B122" s="25" t="s">
        <v>28</v>
      </c>
      <c r="E122" s="25">
        <f>BALANCE!G42</f>
        <v>679.69871999999998</v>
      </c>
      <c r="F122" s="25"/>
      <c r="G122" s="25"/>
      <c r="H122" s="77">
        <v>517.82983000000002</v>
      </c>
      <c r="J122" s="25"/>
      <c r="K122" s="25"/>
    </row>
    <row r="123" spans="2:11" x14ac:dyDescent="0.25">
      <c r="E123" s="25"/>
      <c r="F123" s="25"/>
      <c r="G123" s="25"/>
      <c r="H123" s="25"/>
      <c r="K123" s="25"/>
    </row>
    <row r="124" spans="2:11" x14ac:dyDescent="0.25">
      <c r="B124" s="1" t="s">
        <v>64</v>
      </c>
      <c r="E124" s="26">
        <v>439.68871000000001</v>
      </c>
      <c r="F124" s="25"/>
      <c r="G124" s="25"/>
      <c r="H124" s="26">
        <v>302.99309999999997</v>
      </c>
      <c r="K124" s="25"/>
    </row>
    <row r="125" spans="2:11" x14ac:dyDescent="0.25">
      <c r="E125" s="25"/>
      <c r="F125" s="25"/>
      <c r="G125" s="25"/>
      <c r="H125" s="25"/>
      <c r="K125" s="25"/>
    </row>
    <row r="126" spans="2:11" ht="13.5" thickBot="1" x14ac:dyDescent="0.35">
      <c r="E126" s="38">
        <f>SUM(E120:E124)</f>
        <v>1145.5155399999999</v>
      </c>
      <c r="F126" s="36"/>
      <c r="G126" s="36"/>
      <c r="H126" s="38">
        <f>SUM(H120:H124)</f>
        <v>844.80086000000006</v>
      </c>
      <c r="K126" s="36"/>
    </row>
    <row r="127" spans="2:11" ht="14" customHeight="1" thickTop="1" x14ac:dyDescent="0.3">
      <c r="B127" s="117" t="s">
        <v>65</v>
      </c>
      <c r="C127" s="117"/>
      <c r="D127" s="117"/>
      <c r="E127" s="117"/>
      <c r="F127" s="117"/>
      <c r="G127" s="117"/>
      <c r="H127" s="117"/>
    </row>
    <row r="128" spans="2:11" ht="14" customHeight="1" x14ac:dyDescent="0.3">
      <c r="B128" s="65"/>
      <c r="C128" s="65"/>
      <c r="D128" s="65"/>
      <c r="E128" s="65"/>
      <c r="F128" s="65"/>
      <c r="G128" s="65"/>
      <c r="H128" s="65"/>
    </row>
    <row r="129" spans="2:8" x14ac:dyDescent="0.25">
      <c r="B129" s="1" t="s">
        <v>66</v>
      </c>
      <c r="E129" s="26">
        <f>BALANCE!G49</f>
        <v>14112.77159</v>
      </c>
      <c r="H129" s="26">
        <f>BALANCE!I49</f>
        <v>14677.34749</v>
      </c>
    </row>
    <row r="130" spans="2:8" ht="13.5" thickBot="1" x14ac:dyDescent="0.35">
      <c r="B130" s="3"/>
      <c r="E130" s="58">
        <f>SUM(E129:E129)</f>
        <v>14112.77159</v>
      </c>
      <c r="H130" s="58">
        <f>SUM(H129:H129)</f>
        <v>14677.34749</v>
      </c>
    </row>
    <row r="131" spans="2:8" ht="13.5" thickTop="1" x14ac:dyDescent="0.3">
      <c r="B131" s="3"/>
      <c r="E131" s="19"/>
      <c r="H131" s="19"/>
    </row>
    <row r="132" spans="2:8" ht="13" x14ac:dyDescent="0.3">
      <c r="B132" s="3"/>
      <c r="E132" s="19"/>
      <c r="H132" s="19"/>
    </row>
    <row r="133" spans="2:8" ht="13" hidden="1" x14ac:dyDescent="0.3">
      <c r="B133" s="3"/>
      <c r="E133" s="19"/>
      <c r="H133" s="19"/>
    </row>
    <row r="134" spans="2:8" ht="13" hidden="1" x14ac:dyDescent="0.3">
      <c r="B134" s="67" t="s">
        <v>65</v>
      </c>
      <c r="C134" s="67"/>
      <c r="D134" s="67"/>
      <c r="E134" s="60">
        <v>0</v>
      </c>
      <c r="F134" s="67"/>
      <c r="G134" s="67"/>
      <c r="H134" s="60">
        <v>0</v>
      </c>
    </row>
    <row r="135" spans="2:8" hidden="1" x14ac:dyDescent="0.25">
      <c r="E135" s="23"/>
      <c r="H135" s="23"/>
    </row>
    <row r="136" spans="2:8" ht="13.5" hidden="1" thickBot="1" x14ac:dyDescent="0.35">
      <c r="E136" s="58">
        <f>E134</f>
        <v>0</v>
      </c>
      <c r="H136" s="58">
        <f>H134</f>
        <v>0</v>
      </c>
    </row>
    <row r="137" spans="2:8" hidden="1" x14ac:dyDescent="0.25"/>
    <row r="138" spans="2:8" hidden="1" x14ac:dyDescent="0.25"/>
    <row r="155" spans="1:8" x14ac:dyDescent="0.25">
      <c r="A155" s="66"/>
      <c r="E155" s="23"/>
      <c r="H155" s="23"/>
    </row>
    <row r="156" spans="1:8" x14ac:dyDescent="0.25">
      <c r="A156" s="66"/>
      <c r="E156" s="23"/>
      <c r="H156" s="23"/>
    </row>
    <row r="157" spans="1:8" x14ac:dyDescent="0.25">
      <c r="A157" s="66"/>
    </row>
    <row r="158" spans="1:8" x14ac:dyDescent="0.25">
      <c r="A158" s="66"/>
    </row>
    <row r="159" spans="1:8" x14ac:dyDescent="0.25">
      <c r="A159" s="66"/>
    </row>
    <row r="160" spans="1:8" x14ac:dyDescent="0.25">
      <c r="A160" s="66"/>
    </row>
    <row r="161" spans="1:1" x14ac:dyDescent="0.25">
      <c r="A161" s="66"/>
    </row>
    <row r="162" spans="1:1" x14ac:dyDescent="0.25">
      <c r="A162" s="66"/>
    </row>
    <row r="163" spans="1:1" x14ac:dyDescent="0.25">
      <c r="A163" s="66"/>
    </row>
  </sheetData>
  <sortState xmlns:xlrd2="http://schemas.microsoft.com/office/spreadsheetml/2017/richdata2" ref="A182:J237">
    <sortCondition descending="1" ref="E182:E237"/>
  </sortState>
  <mergeCells count="8">
    <mergeCell ref="B109:H109"/>
    <mergeCell ref="B119:H119"/>
    <mergeCell ref="B127:H127"/>
    <mergeCell ref="B83:H83"/>
    <mergeCell ref="B7:H7"/>
    <mergeCell ref="B20:H20"/>
    <mergeCell ref="B32:H32"/>
    <mergeCell ref="B57:H57"/>
  </mergeCells>
  <phoneticPr fontId="0" type="noConversion"/>
  <conditionalFormatting sqref="E13">
    <cfRule type="expression" dxfId="1" priority="3">
      <formula>$E$2="1"</formula>
    </cfRule>
  </conditionalFormatting>
  <conditionalFormatting sqref="H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RESULTADO</vt:lpstr>
      <vt:lpstr>BALANCE</vt:lpstr>
      <vt:lpstr>ANEXO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eespinoza</cp:lastModifiedBy>
  <cp:lastPrinted>2023-06-06T14:53:38Z</cp:lastPrinted>
  <dcterms:created xsi:type="dcterms:W3CDTF">2009-05-06T00:19:57Z</dcterms:created>
  <dcterms:modified xsi:type="dcterms:W3CDTF">2023-09-14T15:49:04Z</dcterms:modified>
</cp:coreProperties>
</file>