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I8DFIKZJ\"/>
    </mc:Choice>
  </mc:AlternateContent>
  <xr:revisionPtr revIDLastSave="0" documentId="13_ncr:1_{8CED3A38-5AB4-483B-B44B-4F0B3D9AAB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OCT 2022-2021" sheetId="2" r:id="rId1"/>
    <sheet name="ESTAD.RESULT. OCT 2022-2021" sheetId="35" r:id="rId2"/>
    <sheet name="BALANCE OCT Y SEP 2022" sheetId="4" r:id="rId3"/>
    <sheet name="EST RESUL OCT Y SEP 2022" sheetId="5" r:id="rId4"/>
  </sheets>
  <externalReferences>
    <externalReference r:id="rId5"/>
  </externalReferences>
  <definedNames>
    <definedName name="A_impresión_IM">#REF!</definedName>
    <definedName name="_xlnm.Print_Area" localSheetId="0">'BALANCE OCT 2022-2021'!$B$1:$J$82</definedName>
    <definedName name="_xlnm.Print_Area" localSheetId="2">'BALANCE OCT Y SEP 2022'!$A$1:$J$62</definedName>
    <definedName name="_xlnm.Print_Area" localSheetId="3">'EST RESUL OCT Y SEP 2022'!$A$1:$H$59</definedName>
    <definedName name="_xlnm.Print_Area" localSheetId="1">'ESTAD.RESULT. OCT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38" i="5"/>
  <c r="D36" i="5"/>
  <c r="D25" i="5"/>
  <c r="D28" i="5" s="1"/>
  <c r="D15" i="5"/>
  <c r="D30" i="5" s="1"/>
  <c r="D42" i="5" s="1"/>
  <c r="D51" i="5" s="1"/>
  <c r="D55" i="5" s="1"/>
  <c r="F53" i="4"/>
  <c r="F51" i="4"/>
  <c r="F43" i="4"/>
  <c r="F56" i="4" s="1"/>
  <c r="F29" i="4"/>
  <c r="F38" i="4" s="1"/>
  <c r="F58" i="4" s="1"/>
  <c r="F13" i="4"/>
  <c r="F9" i="4"/>
  <c r="F23" i="4" s="1"/>
  <c r="D13" i="2" l="1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J55" i="4" s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J45" i="4" s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<sst xmlns="http://schemas.openxmlformats.org/spreadsheetml/2006/main" count="217" uniqueCount="99">
  <si>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</si>
  <si>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</si>
  <si>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</si>
  <si>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</si>
  <si>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</si>
  <si>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</si>
  <si>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</si>
  <si>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</si>
  <si>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</si>
  <si>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</si>
  <si>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</si>
  <si>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</si>
  <si>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</si>
  <si>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</si>
  <si>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</si>
  <si>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</si>
  <si>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</si>
  <si>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</si>
  <si>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</si>
  <si>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</si>
  <si>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</si>
  <si>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</si>
  <si>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</si>
  <si>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</si>
  <si>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</si>
  <si>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</si>
  <si>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</si>
  <si>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</si>
  <si>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</si>
  <si>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</si>
  <si>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</si>
  <si>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</si>
  <si>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</si>
  <si>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</si>
  <si>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</si>
  <si>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</si>
  <si>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</si>
  <si>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</si>
  <si>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</si>
  <si>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</si>
  <si>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</si>
  <si>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</si>
  <si>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</si>
  <si>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</si>
  <si>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</si>
  <si>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</si>
  <si>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</si>
  <si>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</si>
  <si>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</si>
  <si>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</si>
  <si>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</si>
  <si>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</si>
  <si>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</si>
  <si>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</si>
  <si>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</si>
  <si>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</si>
  <si>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</si>
  <si>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</si>
  <si>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</si>
  <si>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</si>
  <si>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</si>
  <si>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</si>
  <si>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</si>
  <si>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</si>
  <si>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</si>
  <si>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</si>
  <si>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</si>
  <si>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</si>
  <si>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</si>
  <si>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</si>
  <si>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</si>
  <si>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</si>
  <si>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</si>
  <si>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</si>
  <si>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</si>
  <si>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</si>
  <si>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</si>
  <si>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</si>
  <si>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</si>
  <si>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</si>
  <si>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</si>
  <si>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</si>
  <si>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</si>
  <si>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</si>
  <si>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</si>
  <si>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</si>
  <si>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</si>
  <si>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</si>
  <si>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</si>
  <si>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</si>
  <si>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</si>
  <si>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</si>
  <si>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</si>
  <si>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SEPTIEMBRE</t>
  </si>
  <si>
    <t>COMPARATIVO AL 31 DE OCTUBRE DE 2022 Y 2021</t>
  </si>
  <si>
    <t xml:space="preserve">COMPARATIVO DEL 1 DE ENERO AL 31 DE OCTUBRE DE 2022 Y 2021 </t>
  </si>
  <si>
    <t xml:space="preserve">COMPARATIVO AL 31 DE OCTUBRE Y 30 DE SEPTIEMBRE DE 2022  </t>
  </si>
  <si>
    <t>OCTUBRE</t>
  </si>
  <si>
    <t>COMPARATIVOS AL 31 DE OCTUBRE Y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</si>
</sst>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4" formatCode="0.0%"/>
    <numFmt numFmtId="175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4" fontId="30" fillId="0" borderId="0"/>
    <xf numFmtId="174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5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/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87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86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94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564068.69999999995</v>
      </c>
      <c r="E9" s="184"/>
      <c r="F9" s="20">
        <f>F10+F12+F11+F13+F29</f>
        <v>553919.4</v>
      </c>
      <c r="G9" s="184"/>
      <c r="H9" s="20">
        <f t="shared" ref="H9:H14" si="0">D9-F9</f>
        <v>10149.29999999993</v>
      </c>
      <c r="I9" s="184"/>
      <c r="J9" s="152">
        <f t="shared" ref="J9:J14" si="1">H9/F9*100</f>
        <v>1.8322701822683825</v>
      </c>
    </row>
    <row r="10" spans="1:10" x14ac:dyDescent="0.25">
      <c r="A10" s="1">
        <v>111</v>
      </c>
      <c r="B10" s="141" t="s">
        <v>8</v>
      </c>
      <c r="C10" s="4"/>
      <c r="D10" s="10">
        <v>45348.6</v>
      </c>
      <c r="E10" s="10"/>
      <c r="F10" s="10">
        <v>67727.7</v>
      </c>
      <c r="G10" s="10"/>
      <c r="H10" s="10">
        <f t="shared" si="0"/>
        <v>-22379.1</v>
      </c>
      <c r="I10" s="10"/>
      <c r="J10" s="142">
        <f t="shared" si="1"/>
        <v>-33.042757985285192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186862.3</v>
      </c>
      <c r="E12" s="10"/>
      <c r="F12" s="10">
        <v>193154.6</v>
      </c>
      <c r="G12" s="10"/>
      <c r="H12" s="10">
        <f t="shared" si="0"/>
        <v>-6292.3000000000175</v>
      </c>
      <c r="I12" s="10"/>
      <c r="J12" s="142">
        <f t="shared" si="1"/>
        <v>-3.2576495718973391</v>
      </c>
    </row>
    <row r="13" spans="1:10" x14ac:dyDescent="0.25">
      <c r="B13" s="138" t="s">
        <v>11</v>
      </c>
      <c r="C13" s="5"/>
      <c r="D13" s="8">
        <f>D14+D23</f>
        <v>335209.89999999997</v>
      </c>
      <c r="E13" s="9"/>
      <c r="F13" s="8">
        <f>F14+F23</f>
        <v>295997.10000000003</v>
      </c>
      <c r="G13" s="9"/>
      <c r="H13" s="8">
        <f t="shared" si="0"/>
        <v>39212.79999999993</v>
      </c>
      <c r="I13" s="9"/>
      <c r="J13" s="140">
        <f t="shared" si="1"/>
        <v>13.247697359197074</v>
      </c>
    </row>
    <row r="14" spans="1:10" s="2" customFormat="1" ht="18" customHeight="1" x14ac:dyDescent="0.25">
      <c r="A14" s="1"/>
      <c r="B14" s="141" t="s">
        <v>12</v>
      </c>
      <c r="C14" s="4"/>
      <c r="D14" s="10">
        <v>334350.8</v>
      </c>
      <c r="E14" s="10"/>
      <c r="F14" s="10">
        <v>295177.7</v>
      </c>
      <c r="G14" s="10"/>
      <c r="H14" s="10">
        <f t="shared" si="0"/>
        <v>39173.099999999977</v>
      </c>
      <c r="I14" s="10"/>
      <c r="J14" s="142">
        <f t="shared" si="1"/>
        <v>13.271022844882921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859.1</v>
      </c>
      <c r="E23" s="10"/>
      <c r="F23" s="10">
        <v>819.4</v>
      </c>
      <c r="G23" s="10"/>
      <c r="H23" s="10">
        <f>D23-F23</f>
        <v>39.700000000000045</v>
      </c>
      <c r="I23" s="10"/>
      <c r="J23" s="142">
        <f>H23/F23*100</f>
        <v>4.8450085428362275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-3352.1</v>
      </c>
      <c r="E29" s="13"/>
      <c r="F29" s="13">
        <v>-2960</v>
      </c>
      <c r="G29" s="13"/>
      <c r="H29" s="13">
        <f>D29-F29</f>
        <v>-392.09999999999991</v>
      </c>
      <c r="I29" s="13"/>
      <c r="J29" s="185">
        <f>H29/F29*100</f>
        <v>13.246621621621617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26213.3</v>
      </c>
      <c r="E31" s="11"/>
      <c r="F31" s="10">
        <v>17268.900000000001</v>
      </c>
      <c r="G31" s="10"/>
      <c r="H31" s="10">
        <f>D31-F31</f>
        <v>8944.3999999999978</v>
      </c>
      <c r="I31" s="10"/>
      <c r="J31" s="142">
        <f>H31/F31*100</f>
        <v>51.794845068301967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3348.6</v>
      </c>
      <c r="G32" s="10"/>
      <c r="H32" s="10">
        <f>D32-F32</f>
        <v>177</v>
      </c>
      <c r="I32" s="10"/>
      <c r="J32" s="142">
        <f>H32/F32*100</f>
        <v>5.2857910768679446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15396.1</v>
      </c>
      <c r="E33" s="10"/>
      <c r="F33" s="10">
        <v>14779.7</v>
      </c>
      <c r="G33" s="10"/>
      <c r="H33" s="10">
        <f>D33-F33</f>
        <v>616.39999999999964</v>
      </c>
      <c r="I33" s="10"/>
      <c r="J33" s="142">
        <f>H33/F33*100</f>
        <v>4.1705853298781408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609203.69999999995</v>
      </c>
      <c r="E35" s="13"/>
      <c r="F35" s="12">
        <f>F9+F31+F32+F33</f>
        <v>589316.6</v>
      </c>
      <c r="G35" s="13"/>
      <c r="H35" s="12">
        <f>H9+H31+H32+H33</f>
        <v>19887.099999999926</v>
      </c>
      <c r="I35" s="13"/>
      <c r="J35" s="143">
        <f>H35/F35*100</f>
        <v>3.3746037359205436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212303.19999999998</v>
      </c>
      <c r="E47" s="184"/>
      <c r="F47" s="20">
        <f>SUM(F48:F52)</f>
        <v>238004.9</v>
      </c>
      <c r="G47" s="184"/>
      <c r="H47" s="20">
        <f t="shared" ref="H47:H56" si="2">D47-F47</f>
        <v>-25701.700000000012</v>
      </c>
      <c r="I47" s="184"/>
      <c r="J47" s="152">
        <f>H47/F47*100</f>
        <v>-10.79881128497775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40495.5</v>
      </c>
      <c r="E48" s="9"/>
      <c r="F48" s="10">
        <v>37985.5</v>
      </c>
      <c r="G48" s="9"/>
      <c r="H48" s="10">
        <f>D48-F48</f>
        <v>2510</v>
      </c>
      <c r="I48" s="10"/>
      <c r="J48" s="142">
        <f>H48/F48*100</f>
        <v>6.6077845493675218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171775.3</v>
      </c>
      <c r="E49" s="10"/>
      <c r="F49" s="10">
        <v>199964.9</v>
      </c>
      <c r="G49" s="10"/>
      <c r="H49" s="10">
        <f t="shared" si="2"/>
        <v>-28189.600000000006</v>
      </c>
      <c r="I49" s="10"/>
      <c r="J49" s="142">
        <f>H49/F49*100</f>
        <v>-14.097274071599569</v>
      </c>
    </row>
    <row r="50" spans="1:11" s="2" customFormat="1" x14ac:dyDescent="0.25">
      <c r="A50" s="1">
        <v>213</v>
      </c>
      <c r="B50" s="141" t="s">
        <v>25</v>
      </c>
      <c r="C50" s="4"/>
      <c r="D50" s="10">
        <v>32.4</v>
      </c>
      <c r="E50" s="10"/>
      <c r="F50" s="10">
        <v>54.5</v>
      </c>
      <c r="G50" s="10"/>
      <c r="H50" s="10">
        <f t="shared" si="2"/>
        <v>-22.1</v>
      </c>
      <c r="I50" s="10"/>
      <c r="J50" s="142">
        <f>H50/F50*100</f>
        <v>-40.550458715596335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256338.3</v>
      </c>
      <c r="E53" s="10"/>
      <c r="F53" s="10">
        <v>223483.8</v>
      </c>
      <c r="G53" s="10"/>
      <c r="H53" s="10">
        <f t="shared" si="2"/>
        <v>32854.5</v>
      </c>
      <c r="I53" s="10"/>
      <c r="J53" s="142">
        <f>H53/F53*100</f>
        <v>14.70106558059242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1016.4</v>
      </c>
      <c r="G54" s="11"/>
      <c r="H54" s="11">
        <f t="shared" si="2"/>
        <v>-1016.4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468641.5</v>
      </c>
      <c r="E56" s="13"/>
      <c r="F56" s="12">
        <f>SUM(F47,F53,F54)</f>
        <v>462505.1</v>
      </c>
      <c r="G56" s="13"/>
      <c r="H56" s="12">
        <f t="shared" si="2"/>
        <v>6136.4000000000233</v>
      </c>
      <c r="I56" s="13"/>
      <c r="J56" s="143">
        <f>H56/F56*100</f>
        <v>1.3267745588102755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89887.8</v>
      </c>
      <c r="E61" s="184"/>
      <c r="F61" s="20">
        <f>SUM(F62:F63)</f>
        <v>81351.199999999997</v>
      </c>
      <c r="G61" s="184"/>
      <c r="H61" s="20">
        <f>D61-F61</f>
        <v>8536.6000000000058</v>
      </c>
      <c r="I61" s="184"/>
      <c r="J61" s="152">
        <f t="shared" ref="J61:J68" si="3">H61/F61*100</f>
        <v>10.493514539429052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90196</v>
      </c>
      <c r="E62" s="10"/>
      <c r="F62" s="10">
        <v>81646.2</v>
      </c>
      <c r="G62" s="10"/>
      <c r="H62" s="10">
        <f>D62-F62</f>
        <v>8549.8000000000029</v>
      </c>
      <c r="I62" s="10"/>
      <c r="J62" s="142">
        <f t="shared" si="3"/>
        <v>10.471767210231466</v>
      </c>
    </row>
    <row r="63" spans="1:11" s="2" customFormat="1" x14ac:dyDescent="0.25">
      <c r="A63" s="1"/>
      <c r="B63" s="141" t="s">
        <v>33</v>
      </c>
      <c r="C63" s="4"/>
      <c r="D63" s="10">
        <v>-308.2</v>
      </c>
      <c r="E63" s="10"/>
      <c r="F63" s="10">
        <v>-295</v>
      </c>
      <c r="G63" s="10"/>
      <c r="H63" s="10">
        <f>D63-F63</f>
        <v>-13.199999999999989</v>
      </c>
      <c r="I63" s="10"/>
      <c r="J63" s="142">
        <f>H63/F63*100</f>
        <v>4.4745762711864367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17119.8</v>
      </c>
      <c r="E69" s="13"/>
      <c r="F69" s="20">
        <f>SUM(F70:F71)</f>
        <v>16232.9</v>
      </c>
      <c r="G69" s="13"/>
      <c r="H69" s="20">
        <f>SUM(H70:H71)</f>
        <v>886.89999999999964</v>
      </c>
      <c r="I69" s="13"/>
      <c r="J69" s="152">
        <f>SUM(J70:J71)</f>
        <v>5.4635955374578762</v>
      </c>
    </row>
    <row r="70" spans="1:11" s="2" customFormat="1" hidden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17119.8</v>
      </c>
      <c r="E71" s="22"/>
      <c r="F71" s="21">
        <v>16232.9</v>
      </c>
      <c r="G71" s="21"/>
      <c r="H71" s="13">
        <f>D71-F71</f>
        <v>886.89999999999964</v>
      </c>
      <c r="I71" s="13"/>
      <c r="J71" s="152">
        <f>H71/F71*100</f>
        <v>5.4635955374578762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140562.19999999998</v>
      </c>
      <c r="E72" s="13"/>
      <c r="F72" s="12">
        <f>F61+F64+F65+F66+F67+F68+F69</f>
        <v>126811.49999999999</v>
      </c>
      <c r="G72" s="13"/>
      <c r="H72" s="12">
        <f>D72-F72</f>
        <v>13750.699999999997</v>
      </c>
      <c r="I72" s="13"/>
      <c r="J72" s="143">
        <f>H72/F72*100</f>
        <v>10.84341719796706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609203.69999999995</v>
      </c>
      <c r="E74" s="13"/>
      <c r="F74" s="24">
        <f>F56+F72</f>
        <v>589316.6</v>
      </c>
      <c r="G74" s="13"/>
      <c r="H74" s="25">
        <f>D74-F74</f>
        <v>19887.099999999977</v>
      </c>
      <c r="I74" s="21"/>
      <c r="J74" s="155">
        <f>H74/F74*100</f>
        <v>3.3746037359205525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25" zoomScale="80" zoomScaleNormal="80" zoomScaleSheetLayoutView="90" workbookViewId="0">
      <selection activeCell="C43" sqref="C43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87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85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95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92</v>
      </c>
      <c r="D7" s="221"/>
      <c r="E7" s="167" t="s">
        <v>91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19163.3</v>
      </c>
      <c r="D9" s="161"/>
      <c r="E9" s="161">
        <v>19061.3</v>
      </c>
      <c r="F9" s="224"/>
      <c r="G9" s="225">
        <f>C9-E9</f>
        <v>102</v>
      </c>
      <c r="H9" s="225"/>
      <c r="I9" s="226">
        <f>G9/E9*100</f>
        <v>0.53511565318210197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10898.6</v>
      </c>
      <c r="D11" s="224"/>
      <c r="E11" s="161">
        <v>9525.2999999999993</v>
      </c>
      <c r="F11" s="224"/>
      <c r="G11" s="225">
        <f>C11-E11</f>
        <v>1373.3000000000011</v>
      </c>
      <c r="H11" s="225"/>
      <c r="I11" s="226">
        <f>G11/E11*100</f>
        <v>14.417393677889423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733</v>
      </c>
      <c r="D13" s="224"/>
      <c r="E13" s="161">
        <v>1036.9000000000001</v>
      </c>
      <c r="F13" s="224"/>
      <c r="G13" s="225">
        <f>C13-E13</f>
        <v>-303.90000000000009</v>
      </c>
      <c r="H13" s="225"/>
      <c r="I13" s="226">
        <f>G13/E13*100</f>
        <v>-29.308515768155086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30794.9</v>
      </c>
      <c r="D15" s="227"/>
      <c r="E15" s="117">
        <f>SUM(E9:E13)</f>
        <v>29623.5</v>
      </c>
      <c r="F15" s="227"/>
      <c r="G15" s="118">
        <f>C15-E15</f>
        <v>1171.4000000000015</v>
      </c>
      <c r="H15" s="228"/>
      <c r="I15" s="229">
        <f>G15/E15*100</f>
        <v>3.9542930443735593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178.8</v>
      </c>
      <c r="E20" s="161">
        <v>121.6</v>
      </c>
      <c r="G20" s="225">
        <f t="shared" ref="G20:G25" si="0">C20-E20</f>
        <v>57.200000000000017</v>
      </c>
      <c r="I20" s="226">
        <f t="shared" ref="I20:I25" si="1">G20/E20*100</f>
        <v>47.039473684210542</v>
      </c>
    </row>
    <row r="21" spans="1:9" x14ac:dyDescent="0.2">
      <c r="A21" s="35">
        <v>7110020100</v>
      </c>
      <c r="B21" s="125" t="s">
        <v>49</v>
      </c>
      <c r="C21" s="161">
        <v>7985.9</v>
      </c>
      <c r="D21" s="224"/>
      <c r="E21" s="161">
        <v>7689.7</v>
      </c>
      <c r="F21" s="224"/>
      <c r="G21" s="225">
        <f t="shared" si="0"/>
        <v>296.19999999999982</v>
      </c>
      <c r="H21" s="225"/>
      <c r="I21" s="226">
        <f t="shared" si="1"/>
        <v>3.8519057960648642</v>
      </c>
    </row>
    <row r="22" spans="1:9" x14ac:dyDescent="0.2">
      <c r="A22" s="35">
        <v>7110020200</v>
      </c>
      <c r="B22" s="125" t="s">
        <v>55</v>
      </c>
      <c r="C22" s="161">
        <v>839.6</v>
      </c>
      <c r="D22" s="224"/>
      <c r="E22" s="161">
        <v>817.9</v>
      </c>
      <c r="F22" s="224"/>
      <c r="G22" s="225">
        <f t="shared" si="0"/>
        <v>21.700000000000045</v>
      </c>
      <c r="H22" s="225"/>
      <c r="I22" s="226">
        <f t="shared" si="1"/>
        <v>2.6531360802054098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223.8</v>
      </c>
      <c r="D24" s="224"/>
      <c r="E24" s="161">
        <v>366.7</v>
      </c>
      <c r="F24" s="224"/>
      <c r="G24" s="225">
        <f t="shared" si="0"/>
        <v>-142.89999999999998</v>
      </c>
      <c r="H24" s="225"/>
      <c r="I24" s="226">
        <f t="shared" si="1"/>
        <v>-38.969184619580034</v>
      </c>
    </row>
    <row r="25" spans="1:9" x14ac:dyDescent="0.2">
      <c r="B25" s="125"/>
      <c r="C25" s="120">
        <f>SUM(C20:C24)</f>
        <v>9228.0999999999985</v>
      </c>
      <c r="D25" s="227"/>
      <c r="E25" s="120">
        <f>SUM(E20:E24)</f>
        <v>8995.9000000000015</v>
      </c>
      <c r="F25" s="227"/>
      <c r="G25" s="59">
        <f t="shared" si="0"/>
        <v>232.19999999999709</v>
      </c>
      <c r="H25" s="228"/>
      <c r="I25" s="230">
        <f t="shared" si="1"/>
        <v>2.5811758690069593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152.9</v>
      </c>
      <c r="E27" s="161">
        <v>4</v>
      </c>
      <c r="G27" s="225">
        <f>C27-E27</f>
        <v>148.9</v>
      </c>
      <c r="I27" s="235">
        <f>G27/E27*100</f>
        <v>3722.5</v>
      </c>
    </row>
    <row r="28" spans="1:9" x14ac:dyDescent="0.2">
      <c r="B28" s="122"/>
      <c r="C28" s="117">
        <f>SUM(C25:C27)</f>
        <v>9380.9999999999982</v>
      </c>
      <c r="D28" s="227"/>
      <c r="E28" s="117">
        <f>SUM(E25:E27)</f>
        <v>8999.9000000000015</v>
      </c>
      <c r="F28" s="227"/>
      <c r="G28" s="118">
        <f>C28-E28</f>
        <v>381.09999999999673</v>
      </c>
      <c r="H28" s="228"/>
      <c r="I28" s="229">
        <f>G28/E28*100</f>
        <v>4.2344914943498999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21413.9</v>
      </c>
      <c r="D30" s="231"/>
      <c r="E30" s="231">
        <f>+E15-E28</f>
        <v>20623.599999999999</v>
      </c>
      <c r="F30" s="231"/>
      <c r="G30" s="228">
        <f>C30-E30</f>
        <v>790.30000000000291</v>
      </c>
      <c r="H30" s="228"/>
      <c r="I30" s="232">
        <f>G30/E30*100</f>
        <v>3.8320176884734138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88</v>
      </c>
      <c r="C33" s="161">
        <v>13542.2</v>
      </c>
      <c r="D33" s="225"/>
      <c r="E33" s="161">
        <v>12040.4</v>
      </c>
      <c r="F33" s="225"/>
      <c r="G33" s="225">
        <f>C33-E33</f>
        <v>1501.8000000000011</v>
      </c>
      <c r="H33" s="225"/>
      <c r="I33" s="226">
        <f>G33/E33*100</f>
        <v>12.473007541277708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89</v>
      </c>
      <c r="C35" s="234">
        <v>7755.5</v>
      </c>
      <c r="D35" s="225"/>
      <c r="E35" s="234">
        <v>7112.7</v>
      </c>
      <c r="F35" s="225"/>
      <c r="G35" s="40">
        <f>C35-E35</f>
        <v>642.80000000000018</v>
      </c>
      <c r="H35" s="225"/>
      <c r="I35" s="235">
        <f>G35/E35*100</f>
        <v>9.0373557158322466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90</v>
      </c>
      <c r="C37" s="237">
        <f>SUM(C33-C35)</f>
        <v>5786.7000000000007</v>
      </c>
      <c r="D37" s="228"/>
      <c r="E37" s="237">
        <f>SUM(E33-E35)</f>
        <v>4927.7</v>
      </c>
      <c r="F37" s="228"/>
      <c r="G37" s="237">
        <f>SUM(G33-G35)</f>
        <v>859.00000000000091</v>
      </c>
      <c r="H37" s="228"/>
      <c r="I37" s="232">
        <f>G37/E37*100</f>
        <v>17.432067698926495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8299.4</v>
      </c>
      <c r="D40" s="227"/>
      <c r="E40" s="238">
        <f>SUM(E41:E42)</f>
        <v>7907.3</v>
      </c>
      <c r="F40" s="227"/>
      <c r="G40" s="55">
        <f>C40-E40</f>
        <v>392.09999999999945</v>
      </c>
      <c r="H40" s="228"/>
      <c r="I40" s="239">
        <f>G40/E40*100</f>
        <v>4.9587090410127281</v>
      </c>
      <c r="J40" s="216">
        <v>10473.63385</v>
      </c>
    </row>
    <row r="41" spans="1:10" ht="15" customHeight="1" x14ac:dyDescent="0.2">
      <c r="B41" s="125" t="s">
        <v>60</v>
      </c>
      <c r="C41" s="224">
        <v>7958.7</v>
      </c>
      <c r="D41" s="224"/>
      <c r="E41" s="224">
        <v>7627.8</v>
      </c>
      <c r="F41" s="224"/>
      <c r="G41" s="225">
        <f>C41-E41</f>
        <v>330.89999999999964</v>
      </c>
      <c r="I41" s="226">
        <f>G41/E41*100</f>
        <v>4.3380791315975724</v>
      </c>
      <c r="J41" s="216">
        <f>+J40-C40</f>
        <v>2174.2338500000005</v>
      </c>
    </row>
    <row r="42" spans="1:10" ht="15" customHeight="1" x14ac:dyDescent="0.2">
      <c r="B42" s="125" t="s">
        <v>61</v>
      </c>
      <c r="C42" s="224">
        <v>340.7</v>
      </c>
      <c r="D42" s="224"/>
      <c r="E42" s="224">
        <v>279.5</v>
      </c>
      <c r="F42" s="224"/>
      <c r="G42" s="225">
        <f>C42-E42</f>
        <v>61.199999999999989</v>
      </c>
      <c r="I42" s="235">
        <f>G42/E42*100</f>
        <v>21.896243291592125</v>
      </c>
    </row>
    <row r="43" spans="1:10" ht="15" customHeight="1" x14ac:dyDescent="0.2">
      <c r="B43" s="181" t="s">
        <v>62</v>
      </c>
      <c r="C43" s="58">
        <f>(C30+C33-C35-C40)</f>
        <v>18901.200000000004</v>
      </c>
      <c r="D43" s="231"/>
      <c r="E43" s="58">
        <f>(E30+E33-E35-E40)</f>
        <v>17644</v>
      </c>
      <c r="F43" s="231"/>
      <c r="G43" s="59">
        <f>C43-E43</f>
        <v>1257.2000000000044</v>
      </c>
      <c r="H43" s="228"/>
      <c r="I43" s="230">
        <f>G43/E43*100</f>
        <v>7.1253683971888711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539.79999999999995</v>
      </c>
      <c r="D47" s="225"/>
      <c r="E47" s="161">
        <v>801.1</v>
      </c>
      <c r="F47" s="225"/>
      <c r="G47" s="225">
        <f>C47-E47</f>
        <v>-261.30000000000007</v>
      </c>
      <c r="H47" s="225"/>
      <c r="I47" s="226">
        <f>G47/E47*100</f>
        <v>-32.61765073024592</v>
      </c>
    </row>
    <row r="48" spans="1:10" ht="15" customHeight="1" x14ac:dyDescent="0.2">
      <c r="A48" s="35">
        <v>82</v>
      </c>
      <c r="B48" s="130" t="s">
        <v>65</v>
      </c>
      <c r="C48" s="161">
        <v>541.4</v>
      </c>
      <c r="D48" s="225"/>
      <c r="E48" s="161">
        <v>449.1</v>
      </c>
      <c r="F48" s="225"/>
      <c r="G48" s="225">
        <f>C48-E48</f>
        <v>92.299999999999955</v>
      </c>
      <c r="H48" s="225"/>
      <c r="I48" s="226">
        <f>G48/E48*100</f>
        <v>20.552215542195491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-1.6000000000000227</v>
      </c>
      <c r="D50" s="227"/>
      <c r="E50" s="117">
        <f>SUM(E47-E48)</f>
        <v>352</v>
      </c>
      <c r="F50" s="227"/>
      <c r="G50" s="118">
        <f>C50-E50</f>
        <v>-353.6</v>
      </c>
      <c r="H50" s="228"/>
      <c r="I50" s="229">
        <f>G50/E50*100</f>
        <v>-100.45454545454547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18899.600000000006</v>
      </c>
      <c r="D52" s="231"/>
      <c r="E52" s="231">
        <f>E43+E50</f>
        <v>17996</v>
      </c>
      <c r="F52" s="231"/>
      <c r="G52" s="228">
        <f>C52-E52</f>
        <v>903.60000000000582</v>
      </c>
      <c r="H52" s="228"/>
      <c r="I52" s="232">
        <f>G52/E52*100</f>
        <v>5.0211158035119237</v>
      </c>
    </row>
    <row r="53" spans="1:9" x14ac:dyDescent="0.2">
      <c r="A53" s="35">
        <v>83</v>
      </c>
      <c r="B53" s="128" t="s">
        <v>67</v>
      </c>
      <c r="C53" s="161">
        <v>-1779.8</v>
      </c>
      <c r="D53" s="225"/>
      <c r="E53" s="161">
        <v>-1763.1</v>
      </c>
      <c r="F53" s="225"/>
      <c r="G53" s="225">
        <f>C53-E53</f>
        <v>-16.700000000000045</v>
      </c>
      <c r="H53" s="225"/>
      <c r="I53" s="226">
        <f>G53/E53*100</f>
        <v>0.94719528103908157</v>
      </c>
    </row>
    <row r="54" spans="1:9" x14ac:dyDescent="0.2">
      <c r="B54" s="131" t="s">
        <v>83</v>
      </c>
      <c r="C54" s="231">
        <f>SUM(C52+C53)</f>
        <v>17119.800000000007</v>
      </c>
      <c r="D54" s="231"/>
      <c r="E54" s="231">
        <f>SUM(E52+E53)</f>
        <v>16232.9</v>
      </c>
      <c r="F54" s="231"/>
      <c r="G54" s="231">
        <f>SUM(G52+G53)</f>
        <v>886.90000000000578</v>
      </c>
      <c r="H54" s="231"/>
      <c r="I54" s="246">
        <f>SUM(I52+I53)</f>
        <v>5.9683110845510052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17119.800000000007</v>
      </c>
      <c r="D56" s="228"/>
      <c r="E56" s="63">
        <f>SUM(E54+E55)</f>
        <v>16232.9</v>
      </c>
      <c r="F56" s="228"/>
      <c r="G56" s="63">
        <f>SUM(G52+G53+G55)</f>
        <v>886.90000000000578</v>
      </c>
      <c r="H56" s="228"/>
      <c r="I56" s="242">
        <f>G56/E56*100</f>
        <v>5.4635955374579144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15717.400000000007</v>
      </c>
      <c r="D58" s="231"/>
      <c r="E58" s="111">
        <f>SUM(E56-E57)</f>
        <v>14830.5</v>
      </c>
      <c r="F58" s="227"/>
      <c r="G58" s="111">
        <f>SUM(G56-G57)</f>
        <v>886.90000000000578</v>
      </c>
      <c r="H58" s="228"/>
      <c r="I58" s="232">
        <f t="shared" si="2"/>
        <v>5.9802434172819918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14859.900000000007</v>
      </c>
      <c r="D60" s="231"/>
      <c r="E60" s="111">
        <f>SUM(E58-E59)</f>
        <v>13973</v>
      </c>
      <c r="F60" s="231">
        <f>SUM(F58-F59)</f>
        <v>0</v>
      </c>
      <c r="G60" s="111">
        <f>SUM(G58-G59)</f>
        <v>886.90000000000578</v>
      </c>
      <c r="H60" s="231">
        <f>SUM(H58-H59)</f>
        <v>0</v>
      </c>
      <c r="I60" s="232">
        <f t="shared" si="2"/>
        <v>6.3472411078508966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15561.600000000008</v>
      </c>
      <c r="D62" s="231"/>
      <c r="E62" s="111">
        <f>SUM(E58-E59+E61)</f>
        <v>14674.7</v>
      </c>
      <c r="F62" s="227"/>
      <c r="G62" s="111">
        <f>SUM(G58-G59+G61)</f>
        <v>886.90000000000578</v>
      </c>
      <c r="H62" s="228"/>
      <c r="I62" s="245">
        <f t="shared" si="2"/>
        <v>6.0437351359823763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3" zoomScale="73" zoomScaleNormal="73" zoomScaleSheetLayoutView="90" workbookViewId="0">
      <selection activeCell="L32" sqref="L32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86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96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97</v>
      </c>
      <c r="E7" s="197"/>
      <c r="F7" s="196" t="s">
        <v>93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564068.69999999995</v>
      </c>
      <c r="E9" s="202"/>
      <c r="F9" s="113">
        <f>F10+F11+F12+F13+F17</f>
        <v>568139.6</v>
      </c>
      <c r="G9" s="202"/>
      <c r="H9" s="113">
        <f t="shared" ref="H9:H15" si="0">D9-F9</f>
        <v>-4070.9000000000233</v>
      </c>
      <c r="I9" s="202"/>
      <c r="J9" s="203">
        <f>H9/F9*100</f>
        <v>-0.71653164116706936</v>
      </c>
    </row>
    <row r="10" spans="1:10" x14ac:dyDescent="0.2">
      <c r="A10" s="82" t="s">
        <v>8</v>
      </c>
      <c r="B10" s="74"/>
      <c r="C10" s="74"/>
      <c r="D10" s="83">
        <v>45348.6</v>
      </c>
      <c r="E10" s="83"/>
      <c r="F10" s="83">
        <v>60607.6</v>
      </c>
      <c r="G10" s="83"/>
      <c r="H10" s="83">
        <f t="shared" si="0"/>
        <v>-15259</v>
      </c>
      <c r="I10" s="83"/>
      <c r="J10" s="62">
        <f>H10/F10*100</f>
        <v>-25.176710511553008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186862.3</v>
      </c>
      <c r="E12" s="83"/>
      <c r="F12" s="83">
        <v>190809.3</v>
      </c>
      <c r="G12" s="83"/>
      <c r="H12" s="83">
        <f t="shared" si="0"/>
        <v>-3947</v>
      </c>
      <c r="I12" s="83"/>
      <c r="J12" s="62">
        <f>H12/F12*100</f>
        <v>-2.0685574550087447</v>
      </c>
    </row>
    <row r="13" spans="1:10" x14ac:dyDescent="0.2">
      <c r="A13" s="194" t="s">
        <v>11</v>
      </c>
      <c r="B13" s="195"/>
      <c r="C13" s="195"/>
      <c r="D13" s="113">
        <f>D14+D15</f>
        <v>335209.89999999997</v>
      </c>
      <c r="E13" s="202"/>
      <c r="F13" s="113">
        <f>F14+F15</f>
        <v>319923.19999999995</v>
      </c>
      <c r="G13" s="202"/>
      <c r="H13" s="113">
        <f t="shared" si="0"/>
        <v>15286.700000000012</v>
      </c>
      <c r="I13" s="202"/>
      <c r="J13" s="203">
        <f>H13/F13*100</f>
        <v>4.7782405277266582</v>
      </c>
    </row>
    <row r="14" spans="1:10" x14ac:dyDescent="0.2">
      <c r="A14" s="82" t="s">
        <v>71</v>
      </c>
      <c r="B14" s="74"/>
      <c r="C14" s="74"/>
      <c r="D14" s="83">
        <v>334350.8</v>
      </c>
      <c r="E14" s="83"/>
      <c r="F14" s="83">
        <v>319153.59999999998</v>
      </c>
      <c r="G14" s="83"/>
      <c r="H14" s="83">
        <f>D14-F14</f>
        <v>15197.200000000012</v>
      </c>
      <c r="I14" s="83"/>
      <c r="J14" s="62">
        <f>H14/F14*100</f>
        <v>4.761719748735409</v>
      </c>
    </row>
    <row r="15" spans="1:10" x14ac:dyDescent="0.2">
      <c r="A15" s="82" t="s">
        <v>13</v>
      </c>
      <c r="B15" s="74"/>
      <c r="C15" s="74"/>
      <c r="D15" s="83">
        <v>859.1</v>
      </c>
      <c r="E15" s="83"/>
      <c r="F15" s="83">
        <v>769.6</v>
      </c>
      <c r="G15" s="83"/>
      <c r="H15" s="83">
        <f t="shared" si="0"/>
        <v>89.5</v>
      </c>
      <c r="I15" s="83"/>
      <c r="J15" s="62">
        <f>H15/F15*100</f>
        <v>11.629417879417879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-3352.1</v>
      </c>
      <c r="E17" s="86"/>
      <c r="F17" s="86">
        <v>-3200.5</v>
      </c>
      <c r="G17" s="86"/>
      <c r="H17" s="86">
        <f>D17-F17</f>
        <v>-151.59999999999991</v>
      </c>
      <c r="I17" s="86"/>
      <c r="J17" s="209">
        <f>H17/F17*100</f>
        <v>4.736759881268549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26213.32</v>
      </c>
      <c r="E19" s="84"/>
      <c r="F19" s="84">
        <v>25599.5</v>
      </c>
      <c r="G19" s="84"/>
      <c r="H19" s="83">
        <f>D19-F19</f>
        <v>613.81999999999971</v>
      </c>
      <c r="I19" s="83"/>
      <c r="J19" s="62">
        <f>H19/F19*100</f>
        <v>2.3977812066641917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15396.1</v>
      </c>
      <c r="E21" s="83"/>
      <c r="F21" s="83">
        <v>15481.7</v>
      </c>
      <c r="G21" s="83"/>
      <c r="H21" s="83">
        <f>D21-F21</f>
        <v>-85.600000000000364</v>
      </c>
      <c r="I21" s="83"/>
      <c r="J21" s="62">
        <f>H21/F21*100</f>
        <v>-0.55291085604294332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609203.71999999986</v>
      </c>
      <c r="E23" s="86"/>
      <c r="F23" s="85">
        <f>F9+F19+F20+F21</f>
        <v>612746.39999999991</v>
      </c>
      <c r="G23" s="86"/>
      <c r="H23" s="85">
        <f>D23-F23</f>
        <v>-3542.6800000000512</v>
      </c>
      <c r="I23" s="86"/>
      <c r="J23" s="87">
        <f>H23/F23*100</f>
        <v>-0.57816414751682776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212303.19999999998</v>
      </c>
      <c r="E29" s="202"/>
      <c r="F29" s="113">
        <f>SUM(F30:F34)</f>
        <v>207898.8</v>
      </c>
      <c r="G29" s="202"/>
      <c r="H29" s="113">
        <f t="shared" ref="H29:H36" si="1">D29-F29</f>
        <v>4404.3999999999942</v>
      </c>
      <c r="I29" s="202"/>
      <c r="J29" s="203">
        <f t="shared" ref="J29:J36" si="2">H29/F29*100</f>
        <v>2.1185307466902139</v>
      </c>
    </row>
    <row r="30" spans="1:10" x14ac:dyDescent="0.2">
      <c r="A30" s="82" t="s">
        <v>24</v>
      </c>
      <c r="B30" s="77"/>
      <c r="C30" s="77"/>
      <c r="D30" s="83">
        <v>40495.5</v>
      </c>
      <c r="E30" s="80"/>
      <c r="F30" s="83">
        <v>33259.699999999997</v>
      </c>
      <c r="G30" s="80"/>
      <c r="H30" s="83">
        <f t="shared" si="1"/>
        <v>7235.8000000000029</v>
      </c>
      <c r="I30" s="83"/>
      <c r="J30" s="62">
        <f t="shared" si="2"/>
        <v>21.755457806294114</v>
      </c>
    </row>
    <row r="31" spans="1:10" x14ac:dyDescent="0.2">
      <c r="A31" s="82" t="s">
        <v>72</v>
      </c>
      <c r="B31" s="74"/>
      <c r="C31" s="74"/>
      <c r="D31" s="83">
        <v>171775.3</v>
      </c>
      <c r="E31" s="83"/>
      <c r="F31" s="83">
        <v>174615.3</v>
      </c>
      <c r="G31" s="83"/>
      <c r="H31" s="83">
        <f t="shared" si="1"/>
        <v>-2840</v>
      </c>
      <c r="I31" s="83"/>
      <c r="J31" s="62">
        <f t="shared" si="2"/>
        <v>-1.6264325062007738</v>
      </c>
    </row>
    <row r="32" spans="1:10" x14ac:dyDescent="0.2">
      <c r="A32" s="82" t="s">
        <v>25</v>
      </c>
      <c r="B32" s="74"/>
      <c r="C32" s="74"/>
      <c r="D32" s="83">
        <v>32.4</v>
      </c>
      <c r="E32" s="83"/>
      <c r="F32" s="83">
        <v>23.8</v>
      </c>
      <c r="G32" s="83"/>
      <c r="H32" s="83">
        <f t="shared" si="1"/>
        <v>8.5999999999999979</v>
      </c>
      <c r="I32" s="83"/>
      <c r="J32" s="62">
        <f t="shared" si="2"/>
        <v>36.13445378151259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256338.3</v>
      </c>
      <c r="E35" s="83"/>
      <c r="F35" s="83">
        <v>256004.4</v>
      </c>
      <c r="G35" s="83"/>
      <c r="H35" s="83">
        <f t="shared" si="1"/>
        <v>333.89999999999418</v>
      </c>
      <c r="I35" s="83"/>
      <c r="J35" s="62">
        <f t="shared" si="2"/>
        <v>0.13042744577827339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468641.5</v>
      </c>
      <c r="E38" s="86"/>
      <c r="F38" s="85">
        <f>SUM(F29,F35,F36)</f>
        <v>463903.19999999995</v>
      </c>
      <c r="G38" s="86"/>
      <c r="H38" s="85">
        <f>D38-F38</f>
        <v>4738.3000000000466</v>
      </c>
      <c r="I38" s="86"/>
      <c r="J38" s="87">
        <f>H38/F38*100</f>
        <v>1.0213984296724072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89887.8</v>
      </c>
      <c r="E43" s="202"/>
      <c r="F43" s="113">
        <f>SUM(F44:F45)</f>
        <v>89709.099999999991</v>
      </c>
      <c r="G43" s="202"/>
      <c r="H43" s="113">
        <f>D43-F43</f>
        <v>178.70000000001164</v>
      </c>
      <c r="I43" s="202"/>
      <c r="J43" s="203">
        <f>H43/F43*100</f>
        <v>0.19919941232273164</v>
      </c>
    </row>
    <row r="44" spans="1:10" x14ac:dyDescent="0.2">
      <c r="A44" s="82" t="s">
        <v>32</v>
      </c>
      <c r="B44" s="74"/>
      <c r="C44" s="74"/>
      <c r="D44" s="83">
        <v>90196</v>
      </c>
      <c r="E44" s="83"/>
      <c r="F44" s="83">
        <v>90167.9</v>
      </c>
      <c r="G44" s="83"/>
      <c r="H44" s="83">
        <f t="shared" ref="H44:H49" si="3">D44-F44</f>
        <v>28.100000000005821</v>
      </c>
      <c r="I44" s="83"/>
      <c r="J44" s="62">
        <f t="shared" ref="J44:J49" si="4">H44/F44*100</f>
        <v>3.1164083892389446E-2</v>
      </c>
    </row>
    <row r="45" spans="1:10" x14ac:dyDescent="0.2">
      <c r="A45" s="82" t="s">
        <v>33</v>
      </c>
      <c r="B45" s="74"/>
      <c r="C45" s="74"/>
      <c r="D45" s="83">
        <v>-308.2</v>
      </c>
      <c r="E45" s="83"/>
      <c r="F45" s="83">
        <v>-458.8</v>
      </c>
      <c r="G45" s="83"/>
      <c r="H45" s="83">
        <f>D45-F45</f>
        <v>150.60000000000002</v>
      </c>
      <c r="I45" s="83"/>
      <c r="J45" s="62">
        <f t="shared" si="4"/>
        <v>-32.824760244115083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17119.8</v>
      </c>
      <c r="E51" s="86">
        <v>0</v>
      </c>
      <c r="F51" s="113">
        <f>SUM(E52:F53)</f>
        <v>15579.5</v>
      </c>
      <c r="G51" s="86"/>
      <c r="H51" s="113">
        <f>D51-F51</f>
        <v>1540.2999999999993</v>
      </c>
      <c r="I51" s="86"/>
      <c r="J51" s="203">
        <f>H51/F51*100</f>
        <v>9.8867100998106441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17119.8</v>
      </c>
      <c r="E53" s="86"/>
      <c r="F53" s="113">
        <f>SUM(F54:F55)</f>
        <v>15579.5</v>
      </c>
      <c r="G53" s="86">
        <f>SUM(G54:G55)</f>
        <v>0</v>
      </c>
      <c r="H53" s="113">
        <f>SUM(D53-F53)</f>
        <v>1540.2999999999993</v>
      </c>
      <c r="I53" s="86">
        <f>SUM(I54:I55)</f>
        <v>7488</v>
      </c>
      <c r="J53" s="81">
        <f>H53/F53*100</f>
        <v>9.8867100998106441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17119.8</v>
      </c>
      <c r="E55" s="86"/>
      <c r="F55" s="86">
        <v>15579.5</v>
      </c>
      <c r="G55" s="86"/>
      <c r="H55" s="113">
        <f>SUM(D55-F55)</f>
        <v>1540.2999999999993</v>
      </c>
      <c r="I55" s="86">
        <v>3744</v>
      </c>
      <c r="J55" s="62">
        <f t="shared" ref="J55" si="5">H55/F55*100</f>
        <v>9.8867100998106441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140562.19999999998</v>
      </c>
      <c r="E56" s="85"/>
      <c r="F56" s="85">
        <f>F43+F46+F47+F48+F49+F50+F51</f>
        <v>138843.19999999998</v>
      </c>
      <c r="G56" s="86"/>
      <c r="H56" s="85">
        <f>H43+H46+H47+H48+H49+H50+H51+H53</f>
        <v>3259.3000000000102</v>
      </c>
      <c r="I56" s="90"/>
      <c r="J56" s="87">
        <f>H56/F56*100</f>
        <v>2.3474682231466941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609203.69999999995</v>
      </c>
      <c r="E58" s="86"/>
      <c r="F58" s="91">
        <f>F38+F56</f>
        <v>602746.39999999991</v>
      </c>
      <c r="G58" s="86"/>
      <c r="H58" s="92">
        <f>D58-F58</f>
        <v>6457.3000000000466</v>
      </c>
      <c r="I58" s="90"/>
      <c r="J58" s="93">
        <f>H58/F58*100</f>
        <v>1.0713129103716004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F29 D43 G29:G44 G55 G51:G54 G46:G50 G45 H46:H50 G57:H57 H29:H44 I29:J32 G61:J61 I57:J57 I46:J49 I55 H45:I45 H52:I52 I54:J54 I53 G60:J60 I51 I50 G56 E51 I44:J44 I43 I56 I59:J59 I58 G59:H59 G58 I34:J42 I33 F4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70" zoomScaleNormal="70" zoomScaleSheetLayoutView="90" workbookViewId="0">
      <selection activeCell="A39" sqref="A39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85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98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97</v>
      </c>
      <c r="C7" s="168"/>
      <c r="D7" s="167" t="s">
        <v>93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19163.3</v>
      </c>
      <c r="C9" s="44"/>
      <c r="D9" s="161">
        <v>17173.900000000001</v>
      </c>
      <c r="E9" s="44"/>
      <c r="F9" s="45">
        <f>B9-D9</f>
        <v>1989.3999999999978</v>
      </c>
      <c r="G9" s="45"/>
      <c r="H9" s="46">
        <f>F9/D9*100</f>
        <v>11.583856899131808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10898.6</v>
      </c>
      <c r="C11" s="44"/>
      <c r="D11" s="161">
        <v>9858.2999999999993</v>
      </c>
      <c r="E11" s="44"/>
      <c r="F11" s="45">
        <f>B11-D11</f>
        <v>1040.3000000000011</v>
      </c>
      <c r="G11" s="45"/>
      <c r="H11" s="46">
        <f>F11/D11*100</f>
        <v>10.552529340758561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733</v>
      </c>
      <c r="C13" s="44"/>
      <c r="D13" s="161">
        <v>653.79999999999995</v>
      </c>
      <c r="E13" s="44"/>
      <c r="F13" s="45">
        <f>B13-D13</f>
        <v>79.200000000000045</v>
      </c>
      <c r="G13" s="45"/>
      <c r="H13" s="46">
        <f>F13/D13*100</f>
        <v>12.113796267971864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30794.9</v>
      </c>
      <c r="C15" s="54"/>
      <c r="D15" s="117">
        <f>SUM(D9:D13)</f>
        <v>27686</v>
      </c>
      <c r="E15" s="54"/>
      <c r="F15" s="118">
        <f>B15-D15</f>
        <v>3108.9000000000015</v>
      </c>
      <c r="G15" s="49"/>
      <c r="H15" s="119">
        <f>F15/D15*100</f>
        <v>11.22914108213538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178.8</v>
      </c>
      <c r="C20" s="44"/>
      <c r="D20" s="161">
        <v>158.69999999999999</v>
      </c>
      <c r="E20" s="44"/>
      <c r="F20" s="45">
        <f t="shared" ref="F20:F25" si="0">B20-D20</f>
        <v>20.100000000000023</v>
      </c>
      <c r="G20" s="45"/>
      <c r="H20" s="46">
        <f t="shared" ref="H20:H25" si="1">F20/D20*100</f>
        <v>12.665406427221187</v>
      </c>
    </row>
    <row r="21" spans="1:8" x14ac:dyDescent="0.2">
      <c r="A21" s="43" t="s">
        <v>49</v>
      </c>
      <c r="B21" s="161">
        <v>7985.9</v>
      </c>
      <c r="C21" s="44"/>
      <c r="D21" s="161">
        <v>6964</v>
      </c>
      <c r="E21" s="44"/>
      <c r="F21" s="45">
        <f t="shared" si="0"/>
        <v>1021.8999999999996</v>
      </c>
      <c r="G21" s="45"/>
      <c r="H21" s="46">
        <f t="shared" si="1"/>
        <v>14.674037909247554</v>
      </c>
    </row>
    <row r="22" spans="1:8" x14ac:dyDescent="0.2">
      <c r="A22" s="43" t="s">
        <v>55</v>
      </c>
      <c r="B22" s="161">
        <v>839.6</v>
      </c>
      <c r="C22" s="44"/>
      <c r="D22" s="161">
        <v>745.8</v>
      </c>
      <c r="E22" s="44"/>
      <c r="F22" s="45">
        <f t="shared" si="0"/>
        <v>93.800000000000068</v>
      </c>
      <c r="G22" s="45"/>
      <c r="H22" s="46">
        <f t="shared" si="1"/>
        <v>12.577098417806393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223.8</v>
      </c>
      <c r="C24" s="44"/>
      <c r="D24" s="161">
        <v>177.5</v>
      </c>
      <c r="E24" s="44"/>
      <c r="F24" s="45">
        <f t="shared" si="0"/>
        <v>46.300000000000011</v>
      </c>
      <c r="G24" s="45"/>
      <c r="H24" s="46">
        <f t="shared" si="1"/>
        <v>26.084507042253531</v>
      </c>
    </row>
    <row r="25" spans="1:8" x14ac:dyDescent="0.2">
      <c r="A25" s="36"/>
      <c r="B25" s="120">
        <f>SUM(B20:B24)</f>
        <v>9228.0999999999985</v>
      </c>
      <c r="C25" s="54"/>
      <c r="D25" s="120">
        <f>SUM(D20:D24)</f>
        <v>8046</v>
      </c>
      <c r="E25" s="54"/>
      <c r="F25" s="118">
        <f t="shared" si="0"/>
        <v>1182.0999999999985</v>
      </c>
      <c r="G25" s="49"/>
      <c r="H25" s="119">
        <f t="shared" si="1"/>
        <v>14.691772309221957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152.9</v>
      </c>
      <c r="C27" s="37"/>
      <c r="D27" s="161">
        <v>0</v>
      </c>
      <c r="E27" s="37"/>
      <c r="F27" s="45">
        <f>B27-D27</f>
        <v>152.9</v>
      </c>
      <c r="G27" s="45"/>
      <c r="H27" s="46">
        <v>0</v>
      </c>
    </row>
    <row r="28" spans="1:8" x14ac:dyDescent="0.2">
      <c r="A28" s="36"/>
      <c r="B28" s="117">
        <f>SUM(B25:B27)</f>
        <v>9380.9999999999982</v>
      </c>
      <c r="C28" s="164"/>
      <c r="D28" s="117">
        <f>SUM(D25:D27)</f>
        <v>8046</v>
      </c>
      <c r="E28" s="164"/>
      <c r="F28" s="118">
        <f>B28-D28</f>
        <v>1334.9999999999982</v>
      </c>
      <c r="G28" s="49"/>
      <c r="H28" s="119">
        <f>F28/D28*100</f>
        <v>16.592095451155831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21413.9</v>
      </c>
      <c r="C30" s="48"/>
      <c r="D30" s="48">
        <f>+D15-D28</f>
        <v>19640</v>
      </c>
      <c r="E30" s="48"/>
      <c r="F30" s="49">
        <f>B30-D30</f>
        <v>1773.9000000000015</v>
      </c>
      <c r="G30" s="49"/>
      <c r="H30" s="50">
        <f>F30/D30*100</f>
        <v>9.0320773930753635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88</v>
      </c>
      <c r="B32" s="45">
        <v>13542.2</v>
      </c>
      <c r="C32" s="45"/>
      <c r="D32" s="45">
        <v>12153.4</v>
      </c>
      <c r="E32" s="45"/>
      <c r="F32" s="45">
        <f>B32-D32</f>
        <v>1388.8000000000011</v>
      </c>
      <c r="G32" s="45"/>
      <c r="H32" s="46">
        <f>F32/D32*100</f>
        <v>11.427254924547873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89</v>
      </c>
      <c r="B34" s="40">
        <v>7755.5</v>
      </c>
      <c r="C34" s="45"/>
      <c r="D34" s="40">
        <v>6990.3</v>
      </c>
      <c r="E34" s="45"/>
      <c r="F34" s="40">
        <f>B34-D34</f>
        <v>765.19999999999982</v>
      </c>
      <c r="G34" s="45"/>
      <c r="H34" s="57">
        <f>F34/D34*100</f>
        <v>10.946597427864322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90</v>
      </c>
      <c r="B36" s="49">
        <f>SUM(B32-B34)</f>
        <v>5786.7000000000007</v>
      </c>
      <c r="C36" s="49"/>
      <c r="D36" s="49">
        <f>SUM(D32-D34)</f>
        <v>5163.0999999999995</v>
      </c>
      <c r="E36" s="49"/>
      <c r="F36" s="49">
        <f>SUM(F32-F34)</f>
        <v>623.60000000000127</v>
      </c>
      <c r="G36" s="49"/>
      <c r="H36" s="116">
        <f>SUM(H32-H34)</f>
        <v>0.48065749668355018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8299.4</v>
      </c>
      <c r="C38" s="54"/>
      <c r="D38" s="121">
        <f>SUM(D39:D40)</f>
        <v>7522.6</v>
      </c>
      <c r="E38" s="54"/>
      <c r="F38" s="55">
        <f>B38-D38</f>
        <v>776.79999999999927</v>
      </c>
      <c r="G38" s="49"/>
      <c r="H38" s="56">
        <f>F38/D38*100</f>
        <v>10.326216999441671</v>
      </c>
    </row>
    <row r="39" spans="1:8" x14ac:dyDescent="0.2">
      <c r="A39" s="43" t="s">
        <v>60</v>
      </c>
      <c r="B39" s="162">
        <v>7958.7</v>
      </c>
      <c r="C39" s="44"/>
      <c r="D39" s="162">
        <v>7217</v>
      </c>
      <c r="E39" s="44"/>
      <c r="F39" s="45">
        <f>B39-D39</f>
        <v>741.69999999999982</v>
      </c>
      <c r="G39" s="37"/>
      <c r="H39" s="46">
        <f>F39/D39*100</f>
        <v>10.27712345850076</v>
      </c>
    </row>
    <row r="40" spans="1:8" x14ac:dyDescent="0.2">
      <c r="A40" s="43" t="s">
        <v>61</v>
      </c>
      <c r="B40" s="162">
        <v>340.7</v>
      </c>
      <c r="C40" s="44"/>
      <c r="D40" s="162">
        <v>305.60000000000002</v>
      </c>
      <c r="E40" s="44"/>
      <c r="F40" s="45">
        <f>B40-D40</f>
        <v>35.099999999999966</v>
      </c>
      <c r="G40" s="37"/>
      <c r="H40" s="46">
        <f>F40/D40*100</f>
        <v>11.485602094240825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18901.200000000004</v>
      </c>
      <c r="C42" s="48"/>
      <c r="D42" s="58">
        <f>(D30+D32-D34-D38)</f>
        <v>17280.5</v>
      </c>
      <c r="E42" s="48"/>
      <c r="F42" s="59">
        <f>B42-D42</f>
        <v>1620.7000000000044</v>
      </c>
      <c r="G42" s="49"/>
      <c r="H42" s="60">
        <f>F42/D42*100</f>
        <v>9.3787795492028838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539.79999999999995</v>
      </c>
      <c r="C46" s="45"/>
      <c r="D46" s="45">
        <v>398.3</v>
      </c>
      <c r="E46" s="45"/>
      <c r="F46" s="45">
        <f>B46-D46</f>
        <v>141.49999999999994</v>
      </c>
      <c r="G46" s="45"/>
      <c r="H46" s="46">
        <f>F46/D46*100</f>
        <v>35.52598543811196</v>
      </c>
    </row>
    <row r="47" spans="1:8" x14ac:dyDescent="0.2">
      <c r="A47" s="103" t="s">
        <v>65</v>
      </c>
      <c r="B47" s="45">
        <v>541.4</v>
      </c>
      <c r="C47" s="45"/>
      <c r="D47" s="45">
        <v>511.7</v>
      </c>
      <c r="E47" s="45"/>
      <c r="F47" s="45">
        <f>B47-D47</f>
        <v>29.699999999999989</v>
      </c>
      <c r="G47" s="45"/>
      <c r="H47" s="46">
        <f>F47/D47*100</f>
        <v>5.8041821379714653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-1.6000000000000227</v>
      </c>
      <c r="C49" s="54"/>
      <c r="D49" s="117">
        <f>SUM(D46-D47)</f>
        <v>-113.39999999999998</v>
      </c>
      <c r="E49" s="54"/>
      <c r="F49" s="118">
        <f>B49-D49</f>
        <v>111.79999999999995</v>
      </c>
      <c r="G49" s="49"/>
      <c r="H49" s="119">
        <f>F49/D49*100</f>
        <v>-98.589065255731896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18899.600000000006</v>
      </c>
      <c r="C51" s="48"/>
      <c r="D51" s="48">
        <f>D42+D49</f>
        <v>17167.099999999999</v>
      </c>
      <c r="E51" s="48"/>
      <c r="F51" s="49">
        <f>B51-D51</f>
        <v>1732.5000000000073</v>
      </c>
      <c r="G51" s="49"/>
      <c r="H51" s="50">
        <f>F51/D51*100</f>
        <v>10.091978260742977</v>
      </c>
    </row>
    <row r="52" spans="1:8" x14ac:dyDescent="0.2">
      <c r="A52" s="189" t="s">
        <v>67</v>
      </c>
      <c r="B52" s="45">
        <v>-1779.8</v>
      </c>
      <c r="C52" s="45"/>
      <c r="D52" s="45">
        <v>-1587.6</v>
      </c>
      <c r="E52" s="45"/>
      <c r="F52" s="45">
        <f>B52-D52</f>
        <v>-192.20000000000005</v>
      </c>
      <c r="G52" s="45"/>
      <c r="H52" s="46">
        <f>F52/D52*100</f>
        <v>12.10632401108592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17119.810000000005</v>
      </c>
      <c r="C55" s="48"/>
      <c r="D55" s="63">
        <f>SUM(D51:D54)+0.01</f>
        <v>15579.509999999998</v>
      </c>
      <c r="E55" s="48"/>
      <c r="F55" s="63">
        <f>B55-D55</f>
        <v>1540.3000000000065</v>
      </c>
      <c r="G55" s="49"/>
      <c r="H55" s="64">
        <f>F55/D55*100</f>
        <v>9.8867037538408251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OCT 2022-2021</vt:lpstr>
      <vt:lpstr>ESTAD.RESULT. OCT 2022-2021</vt:lpstr>
      <vt:lpstr>BALANCE OCT Y SEP 2022</vt:lpstr>
      <vt:lpstr>EST RESUL OCT Y SEP 2022</vt:lpstr>
      <vt:lpstr>'BALANCE OCT 2022-2021'!Área_de_impresión</vt:lpstr>
      <vt:lpstr>'BALANCE OCT Y SEP 2022'!Área_de_impresión</vt:lpstr>
      <vt:lpstr>'EST RESUL OCT Y SEP 2022'!Área_de_impresión</vt:lpstr>
      <vt:lpstr>'ESTAD.RESULT. OCT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2022-11-07T23:06:16Z</cp:lastPrinted>
  <dcterms:created xsi:type="dcterms:W3CDTF">2014-11-04T23:55:13Z</dcterms:created>
  <dcterms:modified xsi:type="dcterms:W3CDTF">2022-11-14T15:12:09Z</dcterms:modified>
</cp:coreProperties>
</file>