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ZLX5H0XL\"/>
    </mc:Choice>
  </mc:AlternateContent>
  <xr:revisionPtr revIDLastSave="0" documentId="13_ncr:1_{60F2AB66-CC68-4E30-A662-DB7E13DB53A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SEP 2022-2021" sheetId="2" r:id="rId1"/>
    <sheet name="ESTAD.RESULT. SEP 2022-2021" sheetId="35" r:id="rId2"/>
    <sheet name="BALANCE SEP Y AGO 2022" sheetId="4" r:id="rId3"/>
    <sheet name="EST RESUL SEP Y AGO 2022" sheetId="5" r:id="rId4"/>
  </sheets>
  <externalReferences>
    <externalReference r:id="rId5"/>
  </externalReferences>
  <definedNames>
    <definedName name="A_impresión_IM">#REF!</definedName>
    <definedName name="_xlnm.Print_Area" localSheetId="0">'BALANCE SEP 2022-2021'!$B$1:$J$82</definedName>
    <definedName name="_xlnm.Print_Area" localSheetId="2">'BALANCE SEP Y AGO 2022'!$A$1:$J$62</definedName>
    <definedName name="_xlnm.Print_Area" localSheetId="3">'EST RESUL SEP Y AGO 2022'!$A$1:$H$59</definedName>
    <definedName name="_xlnm.Print_Area" localSheetId="1">'ESTAD.RESULT. SEP 2022-2021'!$B$1:$I$63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5" l="1"/>
  <c r="D38" i="5"/>
  <c r="D36" i="5"/>
  <c r="D25" i="5"/>
  <c r="D28" i="5" s="1"/>
  <c r="D15" i="5"/>
  <c r="D30" i="5" s="1"/>
  <c r="D42" i="5" s="1"/>
  <c r="D51" i="5" s="1"/>
  <c r="D55" i="5" s="1"/>
  <c r="F53" i="4"/>
  <c r="F51" i="4"/>
  <c r="F43" i="4"/>
  <c r="F56" i="4" s="1"/>
  <c r="F29" i="4"/>
  <c r="F38" i="4" s="1"/>
  <c r="F58" i="4" s="1"/>
  <c r="F13" i="4"/>
  <c r="F9" i="4"/>
  <c r="F23" i="4" s="1"/>
  <c r="D13" i="2" l="1"/>
  <c r="D69" i="2" l="1"/>
  <c r="B49" i="5" l="1"/>
  <c r="B38" i="5"/>
  <c r="B36" i="5"/>
  <c r="B25" i="5"/>
  <c r="B28" i="5" s="1"/>
  <c r="B15" i="5"/>
  <c r="G53" i="4"/>
  <c r="B30" i="5" l="1"/>
  <c r="B42" i="5" s="1"/>
  <c r="B51" i="5" l="1"/>
  <c r="B55" i="5" s="1"/>
  <c r="H55" i="4"/>
  <c r="J55" i="4" s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I27" i="35" s="1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J45" i="4" s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<sst xmlns="http://schemas.openxmlformats.org/spreadsheetml/2006/main" count="217" uniqueCount="99">
  <si>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</si>
  <si>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</si>
  <si>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</si>
  <si>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</si>
  <si>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</si>
  <si>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</si>
  <si>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</si>
  <si>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</si>
  <si>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</si>
  <si>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</si>
  <si>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</si>
  <si>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</si>
  <si>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</si>
  <si>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</si>
  <si>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</si>
  <si>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</si>
  <si>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</si>
  <si>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</si>
  <si>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</si>
  <si>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</si>
  <si>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</si>
  <si>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</si>
  <si>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</si>
  <si>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</si>
  <si>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</si>
  <si>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</si>
  <si>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</si>
  <si>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</si>
  <si>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</si>
  <si>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</si>
  <si>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</si>
  <si>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</si>
  <si>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</si>
  <si>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</si>
  <si>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</si>
  <si>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</si>
  <si>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</si>
  <si>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</si>
  <si>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</si>
  <si>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</si>
  <si>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</si>
  <si>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</si>
  <si>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</si>
  <si>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</si>
  <si>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</si>
  <si>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</si>
  <si>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</si>
  <si>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</si>
  <si>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</si>
  <si>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</si>
  <si>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</si>
  <si>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</si>
  <si>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</si>
  <si>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</si>
  <si>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</si>
  <si>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</si>
  <si>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</si>
  <si>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</si>
  <si>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</si>
  <si>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</si>
  <si>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</si>
  <si>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</si>
  <si>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</si>
  <si>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</si>
  <si>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</si>
  <si>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</si>
  <si>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</si>
  <si>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</si>
  <si>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</si>
  <si>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</si>
  <si>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</si>
  <si>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</si>
  <si>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</si>
  <si>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</si>
  <si>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</si>
  <si>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</si>
  <si>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</si>
  <si>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</si>
  <si>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</si>
  <si>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</si>
  <si>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</si>
  <si>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</si>
  <si>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</si>
  <si>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</si>
  <si>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</si>
  <si>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</si>
  <si>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</si>
  <si>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</si>
  <si>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</si>
  <si>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</si>
  <si>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</si>
  <si>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</si>
  <si>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2022</t>
  </si>
  <si>
    <t>AGOSTO</t>
  </si>
  <si>
    <t>COMPARATIVO AL 30 DE SEPTIEMBRE DE 2022 Y 2021</t>
  </si>
  <si>
    <t xml:space="preserve">COMPARATIVO DEL 1 DE ENERO AL 30 DE SEPTIEMBRE DE 2022 Y 2021 </t>
  </si>
  <si>
    <t xml:space="preserve">COMPARATIVO AL 30 DE SEPTIEMBRE Y 31 DE AGOSTO DE 2022  </t>
  </si>
  <si>
    <t>SEPTIEMBRE</t>
  </si>
  <si>
    <t>COMPARATIVOS AL 30 DE SEPTIEMBRE Y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</si>
</sst>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4" formatCode="0.0%"/>
    <numFmt numFmtId="175" formatCode="#,##0.000000000000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4" fontId="30" fillId="0" borderId="0"/>
    <xf numFmtId="174" fontId="30" fillId="0" borderId="0"/>
    <xf numFmtId="0" fontId="35" fillId="0" borderId="0"/>
    <xf numFmtId="0" fontId="2" fillId="0" borderId="0"/>
  </cellStyleXfs>
  <cellXfs count="29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5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zoomScale="55" zoomScaleNormal="55" zoomScaleSheetLayoutView="70" workbookViewId="0">
      <selection activeCell="N45" sqref="N45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49" t="s">
        <v>87</v>
      </c>
      <c r="C1" s="250"/>
      <c r="D1" s="250"/>
      <c r="E1" s="250"/>
      <c r="F1" s="250"/>
      <c r="G1" s="250"/>
      <c r="H1" s="250"/>
      <c r="I1" s="250"/>
      <c r="J1" s="251"/>
    </row>
    <row r="2" spans="1:10" x14ac:dyDescent="0.25">
      <c r="B2" s="252" t="s">
        <v>86</v>
      </c>
      <c r="C2" s="253"/>
      <c r="D2" s="253"/>
      <c r="E2" s="253"/>
      <c r="F2" s="253"/>
      <c r="G2" s="253"/>
      <c r="H2" s="253"/>
      <c r="I2" s="253"/>
      <c r="J2" s="254"/>
    </row>
    <row r="3" spans="1:10" x14ac:dyDescent="0.25">
      <c r="B3" s="252" t="s">
        <v>94</v>
      </c>
      <c r="C3" s="253"/>
      <c r="D3" s="253"/>
      <c r="E3" s="253"/>
      <c r="F3" s="253"/>
      <c r="G3" s="253"/>
      <c r="H3" s="253"/>
      <c r="I3" s="253"/>
      <c r="J3" s="254"/>
    </row>
    <row r="4" spans="1:10" ht="20.25" thickBot="1" x14ac:dyDescent="0.3">
      <c r="B4" s="255" t="s">
        <v>1</v>
      </c>
      <c r="C4" s="256"/>
      <c r="D4" s="256"/>
      <c r="E4" s="256"/>
      <c r="F4" s="256"/>
      <c r="G4" s="256"/>
      <c r="H4" s="256"/>
      <c r="I4" s="256"/>
      <c r="J4" s="257"/>
    </row>
    <row r="5" spans="1:10" ht="20.25" hidden="1" thickTop="1" x14ac:dyDescent="0.25">
      <c r="B5" s="258"/>
      <c r="C5" s="259"/>
      <c r="D5" s="259"/>
      <c r="E5" s="259"/>
      <c r="F5" s="259"/>
      <c r="G5" s="259"/>
      <c r="H5" s="259"/>
      <c r="I5" s="259"/>
      <c r="J5" s="260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2022</v>
      </c>
      <c r="E7" s="175"/>
      <c r="F7" s="174">
        <v>2021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558139.6</v>
      </c>
      <c r="E9" s="184"/>
      <c r="F9" s="20">
        <f>F10+F12+F11+F13+F29</f>
        <v>557070.1</v>
      </c>
      <c r="G9" s="184"/>
      <c r="H9" s="20">
        <f t="shared" ref="H9:H14" si="0">D9-F9</f>
        <v>1069.5</v>
      </c>
      <c r="I9" s="184"/>
      <c r="J9" s="152">
        <f t="shared" ref="J9:J14" si="1">H9/F9*100</f>
        <v>0.19198660994370367</v>
      </c>
    </row>
    <row r="10" spans="1:10" x14ac:dyDescent="0.25">
      <c r="A10" s="1">
        <v>111</v>
      </c>
      <c r="B10" s="141" t="s">
        <v>8</v>
      </c>
      <c r="C10" s="4"/>
      <c r="D10" s="10">
        <v>50607.6</v>
      </c>
      <c r="E10" s="10"/>
      <c r="F10" s="10">
        <v>69052.600000000006</v>
      </c>
      <c r="G10" s="10"/>
      <c r="H10" s="10">
        <f t="shared" si="0"/>
        <v>-18445.000000000007</v>
      </c>
      <c r="I10" s="10"/>
      <c r="J10" s="142">
        <f t="shared" si="1"/>
        <v>-26.711521361976242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190809.3</v>
      </c>
      <c r="E12" s="10"/>
      <c r="F12" s="10">
        <v>193613.6</v>
      </c>
      <c r="G12" s="10"/>
      <c r="H12" s="10">
        <f t="shared" si="0"/>
        <v>-2804.3000000000175</v>
      </c>
      <c r="I12" s="10"/>
      <c r="J12" s="142">
        <f t="shared" si="1"/>
        <v>-1.4484003189858654</v>
      </c>
    </row>
    <row r="13" spans="1:10" x14ac:dyDescent="0.25">
      <c r="B13" s="138" t="s">
        <v>11</v>
      </c>
      <c r="C13" s="5"/>
      <c r="D13" s="8">
        <f>D14+D23</f>
        <v>319923.19999999995</v>
      </c>
      <c r="E13" s="9"/>
      <c r="F13" s="8">
        <f>F14+F23</f>
        <v>297377.7</v>
      </c>
      <c r="G13" s="9"/>
      <c r="H13" s="8">
        <f t="shared" si="0"/>
        <v>22545.499999999942</v>
      </c>
      <c r="I13" s="9"/>
      <c r="J13" s="140">
        <f t="shared" si="1"/>
        <v>7.5814359987315605</v>
      </c>
    </row>
    <row r="14" spans="1:10" s="2" customFormat="1" ht="18" customHeight="1" x14ac:dyDescent="0.25">
      <c r="A14" s="1"/>
      <c r="B14" s="141" t="s">
        <v>12</v>
      </c>
      <c r="C14" s="4"/>
      <c r="D14" s="10">
        <v>319153.59999999998</v>
      </c>
      <c r="E14" s="10"/>
      <c r="F14" s="10">
        <v>296615.40000000002</v>
      </c>
      <c r="G14" s="10"/>
      <c r="H14" s="10">
        <f t="shared" si="0"/>
        <v>22538.199999999953</v>
      </c>
      <c r="I14" s="10"/>
      <c r="J14" s="142">
        <f t="shared" si="1"/>
        <v>7.5984591494574971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769.6</v>
      </c>
      <c r="E23" s="10"/>
      <c r="F23" s="10">
        <v>762.3</v>
      </c>
      <c r="G23" s="10"/>
      <c r="H23" s="10">
        <f>D23-F23</f>
        <v>7.3000000000000682</v>
      </c>
      <c r="I23" s="10"/>
      <c r="J23" s="142">
        <f>H23/F23*100</f>
        <v>0.95762823035551203</v>
      </c>
    </row>
    <row r="24" spans="1:10" s="2" customFormat="1" hidden="1" x14ac:dyDescent="0.25">
      <c r="A24" s="1">
        <v>1141049901</v>
      </c>
      <c r="B24" s="14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-3200.5</v>
      </c>
      <c r="E29" s="13"/>
      <c r="F29" s="13">
        <v>-2973.8</v>
      </c>
      <c r="G29" s="13"/>
      <c r="H29" s="13">
        <f>D29-F29</f>
        <v>-226.69999999999982</v>
      </c>
      <c r="I29" s="13"/>
      <c r="J29" s="185">
        <f>H29/F29*100</f>
        <v>7.6232429887685722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25599.5</v>
      </c>
      <c r="E31" s="11"/>
      <c r="F31" s="10">
        <v>17418.400000000001</v>
      </c>
      <c r="G31" s="10"/>
      <c r="H31" s="10">
        <f>D31-F31</f>
        <v>8181.0999999999985</v>
      </c>
      <c r="I31" s="10"/>
      <c r="J31" s="142">
        <f>H31/F31*100</f>
        <v>46.96814862444311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3525.6</v>
      </c>
      <c r="E32" s="11"/>
      <c r="F32" s="10">
        <v>2265.9</v>
      </c>
      <c r="G32" s="10"/>
      <c r="H32" s="10">
        <f>D32-F32</f>
        <v>1259.6999999999998</v>
      </c>
      <c r="I32" s="10"/>
      <c r="J32" s="142">
        <f>H32/F32*100</f>
        <v>55.59380378657486</v>
      </c>
    </row>
    <row r="33" spans="1:10" s="2" customFormat="1" x14ac:dyDescent="0.25">
      <c r="A33" s="1">
        <v>13</v>
      </c>
      <c r="B33" s="141" t="s">
        <v>17</v>
      </c>
      <c r="C33" s="4"/>
      <c r="D33" s="10">
        <v>15481.7</v>
      </c>
      <c r="E33" s="10"/>
      <c r="F33" s="10">
        <v>14667.4</v>
      </c>
      <c r="G33" s="10"/>
      <c r="H33" s="10">
        <f>D33-F33</f>
        <v>814.30000000000109</v>
      </c>
      <c r="I33" s="10"/>
      <c r="J33" s="142">
        <f>H33/F33*100</f>
        <v>5.5517678661521543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602746.39999999991</v>
      </c>
      <c r="E35" s="13"/>
      <c r="F35" s="12">
        <f>F9+F31+F32+F33</f>
        <v>591421.80000000005</v>
      </c>
      <c r="G35" s="13"/>
      <c r="H35" s="12">
        <f>H9+H31+H32+H33</f>
        <v>11324.6</v>
      </c>
      <c r="I35" s="13"/>
      <c r="J35" s="143">
        <f>H35/F35*100</f>
        <v>1.9148093627931875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207898.8</v>
      </c>
      <c r="E47" s="184"/>
      <c r="F47" s="20">
        <f>SUM(F48:F52)</f>
        <v>244430.9</v>
      </c>
      <c r="G47" s="184"/>
      <c r="H47" s="20">
        <f t="shared" ref="H47:H56" si="2">D47-F47</f>
        <v>-36532.100000000006</v>
      </c>
      <c r="I47" s="184"/>
      <c r="J47" s="152">
        <f>H47/F47*100</f>
        <v>-14.945778131979226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33259.699999999997</v>
      </c>
      <c r="E48" s="9"/>
      <c r="F48" s="10">
        <v>46805.3</v>
      </c>
      <c r="G48" s="9"/>
      <c r="H48" s="10">
        <f>D48-F48</f>
        <v>-13545.600000000006</v>
      </c>
      <c r="I48" s="10"/>
      <c r="J48" s="142">
        <f>H48/F48*100</f>
        <v>-28.940312315058346</v>
      </c>
    </row>
    <row r="49" spans="1:11" s="2" customFormat="1" x14ac:dyDescent="0.25">
      <c r="A49" s="1">
        <v>212</v>
      </c>
      <c r="B49" s="141" t="s">
        <v>11</v>
      </c>
      <c r="C49" s="4"/>
      <c r="D49" s="10">
        <v>174615.3</v>
      </c>
      <c r="E49" s="10"/>
      <c r="F49" s="10">
        <v>197621.2</v>
      </c>
      <c r="G49" s="10"/>
      <c r="H49" s="10">
        <f t="shared" si="2"/>
        <v>-23005.900000000023</v>
      </c>
      <c r="I49" s="10"/>
      <c r="J49" s="142">
        <f>H49/F49*100</f>
        <v>-11.64141296581542</v>
      </c>
    </row>
    <row r="50" spans="1:11" s="2" customFormat="1" x14ac:dyDescent="0.25">
      <c r="A50" s="1">
        <v>213</v>
      </c>
      <c r="B50" s="141" t="s">
        <v>25</v>
      </c>
      <c r="C50" s="4"/>
      <c r="D50" s="10">
        <v>23.8</v>
      </c>
      <c r="E50" s="10"/>
      <c r="F50" s="10">
        <v>4.4000000000000004</v>
      </c>
      <c r="G50" s="10"/>
      <c r="H50" s="10">
        <f t="shared" si="2"/>
        <v>19.399999999999999</v>
      </c>
      <c r="I50" s="10"/>
      <c r="J50" s="142">
        <f>H50/F50*100</f>
        <v>440.90909090909082</v>
      </c>
    </row>
    <row r="51" spans="1:11" s="2" customFormat="1" hidden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42" t="e">
        <f>H51/F51*100</f>
        <v>#DIV/0!</v>
      </c>
    </row>
    <row r="52" spans="1:11" s="2" customFormat="1" hidden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256004.4</v>
      </c>
      <c r="E53" s="10"/>
      <c r="F53" s="10">
        <v>220988</v>
      </c>
      <c r="G53" s="10"/>
      <c r="H53" s="10">
        <f t="shared" si="2"/>
        <v>35016.399999999994</v>
      </c>
      <c r="I53" s="10"/>
      <c r="J53" s="142">
        <f>H53/F53*100</f>
        <v>15.845385269788403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0</v>
      </c>
      <c r="E54" s="11"/>
      <c r="F54" s="10">
        <v>1011.7</v>
      </c>
      <c r="G54" s="11"/>
      <c r="H54" s="11">
        <f t="shared" si="2"/>
        <v>-1011.7</v>
      </c>
      <c r="I54" s="11"/>
      <c r="J54" s="142">
        <f>H54/F54*100</f>
        <v>-100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463903.19999999995</v>
      </c>
      <c r="E56" s="13"/>
      <c r="F56" s="12">
        <f>SUM(F47,F53,F54)</f>
        <v>466430.60000000003</v>
      </c>
      <c r="G56" s="13"/>
      <c r="H56" s="12">
        <f t="shared" si="2"/>
        <v>-2527.4000000000815</v>
      </c>
      <c r="I56" s="13"/>
      <c r="J56" s="143">
        <f>H56/F56*100</f>
        <v>-0.54185981794506644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89709.099999999991</v>
      </c>
      <c r="E61" s="184"/>
      <c r="F61" s="20">
        <f>SUM(F62:F63)</f>
        <v>81205.599999999991</v>
      </c>
      <c r="G61" s="184"/>
      <c r="H61" s="20">
        <f>D61-F61</f>
        <v>8503.5</v>
      </c>
      <c r="I61" s="184"/>
      <c r="J61" s="152">
        <f t="shared" ref="J61:J68" si="3">H61/F61*100</f>
        <v>10.471568463258693</v>
      </c>
    </row>
    <row r="62" spans="1:11" s="2" customFormat="1" x14ac:dyDescent="0.25">
      <c r="A62" s="1">
        <v>311</v>
      </c>
      <c r="B62" s="141" t="s">
        <v>32</v>
      </c>
      <c r="C62" s="4"/>
      <c r="D62" s="10">
        <v>90167.9</v>
      </c>
      <c r="E62" s="10"/>
      <c r="F62" s="10">
        <v>81646.2</v>
      </c>
      <c r="G62" s="10"/>
      <c r="H62" s="10">
        <f>D62-F62</f>
        <v>8521.6999999999971</v>
      </c>
      <c r="I62" s="10"/>
      <c r="J62" s="142">
        <f t="shared" si="3"/>
        <v>10.437350421697516</v>
      </c>
    </row>
    <row r="63" spans="1:11" s="2" customFormat="1" x14ac:dyDescent="0.25">
      <c r="A63" s="1"/>
      <c r="B63" s="141" t="s">
        <v>33</v>
      </c>
      <c r="C63" s="4"/>
      <c r="D63" s="10">
        <v>-458.8</v>
      </c>
      <c r="E63" s="10"/>
      <c r="F63" s="10">
        <v>-440.6</v>
      </c>
      <c r="G63" s="10"/>
      <c r="H63" s="10">
        <f>D63-F63</f>
        <v>-18.199999999999989</v>
      </c>
      <c r="I63" s="10"/>
      <c r="J63" s="142">
        <f>H63/F63*100</f>
        <v>4.130730821606897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42">
        <f>H64/F64*100</f>
        <v>18.303125330040366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1146.0999999999999</v>
      </c>
      <c r="E65" s="10"/>
      <c r="F65" s="10">
        <v>1324.8</v>
      </c>
      <c r="G65" s="10"/>
      <c r="H65" s="10">
        <f t="shared" si="4"/>
        <v>-178.70000000000005</v>
      </c>
      <c r="I65" s="10"/>
      <c r="J65" s="142">
        <f t="shared" si="3"/>
        <v>-13.488828502415462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hidden="1" x14ac:dyDescent="0.25">
      <c r="A69" s="1"/>
      <c r="B69" s="151" t="s">
        <v>39</v>
      </c>
      <c r="C69" s="19"/>
      <c r="D69" s="20">
        <f>SUM(D70:D71)</f>
        <v>15579.5</v>
      </c>
      <c r="E69" s="13"/>
      <c r="F69" s="20">
        <f>SUM(F70:F71)</f>
        <v>14558.2</v>
      </c>
      <c r="G69" s="13"/>
      <c r="H69" s="20">
        <f>SUM(H70:H71)</f>
        <v>1021.2999999999993</v>
      </c>
      <c r="I69" s="13"/>
      <c r="J69" s="152">
        <f>SUM(J70:J71)</f>
        <v>7.0152903518292034</v>
      </c>
    </row>
    <row r="70" spans="1:11" s="2" customFormat="1" hidden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x14ac:dyDescent="0.25">
      <c r="A71" s="1"/>
      <c r="B71" s="136" t="s">
        <v>41</v>
      </c>
      <c r="C71" s="3"/>
      <c r="D71" s="21">
        <v>15579.5</v>
      </c>
      <c r="E71" s="22"/>
      <c r="F71" s="21">
        <v>14558.2</v>
      </c>
      <c r="G71" s="21"/>
      <c r="H71" s="13">
        <f>D71-F71</f>
        <v>1021.2999999999993</v>
      </c>
      <c r="I71" s="13"/>
      <c r="J71" s="152">
        <f>H71/F71*100</f>
        <v>7.0152903518292034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138843.19999999998</v>
      </c>
      <c r="E72" s="13"/>
      <c r="F72" s="12">
        <f>F61+F64+F65+F66+F67+F68+F69</f>
        <v>124991.19999999998</v>
      </c>
      <c r="G72" s="13"/>
      <c r="H72" s="12">
        <f>D72-F72</f>
        <v>13852</v>
      </c>
      <c r="I72" s="13"/>
      <c r="J72" s="143">
        <f>H72/F72*100</f>
        <v>11.082380199566051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602746.39999999991</v>
      </c>
      <c r="E74" s="13"/>
      <c r="F74" s="24">
        <f>F56+F72</f>
        <v>591421.80000000005</v>
      </c>
      <c r="G74" s="13"/>
      <c r="H74" s="25">
        <f>D74-F74</f>
        <v>11324.59999999986</v>
      </c>
      <c r="I74" s="21"/>
      <c r="J74" s="155">
        <f>H74/F74*100</f>
        <v>1.9148093627931639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24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B1" sqref="B1:I63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9.149999999999999" customHeight="1" x14ac:dyDescent="0.2">
      <c r="B1" s="261" t="s">
        <v>87</v>
      </c>
      <c r="C1" s="262"/>
      <c r="D1" s="262"/>
      <c r="E1" s="262"/>
      <c r="F1" s="262"/>
      <c r="G1" s="262"/>
      <c r="H1" s="262"/>
      <c r="I1" s="263"/>
    </row>
    <row r="2" spans="1:9" x14ac:dyDescent="0.2">
      <c r="B2" s="264" t="s">
        <v>85</v>
      </c>
      <c r="C2" s="265"/>
      <c r="D2" s="265"/>
      <c r="E2" s="265"/>
      <c r="F2" s="265"/>
      <c r="G2" s="265"/>
      <c r="H2" s="265"/>
      <c r="I2" s="266"/>
    </row>
    <row r="3" spans="1:9" x14ac:dyDescent="0.2">
      <c r="B3" s="264" t="s">
        <v>95</v>
      </c>
      <c r="C3" s="265"/>
      <c r="D3" s="265"/>
      <c r="E3" s="265"/>
      <c r="F3" s="265"/>
      <c r="G3" s="265"/>
      <c r="H3" s="265"/>
      <c r="I3" s="266"/>
    </row>
    <row r="4" spans="1:9" ht="14.45" customHeight="1" thickBot="1" x14ac:dyDescent="0.25">
      <c r="B4" s="267" t="s">
        <v>1</v>
      </c>
      <c r="C4" s="268"/>
      <c r="D4" s="268"/>
      <c r="E4" s="268"/>
      <c r="F4" s="268"/>
      <c r="G4" s="268"/>
      <c r="H4" s="268"/>
      <c r="I4" s="269"/>
    </row>
    <row r="5" spans="1:9" ht="13.5" hidden="1" thickTop="1" x14ac:dyDescent="0.2">
      <c r="B5" s="270"/>
      <c r="C5" s="271"/>
      <c r="D5" s="271"/>
      <c r="E5" s="271"/>
      <c r="F5" s="271"/>
      <c r="G5" s="271"/>
      <c r="H5" s="271"/>
      <c r="I5" s="272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92</v>
      </c>
      <c r="D7" s="221"/>
      <c r="E7" s="167" t="s">
        <v>91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17173.900000000001</v>
      </c>
      <c r="D9" s="161"/>
      <c r="E9" s="161">
        <v>17217.3</v>
      </c>
      <c r="F9" s="224"/>
      <c r="G9" s="225">
        <f>C9-E9</f>
        <v>-43.399999999997817</v>
      </c>
      <c r="H9" s="225"/>
      <c r="I9" s="226">
        <f>G9/E9*100</f>
        <v>-0.25207204381638132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9858.2999999999993</v>
      </c>
      <c r="D11" s="224"/>
      <c r="E11" s="161">
        <v>8413.6</v>
      </c>
      <c r="F11" s="224"/>
      <c r="G11" s="225">
        <f>C11-E11</f>
        <v>1444.6999999999989</v>
      </c>
      <c r="H11" s="225"/>
      <c r="I11" s="226">
        <f>G11/E11*100</f>
        <v>17.171008842825888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653.79999999999995</v>
      </c>
      <c r="D13" s="224"/>
      <c r="E13" s="161">
        <v>989.9</v>
      </c>
      <c r="F13" s="224"/>
      <c r="G13" s="225">
        <f>C13-E13</f>
        <v>-336.1</v>
      </c>
      <c r="H13" s="225"/>
      <c r="I13" s="226">
        <f>G13/E13*100</f>
        <v>-33.952924537832111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27686</v>
      </c>
      <c r="D15" s="227"/>
      <c r="E15" s="117">
        <f>SUM(E9:E13)</f>
        <v>26620.800000000003</v>
      </c>
      <c r="F15" s="227"/>
      <c r="G15" s="118">
        <f>C15-E15</f>
        <v>1065.1999999999971</v>
      </c>
      <c r="H15" s="228"/>
      <c r="I15" s="229">
        <f>G15/E15*100</f>
        <v>4.0013823776896151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158.69999999999999</v>
      </c>
      <c r="E20" s="161">
        <v>113</v>
      </c>
      <c r="G20" s="225">
        <f t="shared" ref="G20:G25" si="0">C20-E20</f>
        <v>45.699999999999989</v>
      </c>
      <c r="I20" s="226">
        <f t="shared" ref="I20:I25" si="1">G20/E20*100</f>
        <v>40.442477876106189</v>
      </c>
    </row>
    <row r="21" spans="1:9" x14ac:dyDescent="0.2">
      <c r="A21" s="35">
        <v>7110020100</v>
      </c>
      <c r="B21" s="125" t="s">
        <v>49</v>
      </c>
      <c r="C21" s="161">
        <v>6964</v>
      </c>
      <c r="D21" s="224"/>
      <c r="E21" s="161">
        <v>6976.7</v>
      </c>
      <c r="F21" s="224"/>
      <c r="G21" s="225">
        <f t="shared" si="0"/>
        <v>-12.699999999999818</v>
      </c>
      <c r="H21" s="225"/>
      <c r="I21" s="226">
        <f t="shared" si="1"/>
        <v>-0.18203448621841012</v>
      </c>
    </row>
    <row r="22" spans="1:9" x14ac:dyDescent="0.2">
      <c r="A22" s="35">
        <v>7110020200</v>
      </c>
      <c r="B22" s="125" t="s">
        <v>55</v>
      </c>
      <c r="C22" s="161">
        <v>745.8</v>
      </c>
      <c r="D22" s="224"/>
      <c r="E22" s="161">
        <v>727.4</v>
      </c>
      <c r="F22" s="224"/>
      <c r="G22" s="225">
        <f t="shared" si="0"/>
        <v>18.399999999999977</v>
      </c>
      <c r="H22" s="225"/>
      <c r="I22" s="226">
        <f t="shared" si="1"/>
        <v>2.5295573274676899</v>
      </c>
    </row>
    <row r="23" spans="1:9" hidden="1" x14ac:dyDescent="0.2">
      <c r="B23" s="125" t="s">
        <v>26</v>
      </c>
      <c r="C23" s="161">
        <v>0</v>
      </c>
      <c r="D23" s="224"/>
      <c r="E23" s="161">
        <v>0</v>
      </c>
      <c r="F23" s="224"/>
      <c r="G23" s="225">
        <f t="shared" si="0"/>
        <v>0</v>
      </c>
      <c r="H23" s="225"/>
      <c r="I23" s="226" t="e">
        <f t="shared" si="1"/>
        <v>#DIV/0!</v>
      </c>
    </row>
    <row r="24" spans="1:9" x14ac:dyDescent="0.2">
      <c r="A24" s="35">
        <v>711007</v>
      </c>
      <c r="B24" s="125" t="s">
        <v>56</v>
      </c>
      <c r="C24" s="161">
        <v>177.5</v>
      </c>
      <c r="D24" s="224"/>
      <c r="E24" s="161">
        <v>345.7</v>
      </c>
      <c r="F24" s="224"/>
      <c r="G24" s="225">
        <f t="shared" si="0"/>
        <v>-168.2</v>
      </c>
      <c r="H24" s="225"/>
      <c r="I24" s="226">
        <f t="shared" si="1"/>
        <v>-48.654903095169225</v>
      </c>
    </row>
    <row r="25" spans="1:9" x14ac:dyDescent="0.2">
      <c r="B25" s="125"/>
      <c r="C25" s="120">
        <f>SUM(C20:C24)</f>
        <v>8046</v>
      </c>
      <c r="D25" s="227"/>
      <c r="E25" s="120">
        <f>SUM(E20:E24)</f>
        <v>8162.7999999999993</v>
      </c>
      <c r="F25" s="227"/>
      <c r="G25" s="59">
        <f t="shared" si="0"/>
        <v>-116.79999999999927</v>
      </c>
      <c r="H25" s="228"/>
      <c r="I25" s="230">
        <f t="shared" si="1"/>
        <v>-1.4308815602489253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0</v>
      </c>
      <c r="E27" s="161">
        <v>17.8</v>
      </c>
      <c r="G27" s="225">
        <f>C27-E27</f>
        <v>-17.8</v>
      </c>
      <c r="I27" s="235">
        <f>G27/E27*100</f>
        <v>-100</v>
      </c>
    </row>
    <row r="28" spans="1:9" x14ac:dyDescent="0.2">
      <c r="B28" s="122"/>
      <c r="C28" s="117">
        <f>SUM(C25:C27)</f>
        <v>8046</v>
      </c>
      <c r="D28" s="227"/>
      <c r="E28" s="117">
        <f>SUM(E25:E27)</f>
        <v>8180.5999999999995</v>
      </c>
      <c r="F28" s="227"/>
      <c r="G28" s="118">
        <f>C28-E28</f>
        <v>-134.59999999999945</v>
      </c>
      <c r="H28" s="228"/>
      <c r="I28" s="229">
        <f>G28/E28*100</f>
        <v>-1.645356086350628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19640</v>
      </c>
      <c r="D30" s="231"/>
      <c r="E30" s="231">
        <f>+E15-E28</f>
        <v>18440.200000000004</v>
      </c>
      <c r="F30" s="231"/>
      <c r="G30" s="228">
        <f>C30-E30</f>
        <v>1199.7999999999956</v>
      </c>
      <c r="H30" s="228"/>
      <c r="I30" s="232">
        <f>G30/E30*100</f>
        <v>6.5064370234595907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10" ht="15" customHeight="1" x14ac:dyDescent="0.2">
      <c r="A33" s="35">
        <v>62</v>
      </c>
      <c r="B33" s="127" t="s">
        <v>88</v>
      </c>
      <c r="C33" s="161">
        <v>12153.4</v>
      </c>
      <c r="D33" s="225"/>
      <c r="E33" s="161">
        <v>10738.3</v>
      </c>
      <c r="F33" s="225"/>
      <c r="G33" s="225">
        <f>C33-E33</f>
        <v>1415.1000000000004</v>
      </c>
      <c r="H33" s="225"/>
      <c r="I33" s="226">
        <f>G33/E33*100</f>
        <v>13.178063566858819</v>
      </c>
    </row>
    <row r="34" spans="1:10" ht="12" hidden="1" customHeight="1" x14ac:dyDescent="0.2">
      <c r="B34" s="128"/>
      <c r="C34" s="225"/>
      <c r="D34" s="225"/>
      <c r="E34" s="225"/>
      <c r="F34" s="225"/>
      <c r="I34" s="123"/>
    </row>
    <row r="35" spans="1:10" ht="14.25" customHeight="1" x14ac:dyDescent="0.2">
      <c r="A35" s="35">
        <v>72</v>
      </c>
      <c r="B35" s="127" t="s">
        <v>89</v>
      </c>
      <c r="C35" s="234">
        <v>6990.3</v>
      </c>
      <c r="D35" s="225"/>
      <c r="E35" s="234">
        <v>6303.7</v>
      </c>
      <c r="F35" s="225"/>
      <c r="G35" s="40">
        <f>C35-E35</f>
        <v>686.60000000000036</v>
      </c>
      <c r="H35" s="225"/>
      <c r="I35" s="235">
        <f>G35/E35*100</f>
        <v>10.892015800244307</v>
      </c>
    </row>
    <row r="36" spans="1:10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10" ht="14.25" customHeight="1" x14ac:dyDescent="0.2">
      <c r="B37" s="181" t="s">
        <v>90</v>
      </c>
      <c r="C37" s="237">
        <f>SUM(C33-C35)</f>
        <v>5163.0999999999995</v>
      </c>
      <c r="D37" s="228"/>
      <c r="E37" s="237">
        <f>SUM(E33-E35)</f>
        <v>4434.5999999999995</v>
      </c>
      <c r="F37" s="228"/>
      <c r="G37" s="237">
        <f>SUM(G33-G35)</f>
        <v>728.5</v>
      </c>
      <c r="H37" s="228"/>
      <c r="I37" s="232">
        <f>G37/E37*100</f>
        <v>16.427637216434405</v>
      </c>
    </row>
    <row r="38" spans="1:10" ht="13.15" hidden="1" customHeight="1" x14ac:dyDescent="0.2">
      <c r="B38" s="128"/>
      <c r="C38" s="225"/>
      <c r="D38" s="225"/>
      <c r="E38" s="225"/>
      <c r="F38" s="225"/>
      <c r="I38" s="123"/>
    </row>
    <row r="39" spans="1:10" ht="13.15" customHeight="1" x14ac:dyDescent="0.2">
      <c r="B39" s="128"/>
      <c r="C39" s="225"/>
      <c r="D39" s="225"/>
      <c r="E39" s="225"/>
      <c r="F39" s="225"/>
      <c r="I39" s="123"/>
    </row>
    <row r="40" spans="1:10" ht="15" customHeight="1" x14ac:dyDescent="0.2">
      <c r="A40" s="35">
        <v>81</v>
      </c>
      <c r="B40" s="129" t="s">
        <v>59</v>
      </c>
      <c r="C40" s="238">
        <f>SUM(C41:C42)</f>
        <v>7522.6</v>
      </c>
      <c r="D40" s="227"/>
      <c r="E40" s="238">
        <f>SUM(E41:E42)</f>
        <v>7067</v>
      </c>
      <c r="F40" s="227"/>
      <c r="G40" s="55">
        <f>C40-E40</f>
        <v>455.60000000000036</v>
      </c>
      <c r="H40" s="228"/>
      <c r="I40" s="239">
        <f>G40/E40*100</f>
        <v>6.4468657138814267</v>
      </c>
      <c r="J40" s="216">
        <v>10473.63385</v>
      </c>
    </row>
    <row r="41" spans="1:10" ht="15" customHeight="1" x14ac:dyDescent="0.2">
      <c r="B41" s="125" t="s">
        <v>60</v>
      </c>
      <c r="C41" s="224">
        <v>7217</v>
      </c>
      <c r="D41" s="224"/>
      <c r="E41" s="224">
        <v>6853.2</v>
      </c>
      <c r="F41" s="224"/>
      <c r="G41" s="225">
        <f>C41-E41</f>
        <v>363.80000000000018</v>
      </c>
      <c r="I41" s="226">
        <f>G41/E41*100</f>
        <v>5.3084690363625775</v>
      </c>
      <c r="J41" s="216">
        <f>+J40-C40</f>
        <v>2951.0338499999998</v>
      </c>
    </row>
    <row r="42" spans="1:10" ht="15" customHeight="1" x14ac:dyDescent="0.2">
      <c r="B42" s="125" t="s">
        <v>61</v>
      </c>
      <c r="C42" s="224">
        <v>305.60000000000002</v>
      </c>
      <c r="D42" s="224"/>
      <c r="E42" s="224">
        <v>213.8</v>
      </c>
      <c r="F42" s="224"/>
      <c r="G42" s="225">
        <f>C42-E42</f>
        <v>91.800000000000011</v>
      </c>
      <c r="I42" s="235">
        <f>G42/E42*100</f>
        <v>42.937324602432184</v>
      </c>
    </row>
    <row r="43" spans="1:10" ht="15" customHeight="1" x14ac:dyDescent="0.2">
      <c r="B43" s="181" t="s">
        <v>62</v>
      </c>
      <c r="C43" s="58">
        <f>(C30+C33-C35-C40)</f>
        <v>17280.5</v>
      </c>
      <c r="D43" s="231"/>
      <c r="E43" s="58">
        <f>(E30+E33-E35-E40)</f>
        <v>15807.800000000003</v>
      </c>
      <c r="F43" s="231"/>
      <c r="G43" s="59">
        <f>C43-E43</f>
        <v>1472.6999999999971</v>
      </c>
      <c r="H43" s="228"/>
      <c r="I43" s="230">
        <f>G43/E43*100</f>
        <v>9.3162868963422927</v>
      </c>
    </row>
    <row r="44" spans="1:10" ht="6" customHeight="1" x14ac:dyDescent="0.2">
      <c r="B44" s="122"/>
      <c r="C44" s="70"/>
      <c r="D44" s="70"/>
      <c r="E44" s="70"/>
      <c r="F44" s="70"/>
      <c r="I44" s="123"/>
    </row>
    <row r="45" spans="1:10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10" ht="6" customHeight="1" x14ac:dyDescent="0.2">
      <c r="B46" s="124"/>
      <c r="C46" s="240"/>
      <c r="D46" s="240"/>
      <c r="E46" s="240"/>
      <c r="F46" s="240"/>
      <c r="I46" s="123"/>
    </row>
    <row r="47" spans="1:10" ht="15" customHeight="1" x14ac:dyDescent="0.2">
      <c r="A47" s="35">
        <v>63</v>
      </c>
      <c r="B47" s="130" t="s">
        <v>64</v>
      </c>
      <c r="C47" s="161">
        <v>398.3</v>
      </c>
      <c r="D47" s="225"/>
      <c r="E47" s="161">
        <v>768.3</v>
      </c>
      <c r="F47" s="225"/>
      <c r="G47" s="225">
        <f>C47-E47</f>
        <v>-369.99999999999994</v>
      </c>
      <c r="H47" s="225"/>
      <c r="I47" s="226">
        <f>G47/E47*100</f>
        <v>-48.15827150852531</v>
      </c>
    </row>
    <row r="48" spans="1:10" ht="15" customHeight="1" x14ac:dyDescent="0.2">
      <c r="A48" s="35">
        <v>82</v>
      </c>
      <c r="B48" s="130" t="s">
        <v>65</v>
      </c>
      <c r="C48" s="161">
        <v>511.7</v>
      </c>
      <c r="D48" s="225"/>
      <c r="E48" s="161">
        <v>403.9</v>
      </c>
      <c r="F48" s="225"/>
      <c r="G48" s="225">
        <f>C48-E48</f>
        <v>107.80000000000001</v>
      </c>
      <c r="H48" s="225"/>
      <c r="I48" s="226">
        <f>G48/E48*100</f>
        <v>26.689774696707108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-113.39999999999998</v>
      </c>
      <c r="D50" s="227"/>
      <c r="E50" s="117">
        <f>SUM(E47-E48)</f>
        <v>364.4</v>
      </c>
      <c r="F50" s="227"/>
      <c r="G50" s="118">
        <f>C50-E50</f>
        <v>-477.79999999999995</v>
      </c>
      <c r="H50" s="228"/>
      <c r="I50" s="229">
        <f>G50/E50*100</f>
        <v>-131.11964873765092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17167.099999999999</v>
      </c>
      <c r="D52" s="231"/>
      <c r="E52" s="231">
        <f>E43+E50</f>
        <v>16172.200000000003</v>
      </c>
      <c r="F52" s="231"/>
      <c r="G52" s="228">
        <f>C52-E52</f>
        <v>994.899999999996</v>
      </c>
      <c r="H52" s="228"/>
      <c r="I52" s="232">
        <f>G52/E52*100</f>
        <v>6.1519150146547528</v>
      </c>
    </row>
    <row r="53" spans="1:9" x14ac:dyDescent="0.2">
      <c r="A53" s="35">
        <v>83</v>
      </c>
      <c r="B53" s="128" t="s">
        <v>67</v>
      </c>
      <c r="C53" s="161">
        <v>-1587.6</v>
      </c>
      <c r="D53" s="225"/>
      <c r="E53" s="161">
        <v>-1614</v>
      </c>
      <c r="F53" s="225"/>
      <c r="G53" s="225">
        <f>C53-E53</f>
        <v>26.400000000000091</v>
      </c>
      <c r="H53" s="225"/>
      <c r="I53" s="226">
        <f>G53/E53*100</f>
        <v>-1.6356877323420129</v>
      </c>
    </row>
    <row r="54" spans="1:9" x14ac:dyDescent="0.2">
      <c r="B54" s="131" t="s">
        <v>83</v>
      </c>
      <c r="C54" s="231">
        <f>SUM(C52+C53)</f>
        <v>15579.499999999998</v>
      </c>
      <c r="D54" s="231"/>
      <c r="E54" s="231">
        <f>SUM(E52+E53)</f>
        <v>14558.200000000003</v>
      </c>
      <c r="F54" s="231"/>
      <c r="G54" s="231">
        <f>SUM(G52+G53)</f>
        <v>1021.2999999999961</v>
      </c>
      <c r="H54" s="231"/>
      <c r="I54" s="246">
        <f>SUM(I52+I53)</f>
        <v>4.5162272823127401</v>
      </c>
    </row>
    <row r="55" spans="1:9" x14ac:dyDescent="0.2">
      <c r="B55" s="128" t="s">
        <v>84</v>
      </c>
      <c r="C55" s="161">
        <v>0</v>
      </c>
      <c r="D55" s="225"/>
      <c r="E55" s="161">
        <v>0</v>
      </c>
      <c r="F55" s="225"/>
      <c r="G55" s="225">
        <f>C55-E55</f>
        <v>0</v>
      </c>
      <c r="H55" s="225"/>
      <c r="I55" s="235">
        <v>0</v>
      </c>
    </row>
    <row r="56" spans="1:9" ht="13.5" thickBot="1" x14ac:dyDescent="0.25">
      <c r="B56" s="163" t="s">
        <v>77</v>
      </c>
      <c r="C56" s="63">
        <f>SUM(C54+C55)</f>
        <v>15579.499999999998</v>
      </c>
      <c r="D56" s="228"/>
      <c r="E56" s="63">
        <f>SUM(E54+E55)</f>
        <v>14558.200000000003</v>
      </c>
      <c r="F56" s="228"/>
      <c r="G56" s="63">
        <f>SUM(G52+G53+G55)</f>
        <v>1021.2999999999961</v>
      </c>
      <c r="H56" s="228"/>
      <c r="I56" s="242">
        <f>G56/E56*100</f>
        <v>7.0152903518291811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ref="I57:I62" si="2">G57/E57*100</f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14177.099999999999</v>
      </c>
      <c r="D58" s="231"/>
      <c r="E58" s="111">
        <f>SUM(E56-E57)</f>
        <v>13155.800000000003</v>
      </c>
      <c r="F58" s="227"/>
      <c r="G58" s="111">
        <f>SUM(G56-G57)</f>
        <v>1021.2999999999961</v>
      </c>
      <c r="H58" s="228"/>
      <c r="I58" s="232">
        <f t="shared" si="2"/>
        <v>7.763115888049346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13319.599999999999</v>
      </c>
      <c r="D60" s="231"/>
      <c r="E60" s="111">
        <f>SUM(E58-E59)</f>
        <v>12298.300000000003</v>
      </c>
      <c r="F60" s="231">
        <f>SUM(F58-F59)</f>
        <v>0</v>
      </c>
      <c r="G60" s="111">
        <f>SUM(G58-G59)</f>
        <v>1021.2999999999961</v>
      </c>
      <c r="H60" s="231">
        <f>SUM(H58-H59)</f>
        <v>0</v>
      </c>
      <c r="I60" s="232">
        <f t="shared" si="2"/>
        <v>8.3043997950935982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14021.3</v>
      </c>
      <c r="D62" s="231"/>
      <c r="E62" s="111">
        <f>SUM(E58-E59+E61)</f>
        <v>13000.000000000004</v>
      </c>
      <c r="F62" s="227"/>
      <c r="G62" s="111">
        <f>SUM(G58-G59+G61)</f>
        <v>1021.2999999999961</v>
      </c>
      <c r="H62" s="228"/>
      <c r="I62" s="245">
        <f t="shared" si="2"/>
        <v>7.8561538461538145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16" zoomScale="73" zoomScaleNormal="73" zoomScaleSheetLayoutView="90" workbookViewId="0">
      <selection activeCell="D56" sqref="D5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5"/>
    </row>
    <row r="2" spans="1:10" x14ac:dyDescent="0.2">
      <c r="A2" s="276" t="s">
        <v>86</v>
      </c>
      <c r="B2" s="277"/>
      <c r="C2" s="277"/>
      <c r="D2" s="277"/>
      <c r="E2" s="277"/>
      <c r="F2" s="277"/>
      <c r="G2" s="277"/>
      <c r="H2" s="277"/>
      <c r="I2" s="277"/>
      <c r="J2" s="278"/>
    </row>
    <row r="3" spans="1:10" x14ac:dyDescent="0.2">
      <c r="A3" s="276" t="s">
        <v>96</v>
      </c>
      <c r="B3" s="277"/>
      <c r="C3" s="277"/>
      <c r="D3" s="277"/>
      <c r="E3" s="277"/>
      <c r="F3" s="277"/>
      <c r="G3" s="277"/>
      <c r="H3" s="277"/>
      <c r="I3" s="277"/>
      <c r="J3" s="278"/>
    </row>
    <row r="4" spans="1:10" ht="13.5" thickBot="1" x14ac:dyDescent="0.25">
      <c r="A4" s="279" t="s">
        <v>69</v>
      </c>
      <c r="B4" s="280"/>
      <c r="C4" s="280"/>
      <c r="D4" s="280"/>
      <c r="E4" s="280"/>
      <c r="F4" s="280"/>
      <c r="G4" s="280"/>
      <c r="H4" s="280"/>
      <c r="I4" s="280"/>
      <c r="J4" s="281"/>
    </row>
    <row r="5" spans="1:10" ht="13.5" thickTop="1" x14ac:dyDescent="0.2">
      <c r="A5" s="282"/>
      <c r="B5" s="283"/>
      <c r="C5" s="283"/>
      <c r="D5" s="283"/>
      <c r="E5" s="283"/>
      <c r="F5" s="283"/>
      <c r="G5" s="283"/>
      <c r="H5" s="283"/>
      <c r="I5" s="283"/>
      <c r="J5" s="284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97</v>
      </c>
      <c r="E7" s="197"/>
      <c r="F7" s="196" t="s">
        <v>93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568139.6</v>
      </c>
      <c r="E9" s="202"/>
      <c r="F9" s="113">
        <f>F10+F11+F12+F13+F17</f>
        <v>567013.99999999988</v>
      </c>
      <c r="G9" s="202"/>
      <c r="H9" s="113">
        <f t="shared" ref="H9:H15" si="0">D9-F9</f>
        <v>1125.6000000000931</v>
      </c>
      <c r="I9" s="202"/>
      <c r="J9" s="203">
        <f>H9/F9*100</f>
        <v>0.19851361694774614</v>
      </c>
    </row>
    <row r="10" spans="1:10" x14ac:dyDescent="0.2">
      <c r="A10" s="82" t="s">
        <v>8</v>
      </c>
      <c r="B10" s="74"/>
      <c r="C10" s="74"/>
      <c r="D10" s="83">
        <v>60607.6</v>
      </c>
      <c r="E10" s="83"/>
      <c r="F10" s="83">
        <v>69890.600000000006</v>
      </c>
      <c r="G10" s="83"/>
      <c r="H10" s="83">
        <f t="shared" si="0"/>
        <v>-9283.0000000000073</v>
      </c>
      <c r="I10" s="83"/>
      <c r="J10" s="62">
        <f>H10/F10*100</f>
        <v>-13.282186731835191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190809.3</v>
      </c>
      <c r="E12" s="83"/>
      <c r="F12" s="83">
        <v>187763</v>
      </c>
      <c r="G12" s="83"/>
      <c r="H12" s="83">
        <f t="shared" si="0"/>
        <v>3046.2999999999884</v>
      </c>
      <c r="I12" s="83"/>
      <c r="J12" s="62">
        <f>H12/F12*100</f>
        <v>1.6224176222152331</v>
      </c>
    </row>
    <row r="13" spans="1:10" x14ac:dyDescent="0.2">
      <c r="A13" s="194" t="s">
        <v>11</v>
      </c>
      <c r="B13" s="195"/>
      <c r="C13" s="195"/>
      <c r="D13" s="113">
        <f>D14+D15</f>
        <v>319923.19999999995</v>
      </c>
      <c r="E13" s="202"/>
      <c r="F13" s="113">
        <f>F14+F15</f>
        <v>312562.19999999995</v>
      </c>
      <c r="G13" s="202"/>
      <c r="H13" s="113">
        <f t="shared" si="0"/>
        <v>7361</v>
      </c>
      <c r="I13" s="202"/>
      <c r="J13" s="203">
        <f>H13/F13*100</f>
        <v>2.355051250599081</v>
      </c>
    </row>
    <row r="14" spans="1:10" x14ac:dyDescent="0.2">
      <c r="A14" s="82" t="s">
        <v>71</v>
      </c>
      <c r="B14" s="74"/>
      <c r="C14" s="74"/>
      <c r="D14" s="83">
        <v>319153.59999999998</v>
      </c>
      <c r="E14" s="83"/>
      <c r="F14" s="83">
        <v>311736.09999999998</v>
      </c>
      <c r="G14" s="83"/>
      <c r="H14" s="83">
        <f>D14-F14</f>
        <v>7417.5</v>
      </c>
      <c r="I14" s="83"/>
      <c r="J14" s="62">
        <f>H14/F14*100</f>
        <v>2.3794164358892025</v>
      </c>
    </row>
    <row r="15" spans="1:10" x14ac:dyDescent="0.2">
      <c r="A15" s="82" t="s">
        <v>13</v>
      </c>
      <c r="B15" s="74"/>
      <c r="C15" s="74"/>
      <c r="D15" s="83">
        <v>769.6</v>
      </c>
      <c r="E15" s="83"/>
      <c r="F15" s="83">
        <v>826.1</v>
      </c>
      <c r="G15" s="83"/>
      <c r="H15" s="83">
        <f t="shared" si="0"/>
        <v>-56.5</v>
      </c>
      <c r="I15" s="83"/>
      <c r="J15" s="62">
        <f>H15/F15*100</f>
        <v>-6.8393656942258811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-3200.5</v>
      </c>
      <c r="E17" s="86"/>
      <c r="F17" s="86">
        <v>-3201.8</v>
      </c>
      <c r="G17" s="86"/>
      <c r="H17" s="86">
        <f>D17-F17</f>
        <v>1.3000000000001819</v>
      </c>
      <c r="I17" s="86"/>
      <c r="J17" s="209">
        <f>H17/F17*100</f>
        <v>-4.0602161284283275E-2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25599.5</v>
      </c>
      <c r="E19" s="84"/>
      <c r="F19" s="84">
        <v>24757.7</v>
      </c>
      <c r="G19" s="84"/>
      <c r="H19" s="83">
        <f>D19-F19</f>
        <v>841.79999999999927</v>
      </c>
      <c r="I19" s="83"/>
      <c r="J19" s="62">
        <f>H19/F19*100</f>
        <v>3.4001542954313173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15481.7</v>
      </c>
      <c r="E21" s="83"/>
      <c r="F21" s="83">
        <v>15558.6</v>
      </c>
      <c r="G21" s="83"/>
      <c r="H21" s="83">
        <f>D21-F21</f>
        <v>-76.899999999999636</v>
      </c>
      <c r="I21" s="83"/>
      <c r="J21" s="62">
        <f>H21/F21*100</f>
        <v>-0.49426040903422952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612746.39999999991</v>
      </c>
      <c r="E23" s="86"/>
      <c r="F23" s="85">
        <f>F9+F19+F20+F21</f>
        <v>610855.89999999979</v>
      </c>
      <c r="G23" s="86"/>
      <c r="H23" s="85">
        <f>D23-F23</f>
        <v>1890.5000000001164</v>
      </c>
      <c r="I23" s="86"/>
      <c r="J23" s="87">
        <f>H23/F23*100</f>
        <v>0.30948379151287841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207898.8</v>
      </c>
      <c r="E29" s="202"/>
      <c r="F29" s="113">
        <f>SUM(F30:F34)</f>
        <v>220726.19999999998</v>
      </c>
      <c r="G29" s="202"/>
      <c r="H29" s="113">
        <f t="shared" ref="H29:H36" si="1">D29-F29</f>
        <v>-12827.399999999994</v>
      </c>
      <c r="I29" s="202"/>
      <c r="J29" s="203">
        <f t="shared" ref="J29:J36" si="2">H29/F29*100</f>
        <v>-5.8114532846576417</v>
      </c>
    </row>
    <row r="30" spans="1:10" x14ac:dyDescent="0.2">
      <c r="A30" s="82" t="s">
        <v>24</v>
      </c>
      <c r="B30" s="77"/>
      <c r="C30" s="77"/>
      <c r="D30" s="83">
        <v>33259.699999999997</v>
      </c>
      <c r="E30" s="80"/>
      <c r="F30" s="83">
        <v>43031.9</v>
      </c>
      <c r="G30" s="80"/>
      <c r="H30" s="83">
        <f t="shared" si="1"/>
        <v>-9772.2000000000044</v>
      </c>
      <c r="I30" s="83"/>
      <c r="J30" s="62">
        <f t="shared" si="2"/>
        <v>-22.709199454358288</v>
      </c>
    </row>
    <row r="31" spans="1:10" x14ac:dyDescent="0.2">
      <c r="A31" s="82" t="s">
        <v>72</v>
      </c>
      <c r="B31" s="74"/>
      <c r="C31" s="74"/>
      <c r="D31" s="83">
        <v>174615.3</v>
      </c>
      <c r="E31" s="83"/>
      <c r="F31" s="83">
        <v>177690.4</v>
      </c>
      <c r="G31" s="83"/>
      <c r="H31" s="83">
        <f t="shared" si="1"/>
        <v>-3075.1000000000058</v>
      </c>
      <c r="I31" s="83"/>
      <c r="J31" s="62">
        <f t="shared" si="2"/>
        <v>-1.7305943371166963</v>
      </c>
    </row>
    <row r="32" spans="1:10" x14ac:dyDescent="0.2">
      <c r="A32" s="82" t="s">
        <v>25</v>
      </c>
      <c r="B32" s="74"/>
      <c r="C32" s="74"/>
      <c r="D32" s="83">
        <v>23.8</v>
      </c>
      <c r="E32" s="83"/>
      <c r="F32" s="83">
        <v>3.9</v>
      </c>
      <c r="G32" s="83"/>
      <c r="H32" s="83">
        <f t="shared" si="1"/>
        <v>19.900000000000002</v>
      </c>
      <c r="I32" s="83"/>
      <c r="J32" s="62">
        <f t="shared" si="2"/>
        <v>510.25641025641033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256004.4</v>
      </c>
      <c r="E35" s="83"/>
      <c r="F35" s="83">
        <v>252645.2</v>
      </c>
      <c r="G35" s="83"/>
      <c r="H35" s="83">
        <f t="shared" si="1"/>
        <v>3359.1999999999825</v>
      </c>
      <c r="I35" s="83"/>
      <c r="J35" s="62">
        <f t="shared" si="2"/>
        <v>1.3296116451054611</v>
      </c>
    </row>
    <row r="36" spans="1:10" hidden="1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463903.19999999995</v>
      </c>
      <c r="E38" s="86"/>
      <c r="F38" s="85">
        <f>SUM(F29,F35,F36)</f>
        <v>473371.4</v>
      </c>
      <c r="G38" s="86"/>
      <c r="H38" s="85">
        <f>D38-F38</f>
        <v>-9468.2000000000698</v>
      </c>
      <c r="I38" s="86"/>
      <c r="J38" s="87">
        <f>H38/F38*100</f>
        <v>-2.0001630854758168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89709.099999999991</v>
      </c>
      <c r="E43" s="202"/>
      <c r="F43" s="113">
        <f>SUM(F44:F45)</f>
        <v>89555.299999999988</v>
      </c>
      <c r="G43" s="202"/>
      <c r="H43" s="113">
        <f>D43-F43</f>
        <v>153.80000000000291</v>
      </c>
      <c r="I43" s="202"/>
      <c r="J43" s="203">
        <f>H43/F43*100</f>
        <v>0.17173746277440077</v>
      </c>
    </row>
    <row r="44" spans="1:10" x14ac:dyDescent="0.2">
      <c r="A44" s="82" t="s">
        <v>32</v>
      </c>
      <c r="B44" s="74"/>
      <c r="C44" s="74"/>
      <c r="D44" s="83">
        <v>90167.9</v>
      </c>
      <c r="E44" s="83"/>
      <c r="F44" s="83">
        <v>90167.9</v>
      </c>
      <c r="G44" s="83"/>
      <c r="H44" s="83">
        <f t="shared" ref="H44:H49" si="3">D44-F44</f>
        <v>0</v>
      </c>
      <c r="I44" s="83"/>
      <c r="J44" s="62">
        <f t="shared" ref="J44:J49" si="4">H44/F44*100</f>
        <v>0</v>
      </c>
    </row>
    <row r="45" spans="1:10" x14ac:dyDescent="0.2">
      <c r="A45" s="82" t="s">
        <v>33</v>
      </c>
      <c r="B45" s="74"/>
      <c r="C45" s="74"/>
      <c r="D45" s="83">
        <v>-458.8</v>
      </c>
      <c r="E45" s="83"/>
      <c r="F45" s="83">
        <v>-612.6</v>
      </c>
      <c r="G45" s="83"/>
      <c r="H45" s="83">
        <f>D45-F45</f>
        <v>153.80000000000001</v>
      </c>
      <c r="I45" s="83"/>
      <c r="J45" s="62">
        <f t="shared" si="4"/>
        <v>-25.106105125693766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1146.0999999999999</v>
      </c>
      <c r="E47" s="83"/>
      <c r="F47" s="83">
        <v>1146.0999999999999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15579.5</v>
      </c>
      <c r="E51" s="86">
        <v>0</v>
      </c>
      <c r="F51" s="113">
        <f>SUM(E52:F53)</f>
        <v>14374.6</v>
      </c>
      <c r="G51" s="86"/>
      <c r="H51" s="113">
        <f>D51-F51</f>
        <v>1204.8999999999996</v>
      </c>
      <c r="I51" s="86"/>
      <c r="J51" s="203">
        <f>H51/F51*100</f>
        <v>8.3821462858096893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15579.5</v>
      </c>
      <c r="E53" s="86"/>
      <c r="F53" s="113">
        <f>SUM(F54:F55)</f>
        <v>14374.6</v>
      </c>
      <c r="G53" s="86">
        <f>SUM(G54:G55)</f>
        <v>0</v>
      </c>
      <c r="H53" s="113">
        <f>SUM(D53-F53)</f>
        <v>1204.8999999999996</v>
      </c>
      <c r="I53" s="86">
        <f>SUM(I54:I55)</f>
        <v>7488</v>
      </c>
      <c r="J53" s="81">
        <f>H53/F53*100</f>
        <v>8.3821462858096893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15579.5</v>
      </c>
      <c r="E55" s="86"/>
      <c r="F55" s="86">
        <v>14374.6</v>
      </c>
      <c r="G55" s="86"/>
      <c r="H55" s="113">
        <f>SUM(D55-F55)</f>
        <v>1204.8999999999996</v>
      </c>
      <c r="I55" s="86">
        <v>3744</v>
      </c>
      <c r="J55" s="62">
        <f t="shared" ref="J55" si="5">H55/F55*100</f>
        <v>8.3821462858096893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138843.19999999998</v>
      </c>
      <c r="E56" s="85"/>
      <c r="F56" s="85">
        <f>F43+F46+F47+F48+F49+F50+F51</f>
        <v>137484.5</v>
      </c>
      <c r="G56" s="86"/>
      <c r="H56" s="85">
        <f>H43+H46+H47+H48+H49+H50+H51+H53</f>
        <v>2563.6000000000022</v>
      </c>
      <c r="I56" s="90"/>
      <c r="J56" s="87">
        <f>H56/F56*100</f>
        <v>1.864646560157692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602746.39999999991</v>
      </c>
      <c r="E58" s="86"/>
      <c r="F58" s="91">
        <f>F38+F56</f>
        <v>610855.9</v>
      </c>
      <c r="G58" s="86"/>
      <c r="H58" s="92">
        <f>D58-F58</f>
        <v>-8109.5000000001164</v>
      </c>
      <c r="I58" s="90"/>
      <c r="J58" s="93">
        <f>H58/F58*100</f>
        <v>-1.3275635055665529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F29 D43 G29:G44 G55 G51:G54 G46:G50 G45 H46:H50 G57:H57 H29:H44 I29:J32 G61:J61 I57:J57 I46:J49 I55 H45:I45 H52:I52 I54:J54 I53 G60:J60 I51 I50 G56 E51 I44:J44 I43 I56 I59:J59 I58 G59:H59 G58 I34:J42 I33 F43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20" zoomScale="70" zoomScaleNormal="70" zoomScaleSheetLayoutView="90" workbookViewId="0">
      <selection activeCell="A60" sqref="A60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285" t="s">
        <v>45</v>
      </c>
      <c r="B1" s="286"/>
      <c r="C1" s="286"/>
      <c r="D1" s="286"/>
      <c r="E1" s="286"/>
      <c r="F1" s="286"/>
      <c r="G1" s="286"/>
      <c r="H1" s="287"/>
    </row>
    <row r="2" spans="1:8" x14ac:dyDescent="0.2">
      <c r="A2" s="288" t="s">
        <v>85</v>
      </c>
      <c r="B2" s="289"/>
      <c r="C2" s="289"/>
      <c r="D2" s="289"/>
      <c r="E2" s="289"/>
      <c r="F2" s="289"/>
      <c r="G2" s="289"/>
      <c r="H2" s="290"/>
    </row>
    <row r="3" spans="1:8" x14ac:dyDescent="0.2">
      <c r="A3" s="288" t="s">
        <v>98</v>
      </c>
      <c r="B3" s="289"/>
      <c r="C3" s="289"/>
      <c r="D3" s="289"/>
      <c r="E3" s="289"/>
      <c r="F3" s="289"/>
      <c r="G3" s="289"/>
      <c r="H3" s="290"/>
    </row>
    <row r="4" spans="1:8" ht="13.5" thickBot="1" x14ac:dyDescent="0.25">
      <c r="A4" s="288" t="s">
        <v>1</v>
      </c>
      <c r="B4" s="289"/>
      <c r="C4" s="289"/>
      <c r="D4" s="289"/>
      <c r="E4" s="289"/>
      <c r="F4" s="289"/>
      <c r="G4" s="289"/>
      <c r="H4" s="290"/>
    </row>
    <row r="5" spans="1:8" ht="13.5" thickTop="1" x14ac:dyDescent="0.2">
      <c r="A5" s="291"/>
      <c r="B5" s="271"/>
      <c r="C5" s="271"/>
      <c r="D5" s="271"/>
      <c r="E5" s="271"/>
      <c r="F5" s="271"/>
      <c r="G5" s="271"/>
      <c r="H5" s="292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97</v>
      </c>
      <c r="C7" s="168"/>
      <c r="D7" s="167" t="s">
        <v>93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223"/>
      <c r="C8" s="42"/>
      <c r="D8" s="223"/>
      <c r="E8" s="42"/>
      <c r="F8" s="37"/>
      <c r="G8" s="37"/>
      <c r="H8" s="38"/>
    </row>
    <row r="9" spans="1:8" ht="12" customHeight="1" x14ac:dyDescent="0.2">
      <c r="A9" s="43" t="s">
        <v>49</v>
      </c>
      <c r="B9" s="161">
        <v>17173.900000000001</v>
      </c>
      <c r="C9" s="44"/>
      <c r="D9" s="161">
        <v>15320.8</v>
      </c>
      <c r="E9" s="44"/>
      <c r="F9" s="45">
        <f>B9-D9</f>
        <v>1853.1000000000022</v>
      </c>
      <c r="G9" s="45"/>
      <c r="H9" s="46">
        <f>F9/D9*100</f>
        <v>12.095321393138754</v>
      </c>
    </row>
    <row r="10" spans="1:8" hidden="1" x14ac:dyDescent="0.2">
      <c r="A10" s="43" t="s">
        <v>75</v>
      </c>
      <c r="B10" s="161">
        <v>0</v>
      </c>
      <c r="C10" s="44"/>
      <c r="D10" s="161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161">
        <v>9858.2999999999993</v>
      </c>
      <c r="C11" s="44"/>
      <c r="D11" s="161">
        <v>8783.7999999999993</v>
      </c>
      <c r="E11" s="44"/>
      <c r="F11" s="45">
        <f>B11-D11</f>
        <v>1074.5</v>
      </c>
      <c r="G11" s="45"/>
      <c r="H11" s="46">
        <f>F11/D11*100</f>
        <v>12.23274664723696</v>
      </c>
    </row>
    <row r="12" spans="1:8" hidden="1" x14ac:dyDescent="0.2">
      <c r="A12" s="43" t="s">
        <v>52</v>
      </c>
      <c r="B12" s="161">
        <v>0</v>
      </c>
      <c r="C12" s="44"/>
      <c r="D12" s="16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161">
        <v>653.79999999999995</v>
      </c>
      <c r="C13" s="44"/>
      <c r="D13" s="161">
        <v>547.1</v>
      </c>
      <c r="E13" s="44"/>
      <c r="F13" s="45">
        <f>B13-D13</f>
        <v>106.69999999999993</v>
      </c>
      <c r="G13" s="45"/>
      <c r="H13" s="46">
        <f>F13/D13*100</f>
        <v>19.502833120087722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17">
        <f>SUM(B9:B13)</f>
        <v>27686</v>
      </c>
      <c r="C15" s="54"/>
      <c r="D15" s="117">
        <f>SUM(D9:D13)</f>
        <v>24651.699999999997</v>
      </c>
      <c r="E15" s="54"/>
      <c r="F15" s="118">
        <f>B15-D15</f>
        <v>3034.3000000000029</v>
      </c>
      <c r="G15" s="49"/>
      <c r="H15" s="119">
        <f>F15/D15*100</f>
        <v>12.308684593760281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13" t="s">
        <v>54</v>
      </c>
      <c r="B18" s="223"/>
      <c r="C18" s="42"/>
      <c r="D18" s="22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161">
        <v>158.69999999999999</v>
      </c>
      <c r="C20" s="44"/>
      <c r="D20" s="161">
        <v>139.19999999999999</v>
      </c>
      <c r="E20" s="44"/>
      <c r="F20" s="45">
        <f t="shared" ref="F20:F25" si="0">B20-D20</f>
        <v>19.5</v>
      </c>
      <c r="G20" s="45"/>
      <c r="H20" s="46">
        <f t="shared" ref="H20:H25" si="1">F20/D20*100</f>
        <v>14.008620689655174</v>
      </c>
    </row>
    <row r="21" spans="1:8" x14ac:dyDescent="0.2">
      <c r="A21" s="43" t="s">
        <v>49</v>
      </c>
      <c r="B21" s="161">
        <v>6964</v>
      </c>
      <c r="C21" s="44"/>
      <c r="D21" s="161">
        <v>6091.9</v>
      </c>
      <c r="E21" s="44"/>
      <c r="F21" s="45">
        <f t="shared" si="0"/>
        <v>872.10000000000036</v>
      </c>
      <c r="G21" s="45"/>
      <c r="H21" s="46">
        <f t="shared" si="1"/>
        <v>14.315730724404544</v>
      </c>
    </row>
    <row r="22" spans="1:8" x14ac:dyDescent="0.2">
      <c r="A22" s="43" t="s">
        <v>55</v>
      </c>
      <c r="B22" s="161">
        <v>745.8</v>
      </c>
      <c r="C22" s="44"/>
      <c r="D22" s="161">
        <v>665.4</v>
      </c>
      <c r="E22" s="44"/>
      <c r="F22" s="45">
        <f t="shared" si="0"/>
        <v>80.399999999999977</v>
      </c>
      <c r="G22" s="45"/>
      <c r="H22" s="46">
        <f t="shared" si="1"/>
        <v>12.082957619477003</v>
      </c>
    </row>
    <row r="23" spans="1:8" hidden="1" x14ac:dyDescent="0.2">
      <c r="A23" s="43" t="s">
        <v>26</v>
      </c>
      <c r="B23" s="161">
        <v>0</v>
      </c>
      <c r="C23" s="44"/>
      <c r="D23" s="16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161">
        <v>177.5</v>
      </c>
      <c r="C24" s="44"/>
      <c r="D24" s="161">
        <v>175.4</v>
      </c>
      <c r="E24" s="44"/>
      <c r="F24" s="45">
        <f t="shared" si="0"/>
        <v>2.0999999999999943</v>
      </c>
      <c r="G24" s="45"/>
      <c r="H24" s="46">
        <f t="shared" si="1"/>
        <v>1.1972633979475451</v>
      </c>
    </row>
    <row r="25" spans="1:8" x14ac:dyDescent="0.2">
      <c r="A25" s="36"/>
      <c r="B25" s="120">
        <f>SUM(B20:B24)</f>
        <v>8046</v>
      </c>
      <c r="C25" s="54"/>
      <c r="D25" s="120">
        <f>SUM(D20:D24)</f>
        <v>7071.8999999999987</v>
      </c>
      <c r="E25" s="54"/>
      <c r="F25" s="118">
        <f t="shared" si="0"/>
        <v>974.10000000000127</v>
      </c>
      <c r="G25" s="49"/>
      <c r="H25" s="119">
        <f t="shared" si="1"/>
        <v>13.774233232936005</v>
      </c>
    </row>
    <row r="26" spans="1:8" x14ac:dyDescent="0.2">
      <c r="A26" s="36"/>
      <c r="B26" s="224"/>
      <c r="C26" s="37"/>
      <c r="D26" s="224"/>
      <c r="E26" s="37"/>
      <c r="F26" s="37"/>
      <c r="G26" s="37"/>
      <c r="H26" s="101"/>
    </row>
    <row r="27" spans="1:8" x14ac:dyDescent="0.2">
      <c r="A27" s="36" t="s">
        <v>57</v>
      </c>
      <c r="B27" s="161">
        <v>0</v>
      </c>
      <c r="C27" s="37"/>
      <c r="D27" s="161">
        <v>0</v>
      </c>
      <c r="E27" s="37"/>
      <c r="F27" s="45">
        <f>B27-D27</f>
        <v>0</v>
      </c>
      <c r="G27" s="45"/>
      <c r="H27" s="46">
        <v>0</v>
      </c>
    </row>
    <row r="28" spans="1:8" x14ac:dyDescent="0.2">
      <c r="A28" s="36"/>
      <c r="B28" s="117">
        <f>SUM(B25:B27)</f>
        <v>8046</v>
      </c>
      <c r="C28" s="164"/>
      <c r="D28" s="117">
        <f>SUM(D25:D27)</f>
        <v>7071.8999999999987</v>
      </c>
      <c r="E28" s="164"/>
      <c r="F28" s="118">
        <f>B28-D28</f>
        <v>974.10000000000127</v>
      </c>
      <c r="G28" s="49"/>
      <c r="H28" s="119">
        <f>F28/D28*100</f>
        <v>13.774233232936005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19640</v>
      </c>
      <c r="C30" s="48"/>
      <c r="D30" s="48">
        <f>+D15-D28</f>
        <v>17579.8</v>
      </c>
      <c r="E30" s="48"/>
      <c r="F30" s="49">
        <f>B30-D30</f>
        <v>2060.2000000000007</v>
      </c>
      <c r="G30" s="49"/>
      <c r="H30" s="50">
        <f>F30/D30*100</f>
        <v>11.719132185804167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88</v>
      </c>
      <c r="B32" s="45">
        <v>12153.4</v>
      </c>
      <c r="C32" s="45"/>
      <c r="D32" s="45">
        <v>10771.8</v>
      </c>
      <c r="E32" s="45"/>
      <c r="F32" s="45">
        <f>B32-D32</f>
        <v>1381.6000000000004</v>
      </c>
      <c r="G32" s="45"/>
      <c r="H32" s="46">
        <f>F32/D32*100</f>
        <v>12.82608292021761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89</v>
      </c>
      <c r="B34" s="40">
        <v>6990.3</v>
      </c>
      <c r="C34" s="45"/>
      <c r="D34" s="40">
        <v>6206.8</v>
      </c>
      <c r="E34" s="45"/>
      <c r="F34" s="40">
        <f>B34-D34</f>
        <v>783.5</v>
      </c>
      <c r="G34" s="45"/>
      <c r="H34" s="57">
        <f>F34/D34*100</f>
        <v>12.623251917252047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90</v>
      </c>
      <c r="B36" s="49">
        <f>SUM(B32-B34)</f>
        <v>5163.0999999999995</v>
      </c>
      <c r="C36" s="49"/>
      <c r="D36" s="49">
        <f>SUM(D32-D34)</f>
        <v>4564.9999999999991</v>
      </c>
      <c r="E36" s="49"/>
      <c r="F36" s="49">
        <f>SUM(F32-F34)</f>
        <v>598.10000000000036</v>
      </c>
      <c r="G36" s="49"/>
      <c r="H36" s="116">
        <f>SUM(H32-H34)</f>
        <v>0.20283100296556356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7522.6</v>
      </c>
      <c r="C38" s="54"/>
      <c r="D38" s="121">
        <f>SUM(D39:D40)</f>
        <v>6559.8</v>
      </c>
      <c r="E38" s="54"/>
      <c r="F38" s="55">
        <f>B38-D38</f>
        <v>962.80000000000018</v>
      </c>
      <c r="G38" s="49"/>
      <c r="H38" s="56">
        <f>F38/D38*100</f>
        <v>14.677276746242265</v>
      </c>
    </row>
    <row r="39" spans="1:8" x14ac:dyDescent="0.2">
      <c r="A39" s="43" t="s">
        <v>60</v>
      </c>
      <c r="B39" s="162">
        <v>7217</v>
      </c>
      <c r="C39" s="44"/>
      <c r="D39" s="162">
        <v>6373.8</v>
      </c>
      <c r="E39" s="44"/>
      <c r="F39" s="45">
        <f>B39-D39</f>
        <v>843.19999999999982</v>
      </c>
      <c r="G39" s="37"/>
      <c r="H39" s="46">
        <f>F39/D39*100</f>
        <v>13.229156860899302</v>
      </c>
    </row>
    <row r="40" spans="1:8" x14ac:dyDescent="0.2">
      <c r="A40" s="43" t="s">
        <v>61</v>
      </c>
      <c r="B40" s="162">
        <v>305.60000000000002</v>
      </c>
      <c r="C40" s="44"/>
      <c r="D40" s="162">
        <v>186</v>
      </c>
      <c r="E40" s="44"/>
      <c r="F40" s="45">
        <f>B40-D40</f>
        <v>119.60000000000002</v>
      </c>
      <c r="G40" s="37"/>
      <c r="H40" s="46">
        <f>F40/D40*100</f>
        <v>64.301075268817215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17280.5</v>
      </c>
      <c r="C42" s="48"/>
      <c r="D42" s="58">
        <f>(D30+D32-D34-D38)</f>
        <v>15585</v>
      </c>
      <c r="E42" s="48"/>
      <c r="F42" s="59">
        <f>B42-D42</f>
        <v>1695.5</v>
      </c>
      <c r="G42" s="49"/>
      <c r="H42" s="60">
        <f>F42/D42*100</f>
        <v>10.879050368944498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398.3</v>
      </c>
      <c r="C46" s="45"/>
      <c r="D46" s="45">
        <v>376</v>
      </c>
      <c r="E46" s="45"/>
      <c r="F46" s="45">
        <f>B46-D46</f>
        <v>22.300000000000011</v>
      </c>
      <c r="G46" s="45"/>
      <c r="H46" s="46">
        <f>F46/D46*100</f>
        <v>5.93085106382979</v>
      </c>
    </row>
    <row r="47" spans="1:8" x14ac:dyDescent="0.2">
      <c r="A47" s="103" t="s">
        <v>65</v>
      </c>
      <c r="B47" s="45">
        <v>511.7</v>
      </c>
      <c r="C47" s="45"/>
      <c r="D47" s="45">
        <v>128.30000000000001</v>
      </c>
      <c r="E47" s="45"/>
      <c r="F47" s="45">
        <f>B47-D47</f>
        <v>383.4</v>
      </c>
      <c r="G47" s="45"/>
      <c r="H47" s="46">
        <f>F47/D47*100</f>
        <v>298.83086515978169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-113.39999999999998</v>
      </c>
      <c r="C49" s="54"/>
      <c r="D49" s="117">
        <f>SUM(D46-D47)</f>
        <v>247.7</v>
      </c>
      <c r="E49" s="54"/>
      <c r="F49" s="118">
        <f>B49-D49</f>
        <v>-361.09999999999997</v>
      </c>
      <c r="G49" s="49"/>
      <c r="H49" s="119">
        <f>F49/D49*100</f>
        <v>-145.78118691966085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17167.099999999999</v>
      </c>
      <c r="C51" s="48"/>
      <c r="D51" s="48">
        <f>D42+D49</f>
        <v>15832.7</v>
      </c>
      <c r="E51" s="48"/>
      <c r="F51" s="49">
        <f>B51-D51</f>
        <v>1334.3999999999978</v>
      </c>
      <c r="G51" s="49"/>
      <c r="H51" s="50">
        <f>F51/D51*100</f>
        <v>8.4281265987481468</v>
      </c>
    </row>
    <row r="52" spans="1:8" x14ac:dyDescent="0.2">
      <c r="A52" s="189" t="s">
        <v>67</v>
      </c>
      <c r="B52" s="45">
        <v>-1587.6</v>
      </c>
      <c r="C52" s="45"/>
      <c r="D52" s="45">
        <v>-1458.1</v>
      </c>
      <c r="E52" s="45"/>
      <c r="F52" s="45">
        <f>B52-D52</f>
        <v>-129.5</v>
      </c>
      <c r="G52" s="45"/>
      <c r="H52" s="46">
        <f>F52/D52*100</f>
        <v>8.8814210273643788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SUM(B51:B54)+0.01</f>
        <v>15579.509999999998</v>
      </c>
      <c r="C55" s="48"/>
      <c r="D55" s="63">
        <f>SUM(D51:D54)+0.01</f>
        <v>14374.61</v>
      </c>
      <c r="E55" s="48"/>
      <c r="F55" s="63">
        <f>B55-D55</f>
        <v>1204.8999999999978</v>
      </c>
      <c r="G55" s="49"/>
      <c r="H55" s="64">
        <f>F55/D55*100</f>
        <v>8.3821404545931877</v>
      </c>
    </row>
    <row r="56" spans="1:8" ht="13.5" thickTop="1" x14ac:dyDescent="0.2">
      <c r="A56" s="47"/>
      <c r="B56" s="247"/>
      <c r="C56" s="104"/>
      <c r="D56" s="24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SEP 2022-2021</vt:lpstr>
      <vt:lpstr>ESTAD.RESULT. SEP 2022-2021</vt:lpstr>
      <vt:lpstr>BALANCE SEP Y AGO 2022</vt:lpstr>
      <vt:lpstr>EST RESUL SEP Y AGO 2022</vt:lpstr>
      <vt:lpstr>'BALANCE SEP 2022-2021'!Área_de_impresión</vt:lpstr>
      <vt:lpstr>'BALANCE SEP Y AGO 2022'!Área_de_impresión</vt:lpstr>
      <vt:lpstr>'EST RESUL SEP Y AGO 2022'!Área_de_impresión</vt:lpstr>
      <vt:lpstr>'ESTAD.RESULT. SEP 2022-2021'!Área_de_impresión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2022-10-06T21:13:30Z</cp:lastPrinted>
  <dcterms:created xsi:type="dcterms:W3CDTF">2014-11-04T23:55:13Z</dcterms:created>
  <dcterms:modified xsi:type="dcterms:W3CDTF">2022-10-10T17:48:43Z</dcterms:modified>
</cp:coreProperties>
</file>