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0C6930E0-C0A8-41F6-9DE3-2BA636651F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MAY 2022-2021" sheetId="2" r:id="rId1"/>
    <sheet name="ESTAD.RESULT. MAY 2022-2021" sheetId="35" r:id="rId2"/>
    <sheet name="BALANCE MAY Y ABR 2022" sheetId="4" r:id="rId3"/>
    <sheet name="EST RESUL MAY Y ABR 2022" sheetId="5" r:id="rId4"/>
  </sheets>
  <externalReferences>
    <externalReference r:id="rId5"/>
  </externalReferences>
  <definedNames>
    <definedName name="A_impresión_IM">#REF!</definedName>
    <definedName name="_xlnm.Print_Area" localSheetId="0">'BALANCE MAY 2022-2021'!$B$1:$J$82</definedName>
    <definedName name="_xlnm.Print_Area" localSheetId="2">'BALANCE MAY Y ABR 2022'!$A$1:$J$62</definedName>
    <definedName name="_xlnm.Print_Area" localSheetId="3">'EST RESUL MAY Y ABR 2022'!$A$1:$H$59</definedName>
    <definedName name="_xlnm.Print_Area" localSheetId="1">'ESTAD.RESULT. MAY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2" l="1"/>
  <c r="D49" i="5"/>
  <c r="D38" i="5"/>
  <c r="D36" i="5"/>
  <c r="D25" i="5"/>
  <c r="D28" i="5" s="1"/>
  <c r="D15" i="5"/>
  <c r="D30" i="5" s="1"/>
  <c r="D42" i="5" s="1"/>
  <c r="D51" i="5" s="1"/>
  <c r="D55" i="5" s="1"/>
  <c r="F53" i="4"/>
  <c r="F51" i="4"/>
  <c r="F43" i="4"/>
  <c r="F56" i="4" s="1"/>
  <c r="F29" i="4"/>
  <c r="F38" i="4" s="1"/>
  <c r="F58" i="4" s="1"/>
  <c r="F13" i="4"/>
  <c r="F9" i="4"/>
  <c r="F23" i="4" s="1"/>
  <c r="D13" i="2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<sst xmlns="http://schemas.openxmlformats.org/spreadsheetml/2006/main" count="217" uniqueCount="99">
  <si>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</si>
  <si>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</si>
  <si>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</si>
  <si>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</si>
  <si>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</si>
  <si>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</si>
  <si>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</si>
  <si>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</si>
  <si>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</si>
  <si>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</si>
  <si>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</si>
  <si>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</si>
  <si>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</si>
  <si>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</si>
  <si>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</si>
  <si>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</si>
  <si>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</si>
  <si>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</si>
  <si>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</si>
  <si>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</si>
  <si>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</si>
  <si>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</si>
  <si>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</si>
  <si>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</si>
  <si>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</si>
  <si>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</si>
  <si>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</si>
  <si>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</si>
  <si>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</si>
  <si>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</si>
  <si>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</si>
  <si>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</si>
  <si>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</si>
  <si>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</si>
  <si>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</si>
  <si>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</si>
  <si>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</si>
  <si>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</si>
  <si>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</si>
  <si>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</si>
  <si>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</si>
  <si>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</si>
  <si>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</si>
  <si>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</si>
  <si>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</si>
  <si>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</si>
  <si>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</si>
  <si>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</si>
  <si>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</si>
  <si>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</si>
  <si>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</si>
  <si>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</si>
  <si>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</si>
  <si>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</si>
  <si>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</si>
  <si>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</si>
  <si>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</si>
  <si>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</si>
  <si>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</si>
  <si>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</si>
  <si>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</si>
  <si>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</si>
  <si>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</si>
  <si>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</si>
  <si>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</si>
  <si>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</si>
  <si>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</si>
  <si>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</si>
  <si>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</si>
  <si>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</si>
  <si>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</si>
  <si>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</si>
  <si>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</si>
  <si>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</si>
  <si>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</si>
  <si>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</si>
  <si>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</si>
  <si>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</si>
  <si>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</si>
  <si>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</si>
  <si>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</si>
  <si>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</si>
  <si>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</si>
  <si>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</si>
  <si>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</si>
  <si>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ABRIL</t>
  </si>
  <si>
    <t>MAYO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</si>
  <si>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</si>
  <si>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</si>
  <si>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</si>
  <si>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</si>
  <si>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</si>
  <si>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</si>
  <si>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</si>
  <si>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</si>
  <si>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 xml:space="preserve">COMPARATIVO AL 31 DE MAYO Y 30 DE ABRIL DE 2022  </t>
  </si>
  <si>
    <t>COMPARATIVOS AL 31 DE MAYO Y 30 DE ABRIL DE 2022</t>
  </si>
  <si>
    <t>COMPARATIVO AL 31 DE MAYO DE 2022 Y 2021</t>
  </si>
  <si>
    <t xml:space="preserve">COMPARATIVO DEL 1 DE ENERO AL 31 DE MAYO DE 2022 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</si>
</sst>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  <numFmt numFmtId="178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8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L31" sqref="L31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89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88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97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571497.60000000009</v>
      </c>
      <c r="E9" s="184"/>
      <c r="F9" s="20">
        <f>F10+F12+F11+F13+F29</f>
        <v>544303.19999999995</v>
      </c>
      <c r="G9" s="184"/>
      <c r="H9" s="20">
        <f t="shared" ref="H9:H14" si="0">D9-F9</f>
        <v>27194.40000000014</v>
      </c>
      <c r="I9" s="184"/>
      <c r="J9" s="152">
        <f t="shared" ref="J9:J14" si="1">H9/F9*100</f>
        <v>4.9961859493018128</v>
      </c>
    </row>
    <row r="10" spans="1:10" x14ac:dyDescent="0.25">
      <c r="A10" s="1">
        <v>111</v>
      </c>
      <c r="B10" s="141" t="s">
        <v>8</v>
      </c>
      <c r="C10" s="4"/>
      <c r="D10" s="10">
        <v>59483.6</v>
      </c>
      <c r="E10" s="10"/>
      <c r="F10" s="10">
        <v>66989.399999999994</v>
      </c>
      <c r="G10" s="10"/>
      <c r="H10" s="10">
        <f t="shared" si="0"/>
        <v>-7505.7999999999956</v>
      </c>
      <c r="I10" s="10"/>
      <c r="J10" s="142">
        <f t="shared" si="1"/>
        <v>-11.204459212950104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197979.6</v>
      </c>
      <c r="E12" s="10"/>
      <c r="F12" s="10">
        <v>169472.6</v>
      </c>
      <c r="G12" s="10"/>
      <c r="H12" s="10">
        <f t="shared" si="0"/>
        <v>28507</v>
      </c>
      <c r="I12" s="10"/>
      <c r="J12" s="142">
        <f t="shared" si="1"/>
        <v>16.821008233779384</v>
      </c>
    </row>
    <row r="13" spans="1:10" x14ac:dyDescent="0.25">
      <c r="B13" s="138" t="s">
        <v>11</v>
      </c>
      <c r="C13" s="5"/>
      <c r="D13" s="8">
        <f>D14+D23</f>
        <v>317240.10000000003</v>
      </c>
      <c r="E13" s="9"/>
      <c r="F13" s="8">
        <f>F14+F23</f>
        <v>310950.69999999995</v>
      </c>
      <c r="G13" s="9"/>
      <c r="H13" s="8">
        <f t="shared" si="0"/>
        <v>6289.4000000000815</v>
      </c>
      <c r="I13" s="9"/>
      <c r="J13" s="140">
        <f t="shared" si="1"/>
        <v>2.0226357425791557</v>
      </c>
    </row>
    <row r="14" spans="1:10" s="2" customFormat="1" ht="18" customHeight="1" x14ac:dyDescent="0.25">
      <c r="A14" s="1"/>
      <c r="B14" s="141" t="s">
        <v>12</v>
      </c>
      <c r="C14" s="4"/>
      <c r="D14" s="10">
        <v>316389.90000000002</v>
      </c>
      <c r="E14" s="10"/>
      <c r="F14" s="10">
        <v>310078.09999999998</v>
      </c>
      <c r="G14" s="10"/>
      <c r="H14" s="10">
        <f t="shared" si="0"/>
        <v>6311.8000000000466</v>
      </c>
      <c r="I14" s="10"/>
      <c r="J14" s="142">
        <f t="shared" si="1"/>
        <v>2.0355516884294786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850.2</v>
      </c>
      <c r="E23" s="10"/>
      <c r="F23" s="10">
        <v>872.6</v>
      </c>
      <c r="G23" s="10"/>
      <c r="H23" s="10">
        <f>D23-F23</f>
        <v>-22.399999999999977</v>
      </c>
      <c r="I23" s="10"/>
      <c r="J23" s="142">
        <f>H23/F23*100</f>
        <v>-2.5670410268164079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-3205.7</v>
      </c>
      <c r="E29" s="13"/>
      <c r="F29" s="13">
        <v>-3109.5</v>
      </c>
      <c r="G29" s="13"/>
      <c r="H29" s="13">
        <f>D29-F29</f>
        <v>-96.199999999999818</v>
      </c>
      <c r="I29" s="13"/>
      <c r="J29" s="185">
        <f>H29/F29*100</f>
        <v>3.093744975076373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21710.1</v>
      </c>
      <c r="E31" s="11"/>
      <c r="F31" s="10">
        <v>17217.7</v>
      </c>
      <c r="G31" s="10"/>
      <c r="H31" s="10">
        <f>D31-F31</f>
        <v>4492.3999999999978</v>
      </c>
      <c r="I31" s="10"/>
      <c r="J31" s="142">
        <f>H31/F31*100</f>
        <v>26.091754415514252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2265.9</v>
      </c>
      <c r="G32" s="10"/>
      <c r="H32" s="10">
        <f>D32-F32</f>
        <v>1259.6999999999998</v>
      </c>
      <c r="I32" s="10"/>
      <c r="J32" s="142">
        <f>H32/F32*100</f>
        <v>55.59380378657486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14913.8</v>
      </c>
      <c r="E33" s="10"/>
      <c r="F33" s="10">
        <v>14355.2</v>
      </c>
      <c r="G33" s="10"/>
      <c r="H33" s="10">
        <f>D33-F33</f>
        <v>558.59999999999854</v>
      </c>
      <c r="I33" s="10"/>
      <c r="J33" s="142">
        <f>H33/F33*100</f>
        <v>3.8912728488631192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611647.10000000009</v>
      </c>
      <c r="E35" s="13"/>
      <c r="F35" s="12">
        <f>F9+F31+F32+F33</f>
        <v>578141.99999999988</v>
      </c>
      <c r="G35" s="13"/>
      <c r="H35" s="12">
        <f>H9+H31+H32+H33</f>
        <v>33505.100000000137</v>
      </c>
      <c r="I35" s="13"/>
      <c r="J35" s="143">
        <f>H35/F35*100</f>
        <v>5.7953063434243042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234374.1</v>
      </c>
      <c r="E47" s="184"/>
      <c r="F47" s="20">
        <f>SUM(F48:F52)</f>
        <v>252276.1</v>
      </c>
      <c r="G47" s="184"/>
      <c r="H47" s="20">
        <f t="shared" ref="H47:H56" si="2">D47-F47</f>
        <v>-17902</v>
      </c>
      <c r="I47" s="184"/>
      <c r="J47" s="152">
        <f>H47/F47*100</f>
        <v>-7.0961934166573846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44870.6</v>
      </c>
      <c r="E48" s="9"/>
      <c r="F48" s="10">
        <v>38011.800000000003</v>
      </c>
      <c r="G48" s="9"/>
      <c r="H48" s="10">
        <f>D48-F48</f>
        <v>6858.7999999999956</v>
      </c>
      <c r="I48" s="10"/>
      <c r="J48" s="142">
        <f>H48/F48*100</f>
        <v>18.043870587554377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189498.1</v>
      </c>
      <c r="E49" s="10"/>
      <c r="F49" s="10">
        <v>214199.4</v>
      </c>
      <c r="G49" s="10"/>
      <c r="H49" s="10">
        <f t="shared" si="2"/>
        <v>-24701.299999999988</v>
      </c>
      <c r="I49" s="10"/>
      <c r="J49" s="142">
        <f>H49/F49*100</f>
        <v>-11.531918390060843</v>
      </c>
    </row>
    <row r="50" spans="1:11" s="2" customFormat="1" x14ac:dyDescent="0.25">
      <c r="A50" s="1">
        <v>213</v>
      </c>
      <c r="B50" s="141" t="s">
        <v>25</v>
      </c>
      <c r="C50" s="4"/>
      <c r="D50" s="10">
        <v>5.4</v>
      </c>
      <c r="E50" s="10"/>
      <c r="F50" s="10">
        <v>64.900000000000006</v>
      </c>
      <c r="G50" s="10"/>
      <c r="H50" s="10">
        <f t="shared" si="2"/>
        <v>-59.500000000000007</v>
      </c>
      <c r="I50" s="10"/>
      <c r="J50" s="142">
        <f>H50/F50*100</f>
        <v>-91.679506933744221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245355.7</v>
      </c>
      <c r="E53" s="10"/>
      <c r="F53" s="10">
        <v>206040.9</v>
      </c>
      <c r="G53" s="10"/>
      <c r="H53" s="10">
        <f t="shared" si="2"/>
        <v>39314.800000000017</v>
      </c>
      <c r="I53" s="10"/>
      <c r="J53" s="142">
        <f>H53/F53*100</f>
        <v>19.081065943703418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2041.9</v>
      </c>
      <c r="G54" s="11"/>
      <c r="H54" s="11">
        <f t="shared" si="2"/>
        <v>-2041.9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479729.80000000005</v>
      </c>
      <c r="E56" s="13"/>
      <c r="F56" s="12">
        <f>SUM(F47,F53,F54)</f>
        <v>460358.9</v>
      </c>
      <c r="G56" s="13"/>
      <c r="H56" s="12">
        <f t="shared" si="2"/>
        <v>19370.900000000023</v>
      </c>
      <c r="I56" s="13"/>
      <c r="J56" s="143">
        <f>H56/F56*100</f>
        <v>4.2077822325146803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89071.1</v>
      </c>
      <c r="E61" s="184"/>
      <c r="F61" s="20">
        <f>SUM(F62:F63)</f>
        <v>80623.199999999997</v>
      </c>
      <c r="G61" s="184"/>
      <c r="H61" s="20">
        <f>D61-F61</f>
        <v>8447.9000000000087</v>
      </c>
      <c r="I61" s="184"/>
      <c r="J61" s="152">
        <f t="shared" ref="J61:J68" si="3">H61/F61*100</f>
        <v>10.478249436886664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90122.5</v>
      </c>
      <c r="E62" s="10"/>
      <c r="F62" s="10">
        <v>81646.2</v>
      </c>
      <c r="G62" s="10"/>
      <c r="H62" s="10">
        <f>D62-F62</f>
        <v>8476.3000000000029</v>
      </c>
      <c r="I62" s="10"/>
      <c r="J62" s="142">
        <f t="shared" si="3"/>
        <v>10.381744649475424</v>
      </c>
    </row>
    <row r="63" spans="1:11" s="2" customFormat="1" x14ac:dyDescent="0.25">
      <c r="A63" s="1"/>
      <c r="B63" s="141" t="s">
        <v>33</v>
      </c>
      <c r="C63" s="4"/>
      <c r="D63" s="10">
        <v>-1051.4000000000001</v>
      </c>
      <c r="E63" s="10"/>
      <c r="F63" s="10">
        <v>-1023</v>
      </c>
      <c r="G63" s="10"/>
      <c r="H63" s="10">
        <f>D63-F63</f>
        <v>-28.400000000000091</v>
      </c>
      <c r="I63" s="10"/>
      <c r="J63" s="142">
        <f>H63/F63*100</f>
        <v>2.7761485826002041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x14ac:dyDescent="0.25">
      <c r="A69" s="1"/>
      <c r="B69" s="151" t="s">
        <v>39</v>
      </c>
      <c r="C69" s="19"/>
      <c r="D69" s="20">
        <f>SUM(D70:D71)</f>
        <v>9291.6</v>
      </c>
      <c r="E69" s="13"/>
      <c r="F69" s="20">
        <f>SUM(F70:F71)</f>
        <v>7932.5</v>
      </c>
      <c r="G69" s="13"/>
      <c r="H69" s="20">
        <f>SUM(H70:H71)</f>
        <v>1359.1000000000004</v>
      </c>
      <c r="I69" s="13"/>
      <c r="J69" s="152">
        <f>SUM(J70:J71)</f>
        <v>17.133312322722979</v>
      </c>
    </row>
    <row r="70" spans="1:11" s="2" customForma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9291.6</v>
      </c>
      <c r="E71" s="22"/>
      <c r="F71" s="21">
        <v>7932.5</v>
      </c>
      <c r="G71" s="21"/>
      <c r="H71" s="13">
        <f>D71-F71</f>
        <v>1359.1000000000004</v>
      </c>
      <c r="I71" s="13"/>
      <c r="J71" s="152">
        <f>H71/F71*100</f>
        <v>17.133312322722979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131917.30000000002</v>
      </c>
      <c r="E72" s="13"/>
      <c r="F72" s="12">
        <f>F61+F64+F65+F66+F67+F68+F69</f>
        <v>117783.09999999999</v>
      </c>
      <c r="G72" s="13"/>
      <c r="H72" s="12">
        <f>D72-F72</f>
        <v>14134.200000000026</v>
      </c>
      <c r="I72" s="13"/>
      <c r="J72" s="143">
        <f>H72/F72*100</f>
        <v>12.000193576158233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611647.10000000009</v>
      </c>
      <c r="E74" s="13"/>
      <c r="F74" s="24">
        <f>F56+F72</f>
        <v>578142</v>
      </c>
      <c r="G74" s="13"/>
      <c r="H74" s="25">
        <f>D74-F74</f>
        <v>33505.100000000093</v>
      </c>
      <c r="I74" s="21"/>
      <c r="J74" s="155">
        <f>H74/F74*100</f>
        <v>5.7953063434242962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L14" sqref="L14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89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87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98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93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9640.7000000000007</v>
      </c>
      <c r="D9" s="161"/>
      <c r="E9" s="161">
        <v>9802.6</v>
      </c>
      <c r="F9" s="224"/>
      <c r="G9" s="225">
        <f>C9-E9</f>
        <v>-161.89999999999964</v>
      </c>
      <c r="H9" s="225"/>
      <c r="I9" s="226">
        <f>G9/E9*100</f>
        <v>-1.6516026360353337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5492.2</v>
      </c>
      <c r="D11" s="224"/>
      <c r="E11" s="161">
        <v>4345.1000000000004</v>
      </c>
      <c r="F11" s="224"/>
      <c r="G11" s="225">
        <f>C11-E11</f>
        <v>1147.0999999999995</v>
      </c>
      <c r="H11" s="225"/>
      <c r="I11" s="226">
        <f>G11/E11*100</f>
        <v>26.399852707647682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292.8</v>
      </c>
      <c r="D13" s="224"/>
      <c r="E13" s="161">
        <v>699.1</v>
      </c>
      <c r="F13" s="224"/>
      <c r="G13" s="225">
        <f>C13-E13</f>
        <v>-406.3</v>
      </c>
      <c r="H13" s="225"/>
      <c r="I13" s="226">
        <f>G13/E13*100</f>
        <v>-58.117579745386927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15425.7</v>
      </c>
      <c r="D15" s="227"/>
      <c r="E15" s="117">
        <f>SUM(E9:E13)</f>
        <v>14846.800000000001</v>
      </c>
      <c r="F15" s="227"/>
      <c r="G15" s="118">
        <f>C15-E15</f>
        <v>578.89999999999964</v>
      </c>
      <c r="H15" s="228"/>
      <c r="I15" s="229">
        <f>G15/E15*100</f>
        <v>3.8991567206401352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77.2</v>
      </c>
      <c r="E20" s="161">
        <v>71.900000000000006</v>
      </c>
      <c r="G20" s="225">
        <f t="shared" ref="G20:G25" si="0">C20-E20</f>
        <v>5.2999999999999972</v>
      </c>
      <c r="I20" s="226">
        <f t="shared" ref="I20:I25" si="1">G20/E20*100</f>
        <v>7.3713490959666155</v>
      </c>
    </row>
    <row r="21" spans="1:9" x14ac:dyDescent="0.2">
      <c r="A21" s="35">
        <v>7110020100</v>
      </c>
      <c r="B21" s="125" t="s">
        <v>49</v>
      </c>
      <c r="C21" s="161">
        <v>3542.5</v>
      </c>
      <c r="D21" s="224"/>
      <c r="E21" s="161">
        <v>3997.2</v>
      </c>
      <c r="F21" s="224"/>
      <c r="G21" s="225">
        <f t="shared" si="0"/>
        <v>-454.69999999999982</v>
      </c>
      <c r="H21" s="225"/>
      <c r="I21" s="226">
        <f t="shared" si="1"/>
        <v>-11.375462823976781</v>
      </c>
    </row>
    <row r="22" spans="1:9" x14ac:dyDescent="0.2">
      <c r="A22" s="35">
        <v>7110020200</v>
      </c>
      <c r="B22" s="125" t="s">
        <v>55</v>
      </c>
      <c r="C22" s="161">
        <v>419.9</v>
      </c>
      <c r="D22" s="224"/>
      <c r="E22" s="161">
        <v>413.2</v>
      </c>
      <c r="F22" s="224"/>
      <c r="G22" s="225">
        <f t="shared" si="0"/>
        <v>6.6999999999999886</v>
      </c>
      <c r="H22" s="225"/>
      <c r="I22" s="226">
        <f t="shared" si="1"/>
        <v>1.6214908034849924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68</v>
      </c>
      <c r="D24" s="224"/>
      <c r="E24" s="161">
        <v>182.8</v>
      </c>
      <c r="F24" s="224"/>
      <c r="G24" s="225">
        <f t="shared" si="0"/>
        <v>-114.80000000000001</v>
      </c>
      <c r="H24" s="225"/>
      <c r="I24" s="226">
        <f t="shared" si="1"/>
        <v>-62.800875273522983</v>
      </c>
    </row>
    <row r="25" spans="1:9" x14ac:dyDescent="0.2">
      <c r="B25" s="125"/>
      <c r="C25" s="120">
        <f>SUM(C20:C24)</f>
        <v>4107.6000000000004</v>
      </c>
      <c r="D25" s="227"/>
      <c r="E25" s="120">
        <f>SUM(E20:E24)</f>
        <v>4665.1000000000004</v>
      </c>
      <c r="F25" s="227"/>
      <c r="G25" s="59">
        <f t="shared" si="0"/>
        <v>-557.5</v>
      </c>
      <c r="H25" s="228"/>
      <c r="I25" s="230">
        <f t="shared" si="1"/>
        <v>-11.950440505026688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8.9</v>
      </c>
      <c r="G27" s="225">
        <f>C27-E27</f>
        <v>-8.9</v>
      </c>
      <c r="I27" s="226">
        <v>0</v>
      </c>
    </row>
    <row r="28" spans="1:9" x14ac:dyDescent="0.2">
      <c r="B28" s="122"/>
      <c r="C28" s="117">
        <f>SUM(C25:C27)</f>
        <v>4107.6000000000004</v>
      </c>
      <c r="D28" s="227"/>
      <c r="E28" s="117">
        <f>SUM(E25:E27)</f>
        <v>4674</v>
      </c>
      <c r="F28" s="227"/>
      <c r="G28" s="118">
        <f>C28-E28</f>
        <v>-566.39999999999964</v>
      </c>
      <c r="H28" s="228"/>
      <c r="I28" s="229">
        <f>G28/E28*100</f>
        <v>-12.118100128369697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11318.1</v>
      </c>
      <c r="D30" s="231"/>
      <c r="E30" s="231">
        <f>+E15-E28</f>
        <v>10172.800000000001</v>
      </c>
      <c r="F30" s="231"/>
      <c r="G30" s="228">
        <f>C30-E30</f>
        <v>1145.2999999999993</v>
      </c>
      <c r="H30" s="228"/>
      <c r="I30" s="232">
        <f>G30/E30*100</f>
        <v>11.25845391632588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90</v>
      </c>
      <c r="C33" s="161">
        <v>6534.7</v>
      </c>
      <c r="D33" s="225"/>
      <c r="E33" s="161">
        <v>5749.2</v>
      </c>
      <c r="F33" s="225"/>
      <c r="G33" s="225">
        <f>C33-E33</f>
        <v>785.5</v>
      </c>
      <c r="H33" s="225"/>
      <c r="I33" s="226">
        <f>G33/E33*100</f>
        <v>13.662770472413555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91</v>
      </c>
      <c r="C35" s="234">
        <v>3777.8</v>
      </c>
      <c r="D35" s="225"/>
      <c r="E35" s="234">
        <v>3478.3</v>
      </c>
      <c r="F35" s="225"/>
      <c r="G35" s="40">
        <f>C35-E35</f>
        <v>299.5</v>
      </c>
      <c r="H35" s="225"/>
      <c r="I35" s="235">
        <f>G35/E35*100</f>
        <v>8.6105281315585191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92</v>
      </c>
      <c r="C37" s="237">
        <f>SUM(C33-C35)</f>
        <v>2756.8999999999996</v>
      </c>
      <c r="D37" s="228"/>
      <c r="E37" s="237">
        <f>SUM(E33-E35)</f>
        <v>2270.8999999999996</v>
      </c>
      <c r="F37" s="228"/>
      <c r="G37" s="237">
        <f>SUM(G33-G35)</f>
        <v>486</v>
      </c>
      <c r="H37" s="228"/>
      <c r="I37" s="232">
        <f>G37/E37*100</f>
        <v>21.401206570082348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4056.2</v>
      </c>
      <c r="D40" s="227"/>
      <c r="E40" s="238">
        <f>SUM(E41:E42)</f>
        <v>3781.3</v>
      </c>
      <c r="F40" s="227"/>
      <c r="G40" s="55">
        <f>C40-E40</f>
        <v>274.89999999999964</v>
      </c>
      <c r="H40" s="228"/>
      <c r="I40" s="239">
        <f>G40/E40*100</f>
        <v>7.2699865125750298</v>
      </c>
      <c r="J40" s="216">
        <v>10473.63385</v>
      </c>
    </row>
    <row r="41" spans="1:10" ht="15" customHeight="1" x14ac:dyDescent="0.2">
      <c r="B41" s="125" t="s">
        <v>60</v>
      </c>
      <c r="C41" s="224">
        <v>3974.5</v>
      </c>
      <c r="D41" s="224"/>
      <c r="E41" s="224">
        <v>3641.9</v>
      </c>
      <c r="F41" s="224"/>
      <c r="G41" s="225">
        <f>C41-E41</f>
        <v>332.59999999999991</v>
      </c>
      <c r="I41" s="226">
        <f>G41/E41*100</f>
        <v>9.1325956231637306</v>
      </c>
      <c r="J41" s="216">
        <f>+J40-C40</f>
        <v>6417.4338500000003</v>
      </c>
    </row>
    <row r="42" spans="1:10" ht="15" customHeight="1" x14ac:dyDescent="0.2">
      <c r="B42" s="125" t="s">
        <v>61</v>
      </c>
      <c r="C42" s="224">
        <v>81.7</v>
      </c>
      <c r="D42" s="224"/>
      <c r="E42" s="224">
        <v>139.4</v>
      </c>
      <c r="F42" s="224"/>
      <c r="G42" s="225">
        <f>C42-E42</f>
        <v>-57.7</v>
      </c>
      <c r="I42" s="235">
        <f>G42/E42*100</f>
        <v>-41.391678622668579</v>
      </c>
    </row>
    <row r="43" spans="1:10" ht="15" customHeight="1" x14ac:dyDescent="0.2">
      <c r="B43" s="181" t="s">
        <v>62</v>
      </c>
      <c r="C43" s="58">
        <f>(C30+C33-C35-C40)</f>
        <v>10018.799999999999</v>
      </c>
      <c r="D43" s="231"/>
      <c r="E43" s="58">
        <f>(E30+E33-E35-E40)</f>
        <v>8662.4000000000015</v>
      </c>
      <c r="F43" s="231"/>
      <c r="G43" s="59">
        <f>C43-E43</f>
        <v>1356.3999999999978</v>
      </c>
      <c r="H43" s="228"/>
      <c r="I43" s="230">
        <f>G43/E43*100</f>
        <v>15.658478019948255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319</v>
      </c>
      <c r="D47" s="225"/>
      <c r="E47" s="161">
        <v>544.9</v>
      </c>
      <c r="F47" s="225"/>
      <c r="G47" s="225">
        <f>C47-E47</f>
        <v>-225.89999999999998</v>
      </c>
      <c r="H47" s="225"/>
      <c r="I47" s="226">
        <f>G47/E47*100</f>
        <v>-41.457148100568908</v>
      </c>
    </row>
    <row r="48" spans="1:10" ht="15" customHeight="1" x14ac:dyDescent="0.2">
      <c r="A48" s="35">
        <v>82</v>
      </c>
      <c r="B48" s="130" t="s">
        <v>65</v>
      </c>
      <c r="C48" s="161">
        <v>57.5</v>
      </c>
      <c r="D48" s="225"/>
      <c r="E48" s="161">
        <v>342.4</v>
      </c>
      <c r="F48" s="225"/>
      <c r="G48" s="225">
        <f>C48-E48</f>
        <v>-284.89999999999998</v>
      </c>
      <c r="H48" s="225"/>
      <c r="I48" s="226">
        <f>G48/E48*100</f>
        <v>-83.206775700934571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261.5</v>
      </c>
      <c r="D50" s="227"/>
      <c r="E50" s="117">
        <f>SUM(E47-E48)</f>
        <v>202.5</v>
      </c>
      <c r="F50" s="227"/>
      <c r="G50" s="118">
        <f>C50-E50</f>
        <v>59</v>
      </c>
      <c r="H50" s="228"/>
      <c r="I50" s="229">
        <f>G50/E50*100</f>
        <v>29.1358024691358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10280.299999999999</v>
      </c>
      <c r="D52" s="231"/>
      <c r="E52" s="231">
        <f>E43+E50</f>
        <v>8864.9000000000015</v>
      </c>
      <c r="F52" s="231"/>
      <c r="G52" s="228">
        <f>C52-E52</f>
        <v>1415.3999999999978</v>
      </c>
      <c r="H52" s="228"/>
      <c r="I52" s="232">
        <f>G52/E52*100</f>
        <v>15.966339157802093</v>
      </c>
    </row>
    <row r="53" spans="1:9" x14ac:dyDescent="0.2">
      <c r="A53" s="35">
        <v>83</v>
      </c>
      <c r="B53" s="128" t="s">
        <v>67</v>
      </c>
      <c r="C53" s="161">
        <v>-988.7</v>
      </c>
      <c r="D53" s="225"/>
      <c r="E53" s="161">
        <v>-932.4</v>
      </c>
      <c r="F53" s="225"/>
      <c r="G53" s="225">
        <f>C53-E53</f>
        <v>-56.300000000000068</v>
      </c>
      <c r="H53" s="225"/>
      <c r="I53" s="226">
        <f>G53/E53*100</f>
        <v>6.0381810381810457</v>
      </c>
    </row>
    <row r="54" spans="1:9" x14ac:dyDescent="0.2">
      <c r="B54" s="131" t="s">
        <v>83</v>
      </c>
      <c r="C54" s="231">
        <f>SUM(C52+C53)</f>
        <v>9291.5999999999985</v>
      </c>
      <c r="D54" s="231"/>
      <c r="E54" s="231">
        <f>SUM(E52+E53)</f>
        <v>7932.5000000000018</v>
      </c>
      <c r="F54" s="231"/>
      <c r="G54" s="231">
        <f>SUM(G52+G53)</f>
        <v>1359.0999999999976</v>
      </c>
      <c r="H54" s="231"/>
      <c r="I54" s="246">
        <f>SUM(I52+I53)</f>
        <v>22.00452019598314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9291.5999999999985</v>
      </c>
      <c r="D56" s="228"/>
      <c r="E56" s="63">
        <f>SUM(E54+E55)</f>
        <v>7932.5000000000018</v>
      </c>
      <c r="F56" s="228"/>
      <c r="G56" s="63">
        <f>SUM(G52+G53+G55)</f>
        <v>1359.0999999999976</v>
      </c>
      <c r="H56" s="228"/>
      <c r="I56" s="242">
        <f>G56/E56*100</f>
        <v>17.13331232272294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7889.1999999999989</v>
      </c>
      <c r="D58" s="231"/>
      <c r="E58" s="111">
        <f>SUM(E56-E57)</f>
        <v>6530.1000000000022</v>
      </c>
      <c r="F58" s="227"/>
      <c r="G58" s="111">
        <f>SUM(G56-G57)</f>
        <v>1359.0999999999976</v>
      </c>
      <c r="H58" s="228"/>
      <c r="I58" s="232">
        <f t="shared" si="2"/>
        <v>20.812851258020508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7031.6999999999989</v>
      </c>
      <c r="D60" s="231"/>
      <c r="E60" s="111">
        <f>SUM(E58-E59)</f>
        <v>5672.6000000000022</v>
      </c>
      <c r="F60" s="231">
        <f>SUM(F58-F59)</f>
        <v>0</v>
      </c>
      <c r="G60" s="111">
        <f>SUM(G58-G59)</f>
        <v>1359.0999999999976</v>
      </c>
      <c r="H60" s="231">
        <f>SUM(H58-H59)</f>
        <v>0</v>
      </c>
      <c r="I60" s="232">
        <f t="shared" si="2"/>
        <v>23.959031132108681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7733.3999999999987</v>
      </c>
      <c r="D62" s="231"/>
      <c r="E62" s="111">
        <f>SUM(E58-E59+E61)</f>
        <v>6374.300000000002</v>
      </c>
      <c r="F62" s="227"/>
      <c r="G62" s="111">
        <f>SUM(G58-G59+G61)</f>
        <v>1359.0999999999976</v>
      </c>
      <c r="H62" s="228"/>
      <c r="I62" s="245">
        <f t="shared" si="2"/>
        <v>21.32155687683349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88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95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571497.60000000009</v>
      </c>
      <c r="E9" s="202"/>
      <c r="F9" s="113">
        <f>F10+F11+F12+F13+F17</f>
        <v>561926.69999999995</v>
      </c>
      <c r="G9" s="202"/>
      <c r="H9" s="113">
        <f t="shared" ref="H9:H15" si="0">D9-F9</f>
        <v>9570.9000000001397</v>
      </c>
      <c r="I9" s="202"/>
      <c r="J9" s="203">
        <f>H9/F9*100</f>
        <v>1.7032292645998384</v>
      </c>
    </row>
    <row r="10" spans="1:10" x14ac:dyDescent="0.2">
      <c r="A10" s="82" t="s">
        <v>8</v>
      </c>
      <c r="B10" s="74"/>
      <c r="C10" s="74"/>
      <c r="D10" s="83">
        <v>59483.6</v>
      </c>
      <c r="E10" s="83"/>
      <c r="F10" s="83">
        <v>46294.3</v>
      </c>
      <c r="G10" s="83"/>
      <c r="H10" s="83">
        <f t="shared" si="0"/>
        <v>13189.299999999996</v>
      </c>
      <c r="I10" s="83"/>
      <c r="J10" s="62">
        <f>H10/F10*100</f>
        <v>28.490116493823201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197979.6</v>
      </c>
      <c r="E12" s="83"/>
      <c r="F12" s="83">
        <v>198135.4</v>
      </c>
      <c r="G12" s="83"/>
      <c r="H12" s="83">
        <f t="shared" si="0"/>
        <v>-155.79999999998836</v>
      </c>
      <c r="I12" s="83"/>
      <c r="J12" s="62">
        <f>H12/F12*100</f>
        <v>-7.8633096357333607E-2</v>
      </c>
    </row>
    <row r="13" spans="1:10" x14ac:dyDescent="0.2">
      <c r="A13" s="194" t="s">
        <v>11</v>
      </c>
      <c r="B13" s="195"/>
      <c r="C13" s="195"/>
      <c r="D13" s="113">
        <f>D14+D15</f>
        <v>317240.10000000003</v>
      </c>
      <c r="E13" s="202"/>
      <c r="F13" s="113">
        <f>F14+F15</f>
        <v>320704</v>
      </c>
      <c r="G13" s="202"/>
      <c r="H13" s="113">
        <f t="shared" si="0"/>
        <v>-3463.8999999999651</v>
      </c>
      <c r="I13" s="202"/>
      <c r="J13" s="203">
        <f>H13/F13*100</f>
        <v>-1.0800925463979139</v>
      </c>
    </row>
    <row r="14" spans="1:10" x14ac:dyDescent="0.2">
      <c r="A14" s="82" t="s">
        <v>71</v>
      </c>
      <c r="B14" s="74"/>
      <c r="C14" s="74"/>
      <c r="D14" s="83">
        <v>316389.90000000002</v>
      </c>
      <c r="E14" s="83"/>
      <c r="F14" s="83">
        <v>319877.7</v>
      </c>
      <c r="G14" s="83"/>
      <c r="H14" s="83">
        <f>D14-F14</f>
        <v>-3487.7999999999884</v>
      </c>
      <c r="I14" s="83"/>
      <c r="J14" s="62">
        <f>H14/F14*100</f>
        <v>-1.0903542197533584</v>
      </c>
    </row>
    <row r="15" spans="1:10" x14ac:dyDescent="0.2">
      <c r="A15" s="82" t="s">
        <v>13</v>
      </c>
      <c r="B15" s="74"/>
      <c r="C15" s="74"/>
      <c r="D15" s="83">
        <v>850.2</v>
      </c>
      <c r="E15" s="83"/>
      <c r="F15" s="83">
        <v>826.3</v>
      </c>
      <c r="G15" s="83"/>
      <c r="H15" s="83">
        <f t="shared" si="0"/>
        <v>23.900000000000091</v>
      </c>
      <c r="I15" s="83"/>
      <c r="J15" s="62">
        <f>H15/F15*100</f>
        <v>2.8924119569163853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-3205.7</v>
      </c>
      <c r="E17" s="86"/>
      <c r="F17" s="86">
        <v>-3207</v>
      </c>
      <c r="G17" s="86"/>
      <c r="H17" s="86">
        <f>D17-F17</f>
        <v>1.3000000000001819</v>
      </c>
      <c r="I17" s="86"/>
      <c r="J17" s="209">
        <f>H17/F17*100</f>
        <v>-4.053632678516314E-2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21710.1</v>
      </c>
      <c r="E19" s="84"/>
      <c r="F19" s="84">
        <v>18601.7</v>
      </c>
      <c r="G19" s="84"/>
      <c r="H19" s="83">
        <f>D19-F19</f>
        <v>3108.3999999999978</v>
      </c>
      <c r="I19" s="83"/>
      <c r="J19" s="62">
        <f>H19/F19*100</f>
        <v>16.710300671443996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14913.8</v>
      </c>
      <c r="E21" s="83"/>
      <c r="F21" s="83">
        <v>14929.3</v>
      </c>
      <c r="G21" s="83"/>
      <c r="H21" s="83">
        <f>D21-F21</f>
        <v>-15.5</v>
      </c>
      <c r="I21" s="83"/>
      <c r="J21" s="62">
        <f>H21/F21*100</f>
        <v>-0.10382268425177336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611647.10000000009</v>
      </c>
      <c r="E23" s="86"/>
      <c r="F23" s="85">
        <f>F9+F19+F20+F21</f>
        <v>598983.29999999993</v>
      </c>
      <c r="G23" s="86"/>
      <c r="H23" s="85">
        <f>D23-F23</f>
        <v>12663.800000000163</v>
      </c>
      <c r="I23" s="86"/>
      <c r="J23" s="87">
        <f>H23/F23*100</f>
        <v>2.1142158721286828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234374.1</v>
      </c>
      <c r="E29" s="202"/>
      <c r="F29" s="113">
        <f>SUM(F30:F34)</f>
        <v>226850.50000000003</v>
      </c>
      <c r="G29" s="202"/>
      <c r="H29" s="113">
        <f t="shared" ref="H29:H36" si="1">D29-F29</f>
        <v>7523.5999999999767</v>
      </c>
      <c r="I29" s="202"/>
      <c r="J29" s="203">
        <f t="shared" ref="J29:J36" si="2">H29/F29*100</f>
        <v>3.3165454781893691</v>
      </c>
    </row>
    <row r="30" spans="1:10" x14ac:dyDescent="0.2">
      <c r="A30" s="82" t="s">
        <v>24</v>
      </c>
      <c r="B30" s="77"/>
      <c r="C30" s="77"/>
      <c r="D30" s="83">
        <v>44870.6</v>
      </c>
      <c r="E30" s="80"/>
      <c r="F30" s="83">
        <v>36574.800000000003</v>
      </c>
      <c r="G30" s="80"/>
      <c r="H30" s="83">
        <f t="shared" si="1"/>
        <v>8295.7999999999956</v>
      </c>
      <c r="I30" s="83"/>
      <c r="J30" s="62">
        <f t="shared" si="2"/>
        <v>22.681737152356256</v>
      </c>
    </row>
    <row r="31" spans="1:10" x14ac:dyDescent="0.2">
      <c r="A31" s="82" t="s">
        <v>72</v>
      </c>
      <c r="B31" s="74"/>
      <c r="C31" s="74"/>
      <c r="D31" s="83">
        <v>189498.1</v>
      </c>
      <c r="E31" s="83"/>
      <c r="F31" s="83">
        <v>189959.6</v>
      </c>
      <c r="G31" s="83"/>
      <c r="H31" s="83">
        <f t="shared" si="1"/>
        <v>-461.5</v>
      </c>
      <c r="I31" s="83"/>
      <c r="J31" s="62">
        <f t="shared" si="2"/>
        <v>-0.24294639491765618</v>
      </c>
    </row>
    <row r="32" spans="1:10" x14ac:dyDescent="0.2">
      <c r="A32" s="82" t="s">
        <v>25</v>
      </c>
      <c r="B32" s="74"/>
      <c r="C32" s="74"/>
      <c r="D32" s="83">
        <v>5.4</v>
      </c>
      <c r="E32" s="83"/>
      <c r="F32" s="83">
        <v>316.10000000000002</v>
      </c>
      <c r="G32" s="83"/>
      <c r="H32" s="83">
        <f t="shared" si="1"/>
        <v>-310.70000000000005</v>
      </c>
      <c r="I32" s="83"/>
      <c r="J32" s="62">
        <f t="shared" si="2"/>
        <v>-98.291679848149329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245355.7</v>
      </c>
      <c r="E35" s="83"/>
      <c r="F35" s="83">
        <v>242135.2</v>
      </c>
      <c r="G35" s="83"/>
      <c r="H35" s="83">
        <f t="shared" si="1"/>
        <v>3220.5</v>
      </c>
      <c r="I35" s="83"/>
      <c r="J35" s="62">
        <f t="shared" si="2"/>
        <v>1.3300420591471211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479729.80000000005</v>
      </c>
      <c r="E38" s="86"/>
      <c r="F38" s="85">
        <f>SUM(F29,F35,F36)</f>
        <v>468985.70000000007</v>
      </c>
      <c r="G38" s="86"/>
      <c r="H38" s="85">
        <f>D38-F38</f>
        <v>10744.099999999977</v>
      </c>
      <c r="I38" s="86"/>
      <c r="J38" s="87">
        <f>H38/F38*100</f>
        <v>2.2909227296269323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89071.1</v>
      </c>
      <c r="E43" s="202"/>
      <c r="F43" s="113">
        <f>SUM(F44:F45)</f>
        <v>88909.5</v>
      </c>
      <c r="G43" s="202"/>
      <c r="H43" s="113">
        <f>D43-F43</f>
        <v>161.60000000000582</v>
      </c>
      <c r="I43" s="202"/>
      <c r="J43" s="203">
        <f>H43/F43*100</f>
        <v>0.1817578548974022</v>
      </c>
    </row>
    <row r="44" spans="1:10" x14ac:dyDescent="0.2">
      <c r="A44" s="82" t="s">
        <v>32</v>
      </c>
      <c r="B44" s="74"/>
      <c r="C44" s="74"/>
      <c r="D44" s="83">
        <v>90122.5</v>
      </c>
      <c r="E44" s="83"/>
      <c r="F44" s="83">
        <v>90087.8</v>
      </c>
      <c r="G44" s="83"/>
      <c r="H44" s="83">
        <f t="shared" ref="H44:H49" si="3">D44-F44</f>
        <v>34.69999999999709</v>
      </c>
      <c r="I44" s="83"/>
      <c r="J44" s="62">
        <f t="shared" ref="J44:J49" si="4">H44/F44*100</f>
        <v>3.8517979127026175E-2</v>
      </c>
    </row>
    <row r="45" spans="1:10" x14ac:dyDescent="0.2">
      <c r="A45" s="82" t="s">
        <v>33</v>
      </c>
      <c r="B45" s="74"/>
      <c r="C45" s="74"/>
      <c r="D45" s="83">
        <v>-1051.4000000000001</v>
      </c>
      <c r="E45" s="83"/>
      <c r="F45" s="83">
        <v>-1178.3</v>
      </c>
      <c r="G45" s="83"/>
      <c r="H45" s="83">
        <f>D45-F45</f>
        <v>126.89999999999986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9291.6</v>
      </c>
      <c r="E51" s="86">
        <v>0</v>
      </c>
      <c r="F51" s="113">
        <f>SUM(E52:F53)</f>
        <v>7533.5</v>
      </c>
      <c r="G51" s="86"/>
      <c r="H51" s="113">
        <f>D51-F51</f>
        <v>1758.1000000000004</v>
      </c>
      <c r="I51" s="86"/>
      <c r="J51" s="203">
        <f>H51/F51*100</f>
        <v>23.337094312072747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9291.6</v>
      </c>
      <c r="E53" s="86"/>
      <c r="F53" s="113">
        <f>SUM(F54:F55)</f>
        <v>7533.5</v>
      </c>
      <c r="G53" s="86">
        <f>SUM(G54:G55)</f>
        <v>0</v>
      </c>
      <c r="H53" s="113">
        <f>SUM(D53-F53)</f>
        <v>1758.1000000000004</v>
      </c>
      <c r="I53" s="86">
        <f>SUM(I54:I55)</f>
        <v>7488</v>
      </c>
      <c r="J53" s="81">
        <f>H53/F53*100</f>
        <v>23.337094312072747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9291.6</v>
      </c>
      <c r="E55" s="86"/>
      <c r="F55" s="86">
        <v>7533.5</v>
      </c>
      <c r="G55" s="86"/>
      <c r="H55" s="113">
        <f>SUM(D55-F55)</f>
        <v>1758.1000000000004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131917.30000000002</v>
      </c>
      <c r="E56" s="85"/>
      <c r="F56" s="85">
        <f>F43+F46+F47+F48+F49+F50+F51</f>
        <v>129997.6</v>
      </c>
      <c r="G56" s="86"/>
      <c r="H56" s="85">
        <f>H43+H46+H47+H48+H49+H50+H51+H53</f>
        <v>3677.8000000000065</v>
      </c>
      <c r="I56" s="90"/>
      <c r="J56" s="87">
        <f>H56/F56*100</f>
        <v>2.8291291531536018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611647.10000000009</v>
      </c>
      <c r="E58" s="86"/>
      <c r="F58" s="91">
        <f>F38+F56</f>
        <v>598983.30000000005</v>
      </c>
      <c r="G58" s="86"/>
      <c r="H58" s="92">
        <f>D58-F58</f>
        <v>12663.800000000047</v>
      </c>
      <c r="I58" s="90"/>
      <c r="J58" s="93">
        <f>H58/F58*100</f>
        <v>2.1142158721286628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70" zoomScaleNormal="70" zoomScaleSheetLayoutView="90" workbookViewId="0">
      <selection activeCell="L19" sqref="L19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87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96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9640.7000000000007</v>
      </c>
      <c r="C9" s="44"/>
      <c r="D9" s="161">
        <v>7693.7</v>
      </c>
      <c r="E9" s="44"/>
      <c r="F9" s="45">
        <f>B9-D9</f>
        <v>1947.0000000000009</v>
      </c>
      <c r="G9" s="45"/>
      <c r="H9" s="46">
        <f>F9/D9*100</f>
        <v>25.306419538063622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5492.2</v>
      </c>
      <c r="C11" s="44"/>
      <c r="D11" s="161">
        <v>4358.2</v>
      </c>
      <c r="E11" s="44"/>
      <c r="F11" s="45">
        <f>B11-D11</f>
        <v>1134</v>
      </c>
      <c r="G11" s="45"/>
      <c r="H11" s="46">
        <f>F11/D11*100</f>
        <v>26.019916479280436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292.8</v>
      </c>
      <c r="C13" s="44"/>
      <c r="D13" s="161">
        <v>233.9</v>
      </c>
      <c r="E13" s="44"/>
      <c r="F13" s="45">
        <f>B13-D13</f>
        <v>58.900000000000006</v>
      </c>
      <c r="G13" s="45"/>
      <c r="H13" s="46">
        <f>F13/D13*100</f>
        <v>25.181701581872595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15425.7</v>
      </c>
      <c r="C15" s="54"/>
      <c r="D15" s="117">
        <f>SUM(D9:D13)</f>
        <v>12285.8</v>
      </c>
      <c r="E15" s="54"/>
      <c r="F15" s="118">
        <f>B15-D15</f>
        <v>3139.9000000000015</v>
      </c>
      <c r="G15" s="49"/>
      <c r="H15" s="119">
        <f>F15/D15*100</f>
        <v>25.557147275716694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77.2</v>
      </c>
      <c r="C20" s="44"/>
      <c r="D20" s="161">
        <v>53.7</v>
      </c>
      <c r="E20" s="44"/>
      <c r="F20" s="45">
        <f t="shared" ref="F20:F25" si="0">B20-D20</f>
        <v>23.5</v>
      </c>
      <c r="G20" s="45"/>
      <c r="H20" s="46">
        <f t="shared" ref="H20:H25" si="1">F20/D20*100</f>
        <v>43.761638733705773</v>
      </c>
    </row>
    <row r="21" spans="1:8" x14ac:dyDescent="0.2">
      <c r="A21" s="43" t="s">
        <v>49</v>
      </c>
      <c r="B21" s="161">
        <v>3542.5</v>
      </c>
      <c r="C21" s="44"/>
      <c r="D21" s="161">
        <v>2760.3</v>
      </c>
      <c r="E21" s="44"/>
      <c r="F21" s="45">
        <f t="shared" si="0"/>
        <v>782.19999999999982</v>
      </c>
      <c r="G21" s="45"/>
      <c r="H21" s="46">
        <f t="shared" si="1"/>
        <v>28.337499547150664</v>
      </c>
    </row>
    <row r="22" spans="1:8" x14ac:dyDescent="0.2">
      <c r="A22" s="43" t="s">
        <v>55</v>
      </c>
      <c r="B22" s="161">
        <v>419.9</v>
      </c>
      <c r="C22" s="44"/>
      <c r="D22" s="161">
        <v>338.6</v>
      </c>
      <c r="E22" s="44"/>
      <c r="F22" s="45">
        <f t="shared" si="0"/>
        <v>81.299999999999955</v>
      </c>
      <c r="G22" s="45"/>
      <c r="H22" s="46">
        <f t="shared" si="1"/>
        <v>24.010632014176004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68</v>
      </c>
      <c r="C24" s="44"/>
      <c r="D24" s="161">
        <v>68</v>
      </c>
      <c r="E24" s="44"/>
      <c r="F24" s="45">
        <f t="shared" si="0"/>
        <v>0</v>
      </c>
      <c r="G24" s="45"/>
      <c r="H24" s="46">
        <f t="shared" si="1"/>
        <v>0</v>
      </c>
    </row>
    <row r="25" spans="1:8" x14ac:dyDescent="0.2">
      <c r="A25" s="36"/>
      <c r="B25" s="120">
        <f>SUM(B20:B24)</f>
        <v>4107.6000000000004</v>
      </c>
      <c r="C25" s="54"/>
      <c r="D25" s="120">
        <f>SUM(D20:D24)</f>
        <v>3220.6</v>
      </c>
      <c r="E25" s="54"/>
      <c r="F25" s="118">
        <f t="shared" si="0"/>
        <v>887.00000000000045</v>
      </c>
      <c r="G25" s="49"/>
      <c r="H25" s="119">
        <f t="shared" si="1"/>
        <v>27.541451903372057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0</v>
      </c>
      <c r="C27" s="37"/>
      <c r="D27" s="161">
        <v>0</v>
      </c>
      <c r="E27" s="37"/>
      <c r="F27" s="45">
        <f>B27-D27</f>
        <v>0</v>
      </c>
      <c r="G27" s="45"/>
      <c r="H27" s="46">
        <v>0</v>
      </c>
    </row>
    <row r="28" spans="1:8" x14ac:dyDescent="0.2">
      <c r="A28" s="36"/>
      <c r="B28" s="117">
        <f>SUM(B25:B27)</f>
        <v>4107.6000000000004</v>
      </c>
      <c r="C28" s="164"/>
      <c r="D28" s="117">
        <f>SUM(D25:D27)</f>
        <v>3220.6</v>
      </c>
      <c r="E28" s="164"/>
      <c r="F28" s="118">
        <f>B28-D28</f>
        <v>887.00000000000045</v>
      </c>
      <c r="G28" s="49"/>
      <c r="H28" s="119">
        <f>F28/D28*100</f>
        <v>27.541451903372057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11318.1</v>
      </c>
      <c r="C30" s="48"/>
      <c r="D30" s="48">
        <f>+D15-D28</f>
        <v>9065.1999999999989</v>
      </c>
      <c r="E30" s="48"/>
      <c r="F30" s="49">
        <f>B30-D30</f>
        <v>2252.9000000000015</v>
      </c>
      <c r="G30" s="49"/>
      <c r="H30" s="50">
        <f>F30/D30*100</f>
        <v>24.852181970612914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90</v>
      </c>
      <c r="B32" s="45">
        <v>6534.7</v>
      </c>
      <c r="C32" s="45"/>
      <c r="D32" s="45">
        <v>5205.8999999999996</v>
      </c>
      <c r="E32" s="45"/>
      <c r="F32" s="45">
        <f>B32-D32</f>
        <v>1328.8000000000002</v>
      </c>
      <c r="G32" s="45"/>
      <c r="H32" s="46">
        <f>F32/D32*100</f>
        <v>25.524885226377769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91</v>
      </c>
      <c r="B34" s="40">
        <v>3777.8</v>
      </c>
      <c r="C34" s="45"/>
      <c r="D34" s="40">
        <v>2988.7</v>
      </c>
      <c r="E34" s="45"/>
      <c r="F34" s="40">
        <f>B34-D34</f>
        <v>789.10000000000036</v>
      </c>
      <c r="G34" s="45"/>
      <c r="H34" s="57">
        <f>F34/D34*100</f>
        <v>26.402783819051773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92</v>
      </c>
      <c r="B36" s="49">
        <f>SUM(B32-B34)</f>
        <v>2756.8999999999996</v>
      </c>
      <c r="C36" s="49"/>
      <c r="D36" s="49">
        <f>SUM(D32-D34)</f>
        <v>2217.1999999999998</v>
      </c>
      <c r="E36" s="49"/>
      <c r="F36" s="49">
        <f>SUM(F32-F34)</f>
        <v>539.69999999999982</v>
      </c>
      <c r="G36" s="49"/>
      <c r="H36" s="116">
        <f>SUM(H32-H34)</f>
        <v>-0.87789859267400416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4056.2</v>
      </c>
      <c r="C38" s="54"/>
      <c r="D38" s="121">
        <f>SUM(D39:D40)</f>
        <v>3174.5</v>
      </c>
      <c r="E38" s="54"/>
      <c r="F38" s="55">
        <f>B38-D38</f>
        <v>881.69999999999982</v>
      </c>
      <c r="G38" s="49"/>
      <c r="H38" s="56">
        <f>F38/D38*100</f>
        <v>27.774452669711756</v>
      </c>
    </row>
    <row r="39" spans="1:8" x14ac:dyDescent="0.2">
      <c r="A39" s="43" t="s">
        <v>60</v>
      </c>
      <c r="B39" s="162">
        <v>3974.5</v>
      </c>
      <c r="C39" s="44"/>
      <c r="D39" s="162">
        <v>3121.3</v>
      </c>
      <c r="E39" s="44"/>
      <c r="F39" s="45">
        <f>B39-D39</f>
        <v>853.19999999999982</v>
      </c>
      <c r="G39" s="37"/>
      <c r="H39" s="46">
        <f>F39/D39*100</f>
        <v>27.334764361003423</v>
      </c>
    </row>
    <row r="40" spans="1:8" x14ac:dyDescent="0.2">
      <c r="A40" s="43" t="s">
        <v>61</v>
      </c>
      <c r="B40" s="162">
        <v>81.7</v>
      </c>
      <c r="C40" s="44"/>
      <c r="D40" s="162">
        <v>53.2</v>
      </c>
      <c r="E40" s="44"/>
      <c r="F40" s="45">
        <f>B40-D40</f>
        <v>28.5</v>
      </c>
      <c r="G40" s="37"/>
      <c r="H40" s="46">
        <f>F40/D40*100</f>
        <v>53.571428571428569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10018.799999999999</v>
      </c>
      <c r="C42" s="48"/>
      <c r="D42" s="58">
        <f>(D30+D32-D34-D38)</f>
        <v>8107.8999999999978</v>
      </c>
      <c r="E42" s="48"/>
      <c r="F42" s="59">
        <f>B42-D42</f>
        <v>1910.9000000000015</v>
      </c>
      <c r="G42" s="49"/>
      <c r="H42" s="60">
        <f>F42/D42*100</f>
        <v>23.568371588204119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319</v>
      </c>
      <c r="C46" s="45"/>
      <c r="D46" s="45">
        <v>304</v>
      </c>
      <c r="E46" s="45"/>
      <c r="F46" s="45">
        <f>B46-D46</f>
        <v>15</v>
      </c>
      <c r="G46" s="45"/>
      <c r="H46" s="46">
        <f>F46/D46*100</f>
        <v>4.9342105263157894</v>
      </c>
    </row>
    <row r="47" spans="1:8" x14ac:dyDescent="0.2">
      <c r="A47" s="103" t="s">
        <v>65</v>
      </c>
      <c r="B47" s="45">
        <v>57.5</v>
      </c>
      <c r="C47" s="45"/>
      <c r="D47" s="45">
        <v>40.700000000000003</v>
      </c>
      <c r="E47" s="45"/>
      <c r="F47" s="45">
        <f>B47-D47</f>
        <v>16.799999999999997</v>
      </c>
      <c r="G47" s="45"/>
      <c r="H47" s="46">
        <f>F47/D47*100</f>
        <v>41.277641277641273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261.5</v>
      </c>
      <c r="C49" s="54"/>
      <c r="D49" s="117">
        <f>SUM(D46-D47)</f>
        <v>263.3</v>
      </c>
      <c r="E49" s="54"/>
      <c r="F49" s="118">
        <f>B49-D49</f>
        <v>-1.8000000000000114</v>
      </c>
      <c r="G49" s="49"/>
      <c r="H49" s="119">
        <f>F49/D49*100</f>
        <v>-0.68363083934675706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10280.299999999999</v>
      </c>
      <c r="C51" s="48"/>
      <c r="D51" s="48">
        <f>D42+D49</f>
        <v>8371.1999999999971</v>
      </c>
      <c r="E51" s="48"/>
      <c r="F51" s="49">
        <f>B51-D51</f>
        <v>1909.1000000000022</v>
      </c>
      <c r="G51" s="49"/>
      <c r="H51" s="50">
        <f>F51/D51*100</f>
        <v>22.805571483180461</v>
      </c>
    </row>
    <row r="52" spans="1:8" x14ac:dyDescent="0.2">
      <c r="A52" s="189" t="s">
        <v>67</v>
      </c>
      <c r="B52" s="45">
        <v>-988.7</v>
      </c>
      <c r="C52" s="45"/>
      <c r="D52" s="45">
        <v>-837.7</v>
      </c>
      <c r="E52" s="45"/>
      <c r="F52" s="45">
        <f>B52-D52</f>
        <v>-151</v>
      </c>
      <c r="G52" s="45"/>
      <c r="H52" s="46">
        <f>F52/D52*100</f>
        <v>18.025546138235644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9291.6099999999988</v>
      </c>
      <c r="C55" s="48"/>
      <c r="D55" s="63">
        <f>SUM(D51:D54)+0.01</f>
        <v>7533.5099999999975</v>
      </c>
      <c r="E55" s="48"/>
      <c r="F55" s="63">
        <f>B55-D55</f>
        <v>1758.1000000000013</v>
      </c>
      <c r="G55" s="49"/>
      <c r="H55" s="64">
        <f>F55/D55*100</f>
        <v>23.337063334355456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MAY 2022-2021</vt:lpstr>
      <vt:lpstr>ESTAD.RESULT. MAY 2022-2021</vt:lpstr>
      <vt:lpstr>BALANCE MAY Y ABR 2022</vt:lpstr>
      <vt:lpstr>EST RESUL MAY Y ABR 2022</vt:lpstr>
      <vt:lpstr>'BALANCE MAY 2022-2021'!Área_de_impresión</vt:lpstr>
      <vt:lpstr>'BALANCE MAY Y ABR 2022'!Área_de_impresión</vt:lpstr>
      <vt:lpstr>'EST RESUL MAY Y ABR 2022'!Área_de_impresión</vt:lpstr>
      <vt:lpstr>'ESTAD.RESULT. MAY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2022-06-06T15:43:49Z</cp:lastPrinted>
  <dcterms:created xsi:type="dcterms:W3CDTF">2014-11-04T23:55:13Z</dcterms:created>
  <dcterms:modified xsi:type="dcterms:W3CDTF">2022-06-11T16:48:57Z</dcterms:modified>
</cp:coreProperties>
</file>