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1B45AE60-1A5A-4F84-8930-9B8C748E0BEB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BALANCE ABR 2022-2021" sheetId="2" r:id="rId1"/>
    <sheet name="ESTAD.RESULT. ABR 2022-2021" sheetId="35" r:id="rId2"/>
    <sheet name="BALANCE ABR Y MAR 2022" sheetId="4" r:id="rId3"/>
    <sheet name="EST RESUL MAR Y FEB 2022" sheetId="5" r:id="rId4"/>
  </sheets>
  <externalReferences>
    <externalReference r:id="rId5"/>
  </externalReferences>
  <definedNames>
    <definedName name="A_impresión_IM">#REF!</definedName>
    <definedName name="_xlnm.Print_Area" localSheetId="0">'BALANCE ABR 2022-2021'!$B$1:$J$82</definedName>
    <definedName name="_xlnm.Print_Area" localSheetId="2">'BALANCE ABR Y MAR 2022'!$A$1:$J$62</definedName>
    <definedName name="_xlnm.Print_Area" localSheetId="3">'EST RESUL MAR Y FEB 2022'!$A$1:$H$59</definedName>
    <definedName name="_xlnm.Print_Area" localSheetId="1">'ESTAD.RESULT. ABR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49" i="5" l="1"/>
  <c r="D38" i="5"/>
  <c r="D36" i="5"/>
  <c r="D25" i="5"/>
  <c r="D28" i="5" s="1"/>
  <c r="D15" i="5"/>
  <c r="D30" i="5" s="1"/>
  <c r="F56" i="4"/>
  <c r="F53" i="4"/>
  <c r="F51" i="4"/>
  <c r="F43" i="4"/>
  <c r="F29" i="4"/>
  <c r="F38" i="4" s="1"/>
  <c r="F58" i="4" s="1"/>
  <c r="F13" i="4"/>
  <c r="F9" i="4"/>
  <c r="F23" i="4" s="1"/>
  <c r="D42" i="5" l="1"/>
  <c r="D51" i="5"/>
  <c r="D55" i="5" s="1"/>
  <c r="D69" i="2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<sst xmlns="http://schemas.openxmlformats.org/spreadsheetml/2006/main" count="217" uniqueCount="99">
  <si>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</si>
  <si>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</si>
  <si>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</si>
  <si>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</si>
  <si>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</si>
  <si>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</si>
  <si>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</si>
  <si>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</si>
  <si>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</si>
  <si>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</si>
  <si>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</si>
  <si>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</si>
  <si>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</si>
  <si>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</si>
  <si>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</si>
  <si>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</si>
  <si>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</si>
  <si>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</si>
  <si>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</si>
  <si>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</si>
  <si>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</si>
  <si>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</si>
  <si>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</si>
  <si>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</si>
  <si>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</si>
  <si>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</si>
  <si>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</si>
  <si>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</si>
  <si>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</si>
  <si>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</si>
  <si>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</si>
  <si>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</si>
  <si>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</si>
  <si>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</si>
  <si>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</si>
  <si>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</si>
  <si>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</si>
  <si>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</si>
  <si>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</si>
  <si>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</si>
  <si>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</si>
  <si>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</si>
  <si>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</si>
  <si>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</si>
  <si>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</si>
  <si>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</si>
  <si>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</si>
  <si>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</si>
  <si>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</si>
  <si>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</si>
  <si>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</si>
  <si>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</si>
  <si>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</si>
  <si>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</si>
  <si>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</si>
  <si>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</si>
  <si>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</si>
  <si>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</si>
  <si>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</si>
  <si>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</si>
  <si>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</si>
  <si>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</si>
  <si>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</si>
  <si>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</si>
  <si>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</si>
  <si>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</si>
  <si>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</si>
  <si>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</si>
  <si>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</si>
  <si>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</si>
  <si>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</si>
  <si>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</si>
  <si>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</si>
  <si>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</si>
  <si>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</si>
  <si>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</si>
  <si>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</si>
  <si>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</si>
  <si>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</si>
  <si>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</si>
  <si>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</si>
  <si>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</si>
  <si>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</si>
  <si>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</si>
  <si>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</si>
  <si>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MARZO</t>
  </si>
  <si>
    <t>ABRIL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</si>
  <si>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</si>
  <si>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</si>
  <si>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</si>
  <si>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</si>
  <si>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</si>
  <si>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</si>
  <si>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</si>
  <si>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</si>
  <si>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>COMPARATIVO AL 30 DE ABRIL DE 2022 Y 2021</t>
  </si>
  <si>
    <t xml:space="preserve">COMPARATIVO DEL 1 DE ENERO AL 30 DE ABRIL DE 2022 Y 2021 </t>
  </si>
  <si>
    <t xml:space="preserve">COMPARATIVO AL 30 DE ABRIL Y 31 DE MARZO DE 2022  </t>
  </si>
  <si>
    <t>COMPARATIVOS AL 30 DE ABRIL Y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</si>
</sst>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6" formatCode="0.0%"/>
    <numFmt numFmtId="178" formatCode="#,##0.0000000000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6" fontId="30" fillId="0" borderId="0"/>
    <xf numFmtId="176" fontId="30" fillId="0" borderId="0"/>
    <xf numFmtId="0" fontId="35" fillId="0" borderId="0"/>
    <xf numFmtId="0" fontId="2" fillId="0" borderId="0"/>
  </cellStyleXfs>
  <cellXfs count="29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8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zoomScale="55" zoomScaleNormal="55" zoomScaleSheetLayoutView="70" workbookViewId="0">
      <selection activeCell="O34" sqref="O34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49" t="s">
        <v>89</v>
      </c>
      <c r="C1" s="250"/>
      <c r="D1" s="250"/>
      <c r="E1" s="250"/>
      <c r="F1" s="250"/>
      <c r="G1" s="250"/>
      <c r="H1" s="250"/>
      <c r="I1" s="250"/>
      <c r="J1" s="251"/>
    </row>
    <row r="2" spans="1:10" x14ac:dyDescent="0.25">
      <c r="B2" s="252" t="s">
        <v>88</v>
      </c>
      <c r="C2" s="253"/>
      <c r="D2" s="253"/>
      <c r="E2" s="253"/>
      <c r="F2" s="253"/>
      <c r="G2" s="253"/>
      <c r="H2" s="253"/>
      <c r="I2" s="253"/>
      <c r="J2" s="254"/>
    </row>
    <row r="3" spans="1:10" x14ac:dyDescent="0.25">
      <c r="B3" s="252" t="s">
        <v>95</v>
      </c>
      <c r="C3" s="253"/>
      <c r="D3" s="253"/>
      <c r="E3" s="253"/>
      <c r="F3" s="253"/>
      <c r="G3" s="253"/>
      <c r="H3" s="253"/>
      <c r="I3" s="253"/>
      <c r="J3" s="254"/>
    </row>
    <row r="4" spans="1:10" ht="20.25" thickBot="1" x14ac:dyDescent="0.3">
      <c r="B4" s="255" t="s">
        <v>1</v>
      </c>
      <c r="C4" s="256"/>
      <c r="D4" s="256"/>
      <c r="E4" s="256"/>
      <c r="F4" s="256"/>
      <c r="G4" s="256"/>
      <c r="H4" s="256"/>
      <c r="I4" s="256"/>
      <c r="J4" s="257"/>
    </row>
    <row r="5" spans="1:10" ht="20.25" hidden="1" thickTop="1" x14ac:dyDescent="0.25">
      <c r="B5" s="258"/>
      <c r="C5" s="259"/>
      <c r="D5" s="259"/>
      <c r="E5" s="259"/>
      <c r="F5" s="259"/>
      <c r="G5" s="259"/>
      <c r="H5" s="259"/>
      <c r="I5" s="259"/>
      <c r="J5" s="260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2022</v>
      </c>
      <c r="E7" s="175"/>
      <c r="F7" s="174">
        <v>2021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561926.69999999995</v>
      </c>
      <c r="E9" s="184"/>
      <c r="F9" s="20">
        <f>F10+F12+F11+F13+F29</f>
        <v>541193.9</v>
      </c>
      <c r="G9" s="184"/>
      <c r="H9" s="20">
        <f t="shared" ref="H9:H14" si="0">D9-F9</f>
        <v>20732.79999999993</v>
      </c>
      <c r="I9" s="184"/>
      <c r="J9" s="152">
        <f t="shared" ref="J9:J14" si="1">H9/F9*100</f>
        <v>3.8309374883937028</v>
      </c>
    </row>
    <row r="10" spans="1:10" x14ac:dyDescent="0.25">
      <c r="A10" s="1">
        <v>111</v>
      </c>
      <c r="B10" s="141" t="s">
        <v>8</v>
      </c>
      <c r="C10" s="4"/>
      <c r="D10" s="10">
        <v>46294.3</v>
      </c>
      <c r="E10" s="10"/>
      <c r="F10" s="10">
        <v>42396.4</v>
      </c>
      <c r="G10" s="10"/>
      <c r="H10" s="10">
        <f t="shared" si="0"/>
        <v>3897.9000000000015</v>
      </c>
      <c r="I10" s="10"/>
      <c r="J10" s="142">
        <f t="shared" si="1"/>
        <v>9.1939409949901432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198135.4</v>
      </c>
      <c r="E12" s="10"/>
      <c r="F12" s="10">
        <v>184398.7</v>
      </c>
      <c r="G12" s="10"/>
      <c r="H12" s="10">
        <f t="shared" si="0"/>
        <v>13736.699999999983</v>
      </c>
      <c r="I12" s="10"/>
      <c r="J12" s="142">
        <f t="shared" si="1"/>
        <v>7.4494559885725771</v>
      </c>
    </row>
    <row r="13" spans="1:10" x14ac:dyDescent="0.25">
      <c r="B13" s="138" t="s">
        <v>11</v>
      </c>
      <c r="C13" s="5"/>
      <c r="D13" s="8">
        <f>D14+D23</f>
        <v>320704</v>
      </c>
      <c r="E13" s="9"/>
      <c r="F13" s="8">
        <f>F14+F23</f>
        <v>317574.5</v>
      </c>
      <c r="G13" s="9"/>
      <c r="H13" s="8">
        <f t="shared" si="0"/>
        <v>3129.5</v>
      </c>
      <c r="I13" s="9"/>
      <c r="J13" s="140">
        <f t="shared" si="1"/>
        <v>0.98543806256484701</v>
      </c>
    </row>
    <row r="14" spans="1:10" s="2" customFormat="1" ht="18" customHeight="1" x14ac:dyDescent="0.25">
      <c r="A14" s="1"/>
      <c r="B14" s="141" t="s">
        <v>12</v>
      </c>
      <c r="C14" s="4"/>
      <c r="D14" s="10">
        <v>319877.7</v>
      </c>
      <c r="E14" s="10"/>
      <c r="F14" s="10">
        <v>316745.90000000002</v>
      </c>
      <c r="G14" s="10"/>
      <c r="H14" s="10">
        <f t="shared" si="0"/>
        <v>3131.7999999999884</v>
      </c>
      <c r="I14" s="10"/>
      <c r="J14" s="142">
        <f t="shared" si="1"/>
        <v>0.98874208000797736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826.3</v>
      </c>
      <c r="E23" s="10"/>
      <c r="F23" s="10">
        <v>828.6</v>
      </c>
      <c r="G23" s="10"/>
      <c r="H23" s="10">
        <f>D23-F23</f>
        <v>-2.3000000000000682</v>
      </c>
      <c r="I23" s="10"/>
      <c r="J23" s="142">
        <f>H23/F23*100</f>
        <v>-0.27757663528844656</v>
      </c>
    </row>
    <row r="24" spans="1:10" s="2" customFormat="1" hidden="1" x14ac:dyDescent="0.25">
      <c r="A24" s="1">
        <v>1141049901</v>
      </c>
      <c r="B24" s="14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-3207</v>
      </c>
      <c r="E29" s="13"/>
      <c r="F29" s="13">
        <v>-3175.7</v>
      </c>
      <c r="G29" s="13"/>
      <c r="H29" s="13">
        <f>D29-F29</f>
        <v>-31.300000000000182</v>
      </c>
      <c r="I29" s="13"/>
      <c r="J29" s="185">
        <f>H29/F29*100</f>
        <v>0.98560947192745485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18601.7</v>
      </c>
      <c r="E31" s="11"/>
      <c r="F31" s="10">
        <v>17096.900000000001</v>
      </c>
      <c r="G31" s="10"/>
      <c r="H31" s="10">
        <f>D31-F31</f>
        <v>1504.7999999999993</v>
      </c>
      <c r="I31" s="10"/>
      <c r="J31" s="142">
        <f>H31/F31*100</f>
        <v>8.8015956109002165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3525.6</v>
      </c>
      <c r="E32" s="11"/>
      <c r="F32" s="10">
        <v>2265.9</v>
      </c>
      <c r="G32" s="10"/>
      <c r="H32" s="10">
        <f>D32-F32</f>
        <v>1259.6999999999998</v>
      </c>
      <c r="I32" s="10"/>
      <c r="J32" s="142">
        <f>H32/F32*100</f>
        <v>55.59380378657486</v>
      </c>
    </row>
    <row r="33" spans="1:10" s="2" customFormat="1" x14ac:dyDescent="0.25">
      <c r="A33" s="1">
        <v>13</v>
      </c>
      <c r="B33" s="141" t="s">
        <v>17</v>
      </c>
      <c r="C33" s="4"/>
      <c r="D33" s="10">
        <v>14929.3</v>
      </c>
      <c r="E33" s="10"/>
      <c r="F33" s="10">
        <v>14195.4</v>
      </c>
      <c r="G33" s="10"/>
      <c r="H33" s="10">
        <f>D33-F33</f>
        <v>733.89999999999964</v>
      </c>
      <c r="I33" s="10"/>
      <c r="J33" s="142">
        <f>H33/F33*100</f>
        <v>5.1699846429124907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598983.29999999993</v>
      </c>
      <c r="E35" s="13"/>
      <c r="F35" s="12">
        <f>F9+F31+F32+F33</f>
        <v>574752.10000000009</v>
      </c>
      <c r="G35" s="13"/>
      <c r="H35" s="12">
        <f>H9+H31+H32+H33</f>
        <v>24231.199999999932</v>
      </c>
      <c r="I35" s="13"/>
      <c r="J35" s="143">
        <f>H35/F35*100</f>
        <v>4.2159393588992415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226850.50000000003</v>
      </c>
      <c r="E47" s="184"/>
      <c r="F47" s="20">
        <f>SUM(F48:F52)</f>
        <v>253925.99999999997</v>
      </c>
      <c r="G47" s="184"/>
      <c r="H47" s="20">
        <f t="shared" ref="H47:H56" si="2">D47-F47</f>
        <v>-27075.499999999942</v>
      </c>
      <c r="I47" s="184"/>
      <c r="J47" s="152">
        <f>H47/F47*100</f>
        <v>-10.662752140387335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36574.800000000003</v>
      </c>
      <c r="E48" s="9"/>
      <c r="F48" s="10">
        <v>39642.699999999997</v>
      </c>
      <c r="G48" s="9"/>
      <c r="H48" s="10">
        <f>D48-F48</f>
        <v>-3067.8999999999942</v>
      </c>
      <c r="I48" s="10"/>
      <c r="J48" s="142">
        <f>H48/F48*100</f>
        <v>-7.7388775234784575</v>
      </c>
    </row>
    <row r="49" spans="1:11" s="2" customFormat="1" x14ac:dyDescent="0.25">
      <c r="A49" s="1">
        <v>212</v>
      </c>
      <c r="B49" s="141" t="s">
        <v>11</v>
      </c>
      <c r="C49" s="4"/>
      <c r="D49" s="10">
        <v>189959.6</v>
      </c>
      <c r="E49" s="10"/>
      <c r="F49" s="10">
        <v>214107.4</v>
      </c>
      <c r="G49" s="10"/>
      <c r="H49" s="10">
        <f t="shared" si="2"/>
        <v>-24147.799999999988</v>
      </c>
      <c r="I49" s="10"/>
      <c r="J49" s="142">
        <f>H49/F49*100</f>
        <v>-11.27835843132932</v>
      </c>
    </row>
    <row r="50" spans="1:11" s="2" customFormat="1" x14ac:dyDescent="0.25">
      <c r="A50" s="1">
        <v>213</v>
      </c>
      <c r="B50" s="141" t="s">
        <v>25</v>
      </c>
      <c r="C50" s="4"/>
      <c r="D50" s="10">
        <v>316.10000000000002</v>
      </c>
      <c r="E50" s="10"/>
      <c r="F50" s="10">
        <v>175.9</v>
      </c>
      <c r="G50" s="10"/>
      <c r="H50" s="10">
        <f t="shared" si="2"/>
        <v>140.20000000000002</v>
      </c>
      <c r="I50" s="10"/>
      <c r="J50" s="142">
        <f>H50/F50*100</f>
        <v>79.704377487208646</v>
      </c>
    </row>
    <row r="51" spans="1:11" s="2" customFormat="1" hidden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42" t="e">
        <f>H51/F51*100</f>
        <v>#DIV/0!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242135.2</v>
      </c>
      <c r="E53" s="10"/>
      <c r="F53" s="10">
        <v>203054</v>
      </c>
      <c r="G53" s="10"/>
      <c r="H53" s="10">
        <f t="shared" si="2"/>
        <v>39081.200000000012</v>
      </c>
      <c r="I53" s="10"/>
      <c r="J53" s="142">
        <f>H53/F53*100</f>
        <v>19.246702847518399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0</v>
      </c>
      <c r="E54" s="11"/>
      <c r="F54" s="10">
        <v>2032.4</v>
      </c>
      <c r="G54" s="11"/>
      <c r="H54" s="11">
        <f t="shared" si="2"/>
        <v>-2032.4</v>
      </c>
      <c r="I54" s="11"/>
      <c r="J54" s="142">
        <f>H54/F54*100</f>
        <v>-100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468985.70000000007</v>
      </c>
      <c r="E56" s="13"/>
      <c r="F56" s="12">
        <f>SUM(F47,F53,F54)</f>
        <v>459012.4</v>
      </c>
      <c r="G56" s="13"/>
      <c r="H56" s="12">
        <f t="shared" si="2"/>
        <v>9973.3000000000466</v>
      </c>
      <c r="I56" s="13"/>
      <c r="J56" s="143">
        <f>H56/F56*100</f>
        <v>2.172773545987003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88909.5</v>
      </c>
      <c r="E61" s="184"/>
      <c r="F61" s="20">
        <f>SUM(F62:F63)</f>
        <v>80477.599999999991</v>
      </c>
      <c r="G61" s="184"/>
      <c r="H61" s="20">
        <f>D61-F61</f>
        <v>8431.9000000000087</v>
      </c>
      <c r="I61" s="184"/>
      <c r="J61" s="152">
        <f t="shared" ref="J61:J68" si="3">H61/F61*100</f>
        <v>10.477325367555705</v>
      </c>
    </row>
    <row r="62" spans="1:11" s="2" customFormat="1" x14ac:dyDescent="0.25">
      <c r="A62" s="1">
        <v>311</v>
      </c>
      <c r="B62" s="141" t="s">
        <v>32</v>
      </c>
      <c r="C62" s="4"/>
      <c r="D62" s="10">
        <v>90087.8</v>
      </c>
      <c r="E62" s="10"/>
      <c r="F62" s="10">
        <v>81646.2</v>
      </c>
      <c r="G62" s="10"/>
      <c r="H62" s="10">
        <f>D62-F62</f>
        <v>8441.6000000000058</v>
      </c>
      <c r="I62" s="10"/>
      <c r="J62" s="142">
        <f t="shared" si="3"/>
        <v>10.339244202424615</v>
      </c>
    </row>
    <row r="63" spans="1:11" s="2" customFormat="1" x14ac:dyDescent="0.25">
      <c r="A63" s="1"/>
      <c r="B63" s="141" t="s">
        <v>33</v>
      </c>
      <c r="C63" s="4"/>
      <c r="D63" s="10">
        <v>-1178.3</v>
      </c>
      <c r="E63" s="10"/>
      <c r="F63" s="10">
        <v>-1168.5999999999999</v>
      </c>
      <c r="G63" s="10"/>
      <c r="H63" s="10">
        <f>D63-F63</f>
        <v>-9.7000000000000455</v>
      </c>
      <c r="I63" s="10"/>
      <c r="J63" s="142">
        <v>100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42">
        <f>H64/F64*100</f>
        <v>18.303125330040366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42">
        <f t="shared" si="3"/>
        <v>-13.488828502415462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x14ac:dyDescent="0.25">
      <c r="A69" s="1"/>
      <c r="B69" s="151" t="s">
        <v>39</v>
      </c>
      <c r="C69" s="19"/>
      <c r="D69" s="20">
        <f>SUM(D70:D71)</f>
        <v>7533.5</v>
      </c>
      <c r="E69" s="13"/>
      <c r="F69" s="20">
        <f>SUM(F70:F71)</f>
        <v>6034.7</v>
      </c>
      <c r="G69" s="13"/>
      <c r="H69" s="20">
        <f>SUM(H70:H71)</f>
        <v>1498.8000000000002</v>
      </c>
      <c r="I69" s="13"/>
      <c r="J69" s="152">
        <f>SUM(J70:J71)</f>
        <v>24.836363033787929</v>
      </c>
    </row>
    <row r="70" spans="1:11" s="2" customFormat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x14ac:dyDescent="0.25">
      <c r="A71" s="1"/>
      <c r="B71" s="136" t="s">
        <v>41</v>
      </c>
      <c r="C71" s="3"/>
      <c r="D71" s="21">
        <v>7533.5</v>
      </c>
      <c r="E71" s="22"/>
      <c r="F71" s="21">
        <v>6034.7</v>
      </c>
      <c r="G71" s="21"/>
      <c r="H71" s="13">
        <f>D71-F71</f>
        <v>1498.8000000000002</v>
      </c>
      <c r="I71" s="13"/>
      <c r="J71" s="152">
        <f>H71/F71*100</f>
        <v>24.836363033787929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129997.6</v>
      </c>
      <c r="E72" s="13"/>
      <c r="F72" s="12">
        <f>F61+F64+F65+F66+F67+F68+F69</f>
        <v>115739.69999999998</v>
      </c>
      <c r="G72" s="13"/>
      <c r="H72" s="12">
        <f>D72-F72</f>
        <v>14257.900000000023</v>
      </c>
      <c r="I72" s="13"/>
      <c r="J72" s="143">
        <f>H72/F72*100</f>
        <v>12.318936371875878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598983.30000000005</v>
      </c>
      <c r="E74" s="13"/>
      <c r="F74" s="24">
        <f>F56+F72</f>
        <v>574752.1</v>
      </c>
      <c r="G74" s="13"/>
      <c r="H74" s="25">
        <f>D74-F74</f>
        <v>24231.20000000007</v>
      </c>
      <c r="I74" s="21"/>
      <c r="J74" s="155">
        <f>H74/F74*100</f>
        <v>4.2159393588992664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4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M24" sqref="M24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9.149999999999999" customHeight="1" x14ac:dyDescent="0.2">
      <c r="B1" s="261" t="s">
        <v>89</v>
      </c>
      <c r="C1" s="262"/>
      <c r="D1" s="262"/>
      <c r="E1" s="262"/>
      <c r="F1" s="262"/>
      <c r="G1" s="262"/>
      <c r="H1" s="262"/>
      <c r="I1" s="263"/>
    </row>
    <row r="2" spans="1:9" x14ac:dyDescent="0.2">
      <c r="B2" s="264" t="s">
        <v>87</v>
      </c>
      <c r="C2" s="265"/>
      <c r="D2" s="265"/>
      <c r="E2" s="265"/>
      <c r="F2" s="265"/>
      <c r="G2" s="265"/>
      <c r="H2" s="265"/>
      <c r="I2" s="266"/>
    </row>
    <row r="3" spans="1:9" x14ac:dyDescent="0.2">
      <c r="B3" s="264" t="s">
        <v>96</v>
      </c>
      <c r="C3" s="265"/>
      <c r="D3" s="265"/>
      <c r="E3" s="265"/>
      <c r="F3" s="265"/>
      <c r="G3" s="265"/>
      <c r="H3" s="265"/>
      <c r="I3" s="266"/>
    </row>
    <row r="4" spans="1:9" ht="14.45" customHeight="1" thickBot="1" x14ac:dyDescent="0.25">
      <c r="B4" s="267" t="s">
        <v>1</v>
      </c>
      <c r="C4" s="268"/>
      <c r="D4" s="268"/>
      <c r="E4" s="268"/>
      <c r="F4" s="268"/>
      <c r="G4" s="268"/>
      <c r="H4" s="268"/>
      <c r="I4" s="269"/>
    </row>
    <row r="5" spans="1:9" ht="13.5" hidden="1" thickTop="1" x14ac:dyDescent="0.2">
      <c r="B5" s="270"/>
      <c r="C5" s="271"/>
      <c r="D5" s="271"/>
      <c r="E5" s="271"/>
      <c r="F5" s="271"/>
      <c r="G5" s="271"/>
      <c r="H5" s="271"/>
      <c r="I5" s="272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93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7693.7</v>
      </c>
      <c r="D9" s="161"/>
      <c r="E9" s="161">
        <v>7827.3</v>
      </c>
      <c r="F9" s="224"/>
      <c r="G9" s="225">
        <f>C9-E9</f>
        <v>-133.60000000000036</v>
      </c>
      <c r="H9" s="225"/>
      <c r="I9" s="226">
        <f>G9/E9*100</f>
        <v>-1.706846549895882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4358.2</v>
      </c>
      <c r="D11" s="224"/>
      <c r="E11" s="161">
        <v>3295.9</v>
      </c>
      <c r="F11" s="224"/>
      <c r="G11" s="225">
        <f>C11-E11</f>
        <v>1062.2999999999997</v>
      </c>
      <c r="H11" s="225"/>
      <c r="I11" s="226">
        <f>G11/E11*100</f>
        <v>32.230953609029392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233.9</v>
      </c>
      <c r="D13" s="224"/>
      <c r="E13" s="161">
        <v>600.4</v>
      </c>
      <c r="F13" s="224"/>
      <c r="G13" s="225">
        <f>C13-E13</f>
        <v>-366.5</v>
      </c>
      <c r="H13" s="225"/>
      <c r="I13" s="226">
        <f>G13/E13*100</f>
        <v>-61.042638241172554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12285.8</v>
      </c>
      <c r="D15" s="227"/>
      <c r="E15" s="117">
        <f>SUM(E9:E13)</f>
        <v>11723.6</v>
      </c>
      <c r="F15" s="227"/>
      <c r="G15" s="118">
        <f>C15-E15</f>
        <v>562.19999999999891</v>
      </c>
      <c r="H15" s="228"/>
      <c r="I15" s="229">
        <f>G15/E15*100</f>
        <v>4.7954553208911843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53.7</v>
      </c>
      <c r="E20" s="161">
        <v>59.2</v>
      </c>
      <c r="G20" s="225">
        <f t="shared" ref="G20:G25" si="0">C20-E20</f>
        <v>-5.5</v>
      </c>
      <c r="I20" s="226">
        <f t="shared" ref="I20:I25" si="1">G20/E20*100</f>
        <v>-9.2905405405405403</v>
      </c>
    </row>
    <row r="21" spans="1:9" x14ac:dyDescent="0.2">
      <c r="A21" s="35">
        <v>7110020100</v>
      </c>
      <c r="B21" s="125" t="s">
        <v>49</v>
      </c>
      <c r="C21" s="161">
        <v>2760.3</v>
      </c>
      <c r="D21" s="224"/>
      <c r="E21" s="161">
        <v>3197.9</v>
      </c>
      <c r="F21" s="224"/>
      <c r="G21" s="225">
        <f t="shared" si="0"/>
        <v>-437.59999999999991</v>
      </c>
      <c r="H21" s="225"/>
      <c r="I21" s="226">
        <f t="shared" si="1"/>
        <v>-13.683980111948463</v>
      </c>
    </row>
    <row r="22" spans="1:9" x14ac:dyDescent="0.2">
      <c r="A22" s="35">
        <v>7110020200</v>
      </c>
      <c r="B22" s="125" t="s">
        <v>55</v>
      </c>
      <c r="C22" s="161">
        <v>338.6</v>
      </c>
      <c r="D22" s="224"/>
      <c r="E22" s="161">
        <v>336.3</v>
      </c>
      <c r="F22" s="224"/>
      <c r="G22" s="225">
        <f t="shared" si="0"/>
        <v>2.3000000000000114</v>
      </c>
      <c r="H22" s="225"/>
      <c r="I22" s="226">
        <f t="shared" si="1"/>
        <v>0.68391317276241792</v>
      </c>
    </row>
    <row r="23" spans="1:9" hidden="1" x14ac:dyDescent="0.2">
      <c r="B23" s="125" t="s">
        <v>26</v>
      </c>
      <c r="C23" s="161">
        <v>0</v>
      </c>
      <c r="D23" s="224"/>
      <c r="E23" s="161">
        <v>0</v>
      </c>
      <c r="F23" s="224"/>
      <c r="G23" s="225">
        <f t="shared" si="0"/>
        <v>0</v>
      </c>
      <c r="H23" s="225"/>
      <c r="I23" s="226" t="e">
        <f t="shared" si="1"/>
        <v>#DIV/0!</v>
      </c>
    </row>
    <row r="24" spans="1:9" x14ac:dyDescent="0.2">
      <c r="A24" s="35">
        <v>711007</v>
      </c>
      <c r="B24" s="125" t="s">
        <v>56</v>
      </c>
      <c r="C24" s="161">
        <v>68</v>
      </c>
      <c r="D24" s="224"/>
      <c r="E24" s="161">
        <v>171.1</v>
      </c>
      <c r="F24" s="224"/>
      <c r="G24" s="225">
        <f t="shared" si="0"/>
        <v>-103.1</v>
      </c>
      <c r="H24" s="225"/>
      <c r="I24" s="226">
        <f t="shared" si="1"/>
        <v>-60.257159555815306</v>
      </c>
    </row>
    <row r="25" spans="1:9" x14ac:dyDescent="0.2">
      <c r="B25" s="125"/>
      <c r="C25" s="120">
        <f>SUM(C20:C24)</f>
        <v>3220.6</v>
      </c>
      <c r="D25" s="227"/>
      <c r="E25" s="120">
        <f>SUM(E20:E24)</f>
        <v>3764.5</v>
      </c>
      <c r="F25" s="227"/>
      <c r="G25" s="59">
        <f t="shared" si="0"/>
        <v>-543.90000000000009</v>
      </c>
      <c r="H25" s="228"/>
      <c r="I25" s="230">
        <f t="shared" si="1"/>
        <v>-14.448133882321693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0</v>
      </c>
      <c r="E27" s="161">
        <v>0</v>
      </c>
      <c r="G27" s="225">
        <f>C27-E27</f>
        <v>0</v>
      </c>
      <c r="I27" s="226">
        <v>0</v>
      </c>
    </row>
    <row r="28" spans="1:9" x14ac:dyDescent="0.2">
      <c r="B28" s="122"/>
      <c r="C28" s="117">
        <f>SUM(C25:C27)</f>
        <v>3220.6</v>
      </c>
      <c r="D28" s="227"/>
      <c r="E28" s="117">
        <f>SUM(E25:E27)</f>
        <v>3764.5</v>
      </c>
      <c r="F28" s="227"/>
      <c r="G28" s="118">
        <f>C28-E28</f>
        <v>-543.90000000000009</v>
      </c>
      <c r="H28" s="228"/>
      <c r="I28" s="229">
        <f>G28/E28*100</f>
        <v>-14.448133882321693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9065.1999999999989</v>
      </c>
      <c r="D30" s="231"/>
      <c r="E30" s="231">
        <f>+E15-E28</f>
        <v>7959.1</v>
      </c>
      <c r="F30" s="231"/>
      <c r="G30" s="228">
        <f>C30-E30</f>
        <v>1106.0999999999985</v>
      </c>
      <c r="H30" s="228"/>
      <c r="I30" s="232">
        <f>G30/E30*100</f>
        <v>13.897299945973774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10" ht="15" customHeight="1" x14ac:dyDescent="0.2">
      <c r="A33" s="35">
        <v>62</v>
      </c>
      <c r="B33" s="127" t="s">
        <v>90</v>
      </c>
      <c r="C33" s="161">
        <v>5205.8999999999996</v>
      </c>
      <c r="D33" s="225"/>
      <c r="E33" s="161">
        <v>4500.2</v>
      </c>
      <c r="F33" s="225"/>
      <c r="G33" s="225">
        <f>C33-E33</f>
        <v>705.69999999999982</v>
      </c>
      <c r="H33" s="225"/>
      <c r="I33" s="226">
        <f>G33/E33*100</f>
        <v>15.681525265543749</v>
      </c>
    </row>
    <row r="34" spans="1:10" ht="12" hidden="1" customHeight="1" x14ac:dyDescent="0.2">
      <c r="B34" s="128"/>
      <c r="C34" s="225"/>
      <c r="D34" s="225"/>
      <c r="E34" s="225"/>
      <c r="F34" s="225"/>
      <c r="I34" s="123"/>
    </row>
    <row r="35" spans="1:10" ht="14.25" customHeight="1" x14ac:dyDescent="0.2">
      <c r="A35" s="35">
        <v>72</v>
      </c>
      <c r="B35" s="127" t="s">
        <v>91</v>
      </c>
      <c r="C35" s="234">
        <v>2988.7</v>
      </c>
      <c r="D35" s="225"/>
      <c r="E35" s="234">
        <v>2813.1</v>
      </c>
      <c r="F35" s="225"/>
      <c r="G35" s="40">
        <f>C35-E35</f>
        <v>175.59999999999991</v>
      </c>
      <c r="H35" s="225"/>
      <c r="I35" s="235">
        <f>G35/E35*100</f>
        <v>6.242223881127579</v>
      </c>
    </row>
    <row r="36" spans="1:10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10" ht="14.25" customHeight="1" x14ac:dyDescent="0.2">
      <c r="B37" s="181" t="s">
        <v>92</v>
      </c>
      <c r="C37" s="237">
        <f>SUM(C33-C35)</f>
        <v>2217.1999999999998</v>
      </c>
      <c r="D37" s="228"/>
      <c r="E37" s="237">
        <f>SUM(E33-E35)</f>
        <v>1687.1</v>
      </c>
      <c r="F37" s="228"/>
      <c r="G37" s="237">
        <f>SUM(G33-G35)</f>
        <v>530.09999999999991</v>
      </c>
      <c r="H37" s="228"/>
      <c r="I37" s="232">
        <f>G37/E37*100</f>
        <v>31.420781222215631</v>
      </c>
    </row>
    <row r="38" spans="1:10" ht="13.15" hidden="1" customHeight="1" x14ac:dyDescent="0.2">
      <c r="B38" s="128"/>
      <c r="C38" s="225"/>
      <c r="D38" s="225"/>
      <c r="E38" s="225"/>
      <c r="F38" s="225"/>
      <c r="I38" s="123"/>
    </row>
    <row r="39" spans="1:10" ht="13.15" customHeight="1" x14ac:dyDescent="0.2">
      <c r="B39" s="128"/>
      <c r="C39" s="225"/>
      <c r="D39" s="225"/>
      <c r="E39" s="225"/>
      <c r="F39" s="225"/>
      <c r="I39" s="123"/>
    </row>
    <row r="40" spans="1:10" ht="15" customHeight="1" x14ac:dyDescent="0.2">
      <c r="A40" s="35">
        <v>81</v>
      </c>
      <c r="B40" s="129" t="s">
        <v>59</v>
      </c>
      <c r="C40" s="238">
        <f>SUM(C41:C42)</f>
        <v>3174.5</v>
      </c>
      <c r="D40" s="227"/>
      <c r="E40" s="238">
        <f>SUM(E41:E42)</f>
        <v>3007.5</v>
      </c>
      <c r="F40" s="227"/>
      <c r="G40" s="55">
        <f>C40-E40</f>
        <v>167</v>
      </c>
      <c r="H40" s="228"/>
      <c r="I40" s="239">
        <f>G40/E40*100</f>
        <v>5.5527847049044059</v>
      </c>
      <c r="J40" s="216">
        <v>10473.63385</v>
      </c>
    </row>
    <row r="41" spans="1:10" ht="15" customHeight="1" x14ac:dyDescent="0.2">
      <c r="B41" s="125" t="s">
        <v>60</v>
      </c>
      <c r="C41" s="224">
        <v>3121.3</v>
      </c>
      <c r="D41" s="224"/>
      <c r="E41" s="224">
        <v>2870.8</v>
      </c>
      <c r="F41" s="224"/>
      <c r="G41" s="225">
        <f>C41-E41</f>
        <v>250.5</v>
      </c>
      <c r="I41" s="226">
        <f>G41/E41*100</f>
        <v>8.7257907203566951</v>
      </c>
      <c r="J41" s="216">
        <f>+J40-C40</f>
        <v>7299.1338500000002</v>
      </c>
    </row>
    <row r="42" spans="1:10" ht="15" customHeight="1" x14ac:dyDescent="0.2">
      <c r="B42" s="125" t="s">
        <v>61</v>
      </c>
      <c r="C42" s="224">
        <v>53.2</v>
      </c>
      <c r="D42" s="224"/>
      <c r="E42" s="224">
        <v>136.69999999999999</v>
      </c>
      <c r="F42" s="224"/>
      <c r="G42" s="225">
        <f>C42-E42</f>
        <v>-83.499999999999986</v>
      </c>
      <c r="I42" s="235">
        <f>G42/E42*100</f>
        <v>-61.082662765179222</v>
      </c>
    </row>
    <row r="43" spans="1:10" ht="15" customHeight="1" x14ac:dyDescent="0.2">
      <c r="B43" s="181" t="s">
        <v>62</v>
      </c>
      <c r="C43" s="58">
        <f>(C30+C33-C35-C40)</f>
        <v>8107.8999999999978</v>
      </c>
      <c r="D43" s="231"/>
      <c r="E43" s="58">
        <f>(E30+E33-E35-E40)</f>
        <v>6638.6999999999989</v>
      </c>
      <c r="F43" s="231"/>
      <c r="G43" s="59">
        <f>C43-E43</f>
        <v>1469.1999999999989</v>
      </c>
      <c r="H43" s="228"/>
      <c r="I43" s="230">
        <f>G43/E43*100</f>
        <v>22.130838869055676</v>
      </c>
    </row>
    <row r="44" spans="1:10" ht="6" customHeight="1" x14ac:dyDescent="0.2">
      <c r="B44" s="122"/>
      <c r="C44" s="70"/>
      <c r="D44" s="70"/>
      <c r="E44" s="70"/>
      <c r="F44" s="70"/>
      <c r="I44" s="123"/>
    </row>
    <row r="45" spans="1:10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10" ht="6" customHeight="1" x14ac:dyDescent="0.2">
      <c r="B46" s="124"/>
      <c r="C46" s="240"/>
      <c r="D46" s="240"/>
      <c r="E46" s="240"/>
      <c r="F46" s="240"/>
      <c r="I46" s="123"/>
    </row>
    <row r="47" spans="1:10" ht="15" customHeight="1" x14ac:dyDescent="0.2">
      <c r="A47" s="35">
        <v>63</v>
      </c>
      <c r="B47" s="130" t="s">
        <v>64</v>
      </c>
      <c r="C47" s="161">
        <v>304</v>
      </c>
      <c r="D47" s="225"/>
      <c r="E47" s="161">
        <v>456.9</v>
      </c>
      <c r="F47" s="225"/>
      <c r="G47" s="225">
        <f>C47-E47</f>
        <v>-152.89999999999998</v>
      </c>
      <c r="H47" s="225"/>
      <c r="I47" s="226">
        <f>G47/E47*100</f>
        <v>-33.464653096957761</v>
      </c>
    </row>
    <row r="48" spans="1:10" ht="15" customHeight="1" x14ac:dyDescent="0.2">
      <c r="A48" s="35">
        <v>82</v>
      </c>
      <c r="B48" s="130" t="s">
        <v>65</v>
      </c>
      <c r="C48" s="161">
        <v>40.700000000000003</v>
      </c>
      <c r="D48" s="225"/>
      <c r="E48" s="161">
        <v>337.5</v>
      </c>
      <c r="F48" s="225"/>
      <c r="G48" s="225">
        <f>C48-E48</f>
        <v>-296.8</v>
      </c>
      <c r="H48" s="225"/>
      <c r="I48" s="226">
        <f>G48/E48*100</f>
        <v>-87.940740740740736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263.3</v>
      </c>
      <c r="D50" s="227"/>
      <c r="E50" s="117">
        <f>SUM(E47-E48)</f>
        <v>119.39999999999998</v>
      </c>
      <c r="F50" s="227"/>
      <c r="G50" s="118">
        <f>C50-E50</f>
        <v>143.90000000000003</v>
      </c>
      <c r="H50" s="228"/>
      <c r="I50" s="229">
        <f>G50/E50*100</f>
        <v>120.51926298157458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8371.1999999999971</v>
      </c>
      <c r="D52" s="231"/>
      <c r="E52" s="231">
        <f>E43+E50</f>
        <v>6758.0999999999985</v>
      </c>
      <c r="F52" s="231"/>
      <c r="G52" s="228">
        <f>C52-E52</f>
        <v>1613.0999999999985</v>
      </c>
      <c r="H52" s="228"/>
      <c r="I52" s="232">
        <f>G52/E52*100</f>
        <v>23.869134815998564</v>
      </c>
    </row>
    <row r="53" spans="1:9" x14ac:dyDescent="0.2">
      <c r="A53" s="35">
        <v>83</v>
      </c>
      <c r="B53" s="128" t="s">
        <v>67</v>
      </c>
      <c r="C53" s="161">
        <v>-837.7</v>
      </c>
      <c r="D53" s="225"/>
      <c r="E53" s="161">
        <v>-723.4</v>
      </c>
      <c r="F53" s="225"/>
      <c r="G53" s="225">
        <f>C53-E53</f>
        <v>-114.30000000000007</v>
      </c>
      <c r="H53" s="225"/>
      <c r="I53" s="226">
        <f>G53/E53*100</f>
        <v>15.800387061100368</v>
      </c>
    </row>
    <row r="54" spans="1:9" x14ac:dyDescent="0.2">
      <c r="B54" s="131" t="s">
        <v>83</v>
      </c>
      <c r="C54" s="231">
        <f>SUM(C52+C53)</f>
        <v>7533.4999999999973</v>
      </c>
      <c r="D54" s="231"/>
      <c r="E54" s="231">
        <f>SUM(E52+E53)</f>
        <v>6034.6999999999989</v>
      </c>
      <c r="F54" s="231"/>
      <c r="G54" s="231">
        <f>SUM(G52+G53)</f>
        <v>1498.7999999999984</v>
      </c>
      <c r="H54" s="231"/>
      <c r="I54" s="246">
        <f>SUM(I52+I53)</f>
        <v>39.66952187709893</v>
      </c>
    </row>
    <row r="55" spans="1:9" x14ac:dyDescent="0.2">
      <c r="B55" s="128" t="s">
        <v>84</v>
      </c>
      <c r="C55" s="161">
        <v>0</v>
      </c>
      <c r="D55" s="225"/>
      <c r="E55" s="161">
        <v>0</v>
      </c>
      <c r="F55" s="225"/>
      <c r="G55" s="225">
        <f>C55-E55</f>
        <v>0</v>
      </c>
      <c r="H55" s="225"/>
      <c r="I55" s="235">
        <v>0</v>
      </c>
    </row>
    <row r="56" spans="1:9" ht="13.5" thickBot="1" x14ac:dyDescent="0.25">
      <c r="B56" s="163" t="s">
        <v>77</v>
      </c>
      <c r="C56" s="63">
        <f>SUM(C54+C55)</f>
        <v>7533.4999999999973</v>
      </c>
      <c r="D56" s="228"/>
      <c r="E56" s="63">
        <f>SUM(E54+E55)</f>
        <v>6034.6999999999989</v>
      </c>
      <c r="F56" s="228"/>
      <c r="G56" s="63">
        <f>SUM(G52+G53+G55)</f>
        <v>1498.7999999999984</v>
      </c>
      <c r="H56" s="228"/>
      <c r="I56" s="242">
        <f>G56/E56*100</f>
        <v>24.836363033787904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ref="I57:I62" si="2">G57/E57*100</f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6131.0999999999967</v>
      </c>
      <c r="D58" s="231"/>
      <c r="E58" s="111">
        <f>SUM(E56-E57)</f>
        <v>4632.2999999999993</v>
      </c>
      <c r="F58" s="227"/>
      <c r="G58" s="111">
        <f>SUM(G56-G57)</f>
        <v>1498.7999999999984</v>
      </c>
      <c r="H58" s="228"/>
      <c r="I58" s="232">
        <f t="shared" si="2"/>
        <v>32.355417395246391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5273.5999999999967</v>
      </c>
      <c r="D60" s="231"/>
      <c r="E60" s="111">
        <f>SUM(E58-E59)</f>
        <v>3774.7999999999993</v>
      </c>
      <c r="F60" s="231">
        <f>SUM(F58-F59)</f>
        <v>0</v>
      </c>
      <c r="G60" s="111">
        <f>SUM(G58-G59)</f>
        <v>1498.7999999999984</v>
      </c>
      <c r="H60" s="231">
        <f>SUM(H58-H59)</f>
        <v>0</v>
      </c>
      <c r="I60" s="232">
        <f t="shared" si="2"/>
        <v>39.705414856416198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5975.2999999999965</v>
      </c>
      <c r="D62" s="231"/>
      <c r="E62" s="111">
        <f>SUM(E58-E59+E61)</f>
        <v>4476.4999999999991</v>
      </c>
      <c r="F62" s="227"/>
      <c r="G62" s="111">
        <f>SUM(G58-G59+G61)</f>
        <v>1498.7999999999984</v>
      </c>
      <c r="H62" s="228"/>
      <c r="I62" s="245">
        <f t="shared" si="2"/>
        <v>33.481514576119707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19" zoomScale="73" zoomScaleNormal="73" zoomScaleSheetLayoutView="90" workbookViewId="0">
      <selection activeCell="D37" sqref="D37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 x14ac:dyDescent="0.2">
      <c r="A2" s="276" t="s">
        <v>88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10" x14ac:dyDescent="0.2">
      <c r="A3" s="276" t="s">
        <v>97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ht="13.5" thickBot="1" x14ac:dyDescent="0.25">
      <c r="A4" s="279" t="s">
        <v>69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0" ht="13.5" thickTop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561926.69999999995</v>
      </c>
      <c r="E9" s="202"/>
      <c r="F9" s="113">
        <f>F10+F11+F12+F13+F17</f>
        <v>565976.70000000007</v>
      </c>
      <c r="G9" s="202"/>
      <c r="H9" s="113">
        <f t="shared" ref="H9:H15" si="0">D9-F9</f>
        <v>-4050.0000000001164</v>
      </c>
      <c r="I9" s="202"/>
      <c r="J9" s="203">
        <f>H9/F9*100</f>
        <v>-0.71557716068525712</v>
      </c>
    </row>
    <row r="10" spans="1:10" x14ac:dyDescent="0.2">
      <c r="A10" s="82" t="s">
        <v>8</v>
      </c>
      <c r="B10" s="74"/>
      <c r="C10" s="74"/>
      <c r="D10" s="83">
        <v>46294.3</v>
      </c>
      <c r="E10" s="83"/>
      <c r="F10" s="83">
        <v>49870.8</v>
      </c>
      <c r="G10" s="83"/>
      <c r="H10" s="83">
        <f t="shared" si="0"/>
        <v>-3576.5</v>
      </c>
      <c r="I10" s="83"/>
      <c r="J10" s="62">
        <f>H10/F10*100</f>
        <v>-7.1715312367156727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198135.4</v>
      </c>
      <c r="E12" s="83"/>
      <c r="F12" s="83">
        <v>195035.5</v>
      </c>
      <c r="G12" s="83"/>
      <c r="H12" s="83">
        <f t="shared" si="0"/>
        <v>3099.8999999999942</v>
      </c>
      <c r="I12" s="83"/>
      <c r="J12" s="62">
        <f>H12/F12*100</f>
        <v>1.5894029548466786</v>
      </c>
    </row>
    <row r="13" spans="1:10" x14ac:dyDescent="0.2">
      <c r="A13" s="194" t="s">
        <v>11</v>
      </c>
      <c r="B13" s="195"/>
      <c r="C13" s="195"/>
      <c r="D13" s="113">
        <f>D14+D15</f>
        <v>320704</v>
      </c>
      <c r="E13" s="202"/>
      <c r="F13" s="113">
        <f>F14+F15</f>
        <v>324313.5</v>
      </c>
      <c r="G13" s="202"/>
      <c r="H13" s="113">
        <f t="shared" si="0"/>
        <v>-3609.5</v>
      </c>
      <c r="I13" s="202"/>
      <c r="J13" s="203">
        <f>H13/F13*100</f>
        <v>-1.112966311917327</v>
      </c>
    </row>
    <row r="14" spans="1:10" x14ac:dyDescent="0.2">
      <c r="A14" s="82" t="s">
        <v>71</v>
      </c>
      <c r="B14" s="74"/>
      <c r="C14" s="74"/>
      <c r="D14" s="83">
        <v>319877.7</v>
      </c>
      <c r="E14" s="83"/>
      <c r="F14" s="83">
        <v>323428.40000000002</v>
      </c>
      <c r="G14" s="83"/>
      <c r="H14" s="83">
        <f>D14-F14</f>
        <v>-3550.7000000000116</v>
      </c>
      <c r="I14" s="83"/>
      <c r="J14" s="62">
        <f>H14/F14*100</f>
        <v>-1.0978318539744845</v>
      </c>
    </row>
    <row r="15" spans="1:10" x14ac:dyDescent="0.2">
      <c r="A15" s="82" t="s">
        <v>13</v>
      </c>
      <c r="B15" s="74"/>
      <c r="C15" s="74"/>
      <c r="D15" s="83">
        <v>826.3</v>
      </c>
      <c r="E15" s="83"/>
      <c r="F15" s="83">
        <v>885.1</v>
      </c>
      <c r="G15" s="83"/>
      <c r="H15" s="83">
        <f t="shared" si="0"/>
        <v>-58.800000000000068</v>
      </c>
      <c r="I15" s="83"/>
      <c r="J15" s="62">
        <f>H15/F15*100</f>
        <v>-6.6433171393063013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-3207</v>
      </c>
      <c r="E17" s="86"/>
      <c r="F17" s="86">
        <v>-3243.1</v>
      </c>
      <c r="G17" s="86"/>
      <c r="H17" s="86">
        <f>D17-F17</f>
        <v>36.099999999999909</v>
      </c>
      <c r="I17" s="86"/>
      <c r="J17" s="209">
        <f>H17/F17*100</f>
        <v>-1.1131324966852676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18601.7</v>
      </c>
      <c r="E19" s="84"/>
      <c r="F19" s="84">
        <v>20402.400000000001</v>
      </c>
      <c r="G19" s="84"/>
      <c r="H19" s="83">
        <f>D19-F19</f>
        <v>-1800.7000000000007</v>
      </c>
      <c r="I19" s="83"/>
      <c r="J19" s="62">
        <f>H19/F19*100</f>
        <v>-8.8259224404971999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14929.3</v>
      </c>
      <c r="E21" s="83"/>
      <c r="F21" s="83">
        <v>14981.2</v>
      </c>
      <c r="G21" s="83"/>
      <c r="H21" s="83">
        <f>D21-F21</f>
        <v>-51.900000000001455</v>
      </c>
      <c r="I21" s="83"/>
      <c r="J21" s="62">
        <f>H21/F21*100</f>
        <v>-0.34643419752757754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598983.29999999993</v>
      </c>
      <c r="E23" s="86"/>
      <c r="F23" s="85">
        <f>F9+F19+F20+F21</f>
        <v>604885.9</v>
      </c>
      <c r="G23" s="86"/>
      <c r="H23" s="85">
        <f>D23-F23</f>
        <v>-5902.6000000000931</v>
      </c>
      <c r="I23" s="86"/>
      <c r="J23" s="87">
        <f>H23/F23*100</f>
        <v>-0.97582039852476199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226850.50000000003</v>
      </c>
      <c r="E29" s="202"/>
      <c r="F29" s="113">
        <f>SUM(F30:F34)</f>
        <v>236883.1</v>
      </c>
      <c r="G29" s="202"/>
      <c r="H29" s="113">
        <f t="shared" ref="H29:H36" si="1">D29-F29</f>
        <v>-10032.599999999977</v>
      </c>
      <c r="I29" s="202"/>
      <c r="J29" s="203">
        <f t="shared" ref="J29:J36" si="2">H29/F29*100</f>
        <v>-4.2352535913283713</v>
      </c>
    </row>
    <row r="30" spans="1:10" x14ac:dyDescent="0.2">
      <c r="A30" s="82" t="s">
        <v>24</v>
      </c>
      <c r="B30" s="77"/>
      <c r="C30" s="77"/>
      <c r="D30" s="83">
        <v>36574.800000000003</v>
      </c>
      <c r="E30" s="80"/>
      <c r="F30" s="83">
        <v>44305.4</v>
      </c>
      <c r="G30" s="80"/>
      <c r="H30" s="83">
        <f t="shared" si="1"/>
        <v>-7730.5999999999985</v>
      </c>
      <c r="I30" s="83"/>
      <c r="J30" s="62">
        <f t="shared" si="2"/>
        <v>-17.448437436520152</v>
      </c>
    </row>
    <row r="31" spans="1:10" x14ac:dyDescent="0.2">
      <c r="A31" s="82" t="s">
        <v>72</v>
      </c>
      <c r="B31" s="74"/>
      <c r="C31" s="74"/>
      <c r="D31" s="83">
        <v>189959.6</v>
      </c>
      <c r="E31" s="83"/>
      <c r="F31" s="83">
        <v>192570.5</v>
      </c>
      <c r="G31" s="83"/>
      <c r="H31" s="83">
        <f t="shared" si="1"/>
        <v>-2610.8999999999942</v>
      </c>
      <c r="I31" s="83"/>
      <c r="J31" s="62">
        <f t="shared" si="2"/>
        <v>-1.3558151430255383</v>
      </c>
    </row>
    <row r="32" spans="1:10" x14ac:dyDescent="0.2">
      <c r="A32" s="82" t="s">
        <v>25</v>
      </c>
      <c r="B32" s="74"/>
      <c r="C32" s="74"/>
      <c r="D32" s="83">
        <v>316.10000000000002</v>
      </c>
      <c r="E32" s="83"/>
      <c r="F32" s="83">
        <v>7.2</v>
      </c>
      <c r="G32" s="83"/>
      <c r="H32" s="83">
        <f t="shared" si="1"/>
        <v>308.90000000000003</v>
      </c>
      <c r="I32" s="83"/>
      <c r="J32" s="62">
        <f t="shared" si="2"/>
        <v>4290.2777777777783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242135.2</v>
      </c>
      <c r="E35" s="83"/>
      <c r="F35" s="83">
        <v>238496.8</v>
      </c>
      <c r="G35" s="83"/>
      <c r="H35" s="83">
        <f t="shared" si="1"/>
        <v>3638.4000000000233</v>
      </c>
      <c r="I35" s="83"/>
      <c r="J35" s="62">
        <f t="shared" si="2"/>
        <v>1.5255550598582552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468985.70000000007</v>
      </c>
      <c r="E38" s="86"/>
      <c r="F38" s="85">
        <f>SUM(F29,F35,F36)</f>
        <v>475379.9</v>
      </c>
      <c r="G38" s="86"/>
      <c r="H38" s="85">
        <f>D38-F38</f>
        <v>-6394.1999999999534</v>
      </c>
      <c r="I38" s="86"/>
      <c r="J38" s="87">
        <f>H38/F38*100</f>
        <v>-1.3450715943185552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88909.5</v>
      </c>
      <c r="E43" s="202"/>
      <c r="F43" s="113">
        <f>SUM(F44:F45)</f>
        <v>90321.700000000012</v>
      </c>
      <c r="G43" s="202"/>
      <c r="H43" s="113">
        <f>D43-F43</f>
        <v>-1412.2000000000116</v>
      </c>
      <c r="I43" s="202"/>
      <c r="J43" s="203">
        <f>H43/F43*100</f>
        <v>-1.5635223872004309</v>
      </c>
    </row>
    <row r="44" spans="1:10" x14ac:dyDescent="0.2">
      <c r="A44" s="82" t="s">
        <v>32</v>
      </c>
      <c r="B44" s="74"/>
      <c r="C44" s="74"/>
      <c r="D44" s="83">
        <v>90087.8</v>
      </c>
      <c r="E44" s="83"/>
      <c r="F44" s="83">
        <v>91647.1</v>
      </c>
      <c r="G44" s="83"/>
      <c r="H44" s="83">
        <f t="shared" ref="H44:H49" si="3">D44-F44</f>
        <v>-1559.3000000000029</v>
      </c>
      <c r="I44" s="83"/>
      <c r="J44" s="62">
        <f t="shared" ref="J44:J49" si="4">H44/F44*100</f>
        <v>-1.7014177208007704</v>
      </c>
    </row>
    <row r="45" spans="1:10" x14ac:dyDescent="0.2">
      <c r="A45" s="82" t="s">
        <v>33</v>
      </c>
      <c r="B45" s="74"/>
      <c r="C45" s="74"/>
      <c r="D45" s="83">
        <v>-1178.3</v>
      </c>
      <c r="E45" s="83"/>
      <c r="F45" s="83">
        <v>-1325.4</v>
      </c>
      <c r="G45" s="83"/>
      <c r="H45" s="83">
        <f>D45-F45</f>
        <v>147.10000000000014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7533.5</v>
      </c>
      <c r="E51" s="86">
        <v>0</v>
      </c>
      <c r="F51" s="113">
        <f>SUM(E52:F53)</f>
        <v>5629.7</v>
      </c>
      <c r="G51" s="86"/>
      <c r="H51" s="113">
        <f>D51-F51</f>
        <v>1903.8000000000002</v>
      </c>
      <c r="I51" s="86"/>
      <c r="J51" s="203">
        <f>H51/F51*100</f>
        <v>33.817077286533923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7533.5</v>
      </c>
      <c r="E53" s="86"/>
      <c r="F53" s="113">
        <f>SUM(F54:F55)</f>
        <v>5629.7</v>
      </c>
      <c r="G53" s="86">
        <f>SUM(G54:G55)</f>
        <v>0</v>
      </c>
      <c r="H53" s="113">
        <f>SUM(D53-F53)</f>
        <v>1903.8000000000002</v>
      </c>
      <c r="I53" s="86">
        <f>SUM(I54:I55)</f>
        <v>7488</v>
      </c>
      <c r="J53" s="81">
        <f>H53/F53*100</f>
        <v>33.817077286533923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7533.5</v>
      </c>
      <c r="E55" s="86"/>
      <c r="F55" s="86">
        <v>5629.7</v>
      </c>
      <c r="G55" s="86"/>
      <c r="H55" s="113">
        <f>SUM(D55-F55)</f>
        <v>1903.8000000000002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129997.6</v>
      </c>
      <c r="E56" s="85"/>
      <c r="F56" s="85">
        <f>F43+F46+F47+F48+F49+F50+F51</f>
        <v>129506.00000000001</v>
      </c>
      <c r="G56" s="86"/>
      <c r="H56" s="85">
        <f>H43+H46+H47+H48+H49+H50+H51+H53</f>
        <v>2395.3999999999887</v>
      </c>
      <c r="I56" s="90"/>
      <c r="J56" s="87">
        <f>H56/F56*100</f>
        <v>1.8496440319367355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598983.30000000005</v>
      </c>
      <c r="E58" s="86"/>
      <c r="F58" s="91">
        <f>F38+F56</f>
        <v>604885.9</v>
      </c>
      <c r="G58" s="86"/>
      <c r="H58" s="92">
        <f>D58-F58</f>
        <v>-5902.5999999999767</v>
      </c>
      <c r="I58" s="90"/>
      <c r="J58" s="93">
        <f>H58/F58*100</f>
        <v>-0.97582039852474267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abSelected="1" topLeftCell="A24" zoomScale="70" zoomScaleNormal="70" zoomScaleSheetLayoutView="90" workbookViewId="0">
      <selection activeCell="A67" sqref="A67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285" t="s">
        <v>45</v>
      </c>
      <c r="B1" s="286"/>
      <c r="C1" s="286"/>
      <c r="D1" s="286"/>
      <c r="E1" s="286"/>
      <c r="F1" s="286"/>
      <c r="G1" s="286"/>
      <c r="H1" s="287"/>
    </row>
    <row r="2" spans="1:8" x14ac:dyDescent="0.2">
      <c r="A2" s="288" t="s">
        <v>87</v>
      </c>
      <c r="B2" s="289"/>
      <c r="C2" s="289"/>
      <c r="D2" s="289"/>
      <c r="E2" s="289"/>
      <c r="F2" s="289"/>
      <c r="G2" s="289"/>
      <c r="H2" s="290"/>
    </row>
    <row r="3" spans="1:8" x14ac:dyDescent="0.2">
      <c r="A3" s="288" t="s">
        <v>98</v>
      </c>
      <c r="B3" s="289"/>
      <c r="C3" s="289"/>
      <c r="D3" s="289"/>
      <c r="E3" s="289"/>
      <c r="F3" s="289"/>
      <c r="G3" s="289"/>
      <c r="H3" s="290"/>
    </row>
    <row r="4" spans="1:8" ht="13.5" thickBot="1" x14ac:dyDescent="0.25">
      <c r="A4" s="288" t="s">
        <v>1</v>
      </c>
      <c r="B4" s="289"/>
      <c r="C4" s="289"/>
      <c r="D4" s="289"/>
      <c r="E4" s="289"/>
      <c r="F4" s="289"/>
      <c r="G4" s="289"/>
      <c r="H4" s="290"/>
    </row>
    <row r="5" spans="1:8" ht="13.5" thickTop="1" x14ac:dyDescent="0.2">
      <c r="A5" s="291"/>
      <c r="B5" s="271"/>
      <c r="C5" s="271"/>
      <c r="D5" s="271"/>
      <c r="E5" s="271"/>
      <c r="F5" s="271"/>
      <c r="G5" s="271"/>
      <c r="H5" s="292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223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7693.7</v>
      </c>
      <c r="C9" s="44"/>
      <c r="D9" s="161">
        <v>5779.5</v>
      </c>
      <c r="E9" s="44"/>
      <c r="F9" s="45">
        <f>B9-D9</f>
        <v>1914.1999999999998</v>
      </c>
      <c r="G9" s="45"/>
      <c r="H9" s="46">
        <f>F9/D9*100</f>
        <v>33.12051215503071</v>
      </c>
    </row>
    <row r="10" spans="1:8" hidden="1" x14ac:dyDescent="0.2">
      <c r="A10" s="43" t="s">
        <v>75</v>
      </c>
      <c r="B10" s="161">
        <v>0</v>
      </c>
      <c r="C10" s="44"/>
      <c r="D10" s="16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4358.2</v>
      </c>
      <c r="C11" s="44"/>
      <c r="D11" s="161">
        <v>3258.5</v>
      </c>
      <c r="E11" s="44"/>
      <c r="F11" s="45">
        <f>B11-D11</f>
        <v>1099.6999999999998</v>
      </c>
      <c r="G11" s="45"/>
      <c r="H11" s="46">
        <f>F11/D11*100</f>
        <v>33.748657357679903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233.9</v>
      </c>
      <c r="C13" s="44"/>
      <c r="D13" s="161">
        <v>174.3</v>
      </c>
      <c r="E13" s="44"/>
      <c r="F13" s="45">
        <f>B13-D13</f>
        <v>59.599999999999994</v>
      </c>
      <c r="G13" s="45"/>
      <c r="H13" s="46">
        <f>F13/D13*100</f>
        <v>34.193918531267926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12285.8</v>
      </c>
      <c r="C15" s="54"/>
      <c r="D15" s="117">
        <f>SUM(D9:D13)</f>
        <v>9212.2999999999993</v>
      </c>
      <c r="E15" s="54"/>
      <c r="F15" s="118">
        <f>B15-D15</f>
        <v>3073.5</v>
      </c>
      <c r="G15" s="49"/>
      <c r="H15" s="119">
        <f>F15/D15*100</f>
        <v>33.363003810123423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53.7</v>
      </c>
      <c r="C20" s="44"/>
      <c r="D20" s="161">
        <v>30.2</v>
      </c>
      <c r="E20" s="44"/>
      <c r="F20" s="45">
        <f t="shared" ref="F20:F25" si="0">B20-D20</f>
        <v>23.500000000000004</v>
      </c>
      <c r="G20" s="45"/>
      <c r="H20" s="46">
        <f t="shared" ref="H20:H25" si="1">F20/D20*100</f>
        <v>77.814569536423846</v>
      </c>
    </row>
    <row r="21" spans="1:8" x14ac:dyDescent="0.2">
      <c r="A21" s="43" t="s">
        <v>49</v>
      </c>
      <c r="B21" s="161">
        <v>2760.3</v>
      </c>
      <c r="C21" s="44"/>
      <c r="D21" s="161">
        <v>2053</v>
      </c>
      <c r="E21" s="44"/>
      <c r="F21" s="45">
        <f t="shared" si="0"/>
        <v>707.30000000000018</v>
      </c>
      <c r="G21" s="45"/>
      <c r="H21" s="46">
        <f t="shared" si="1"/>
        <v>34.452021432050664</v>
      </c>
    </row>
    <row r="22" spans="1:8" x14ac:dyDescent="0.2">
      <c r="A22" s="43" t="s">
        <v>55</v>
      </c>
      <c r="B22" s="161">
        <v>338.6</v>
      </c>
      <c r="C22" s="44"/>
      <c r="D22" s="161">
        <v>252.5</v>
      </c>
      <c r="E22" s="44"/>
      <c r="F22" s="45">
        <f t="shared" si="0"/>
        <v>86.100000000000023</v>
      </c>
      <c r="G22" s="45"/>
      <c r="H22" s="46">
        <f t="shared" si="1"/>
        <v>34.099009900990104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68</v>
      </c>
      <c r="C24" s="44"/>
      <c r="D24" s="161">
        <v>68</v>
      </c>
      <c r="E24" s="44"/>
      <c r="F24" s="45">
        <f t="shared" si="0"/>
        <v>0</v>
      </c>
      <c r="G24" s="45"/>
      <c r="H24" s="46">
        <f t="shared" si="1"/>
        <v>0</v>
      </c>
    </row>
    <row r="25" spans="1:8" x14ac:dyDescent="0.2">
      <c r="A25" s="36"/>
      <c r="B25" s="120">
        <f>SUM(B20:B24)</f>
        <v>3220.6</v>
      </c>
      <c r="C25" s="54"/>
      <c r="D25" s="120">
        <f>SUM(D20:D24)</f>
        <v>2403.6999999999998</v>
      </c>
      <c r="E25" s="54"/>
      <c r="F25" s="118">
        <f t="shared" si="0"/>
        <v>816.90000000000009</v>
      </c>
      <c r="G25" s="49"/>
      <c r="H25" s="119">
        <f t="shared" si="1"/>
        <v>33.98510629446271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0</v>
      </c>
      <c r="C27" s="37"/>
      <c r="D27" s="161">
        <v>16.5</v>
      </c>
      <c r="E27" s="37"/>
      <c r="F27" s="45">
        <f>B27-D27</f>
        <v>-16.5</v>
      </c>
      <c r="G27" s="45"/>
      <c r="H27" s="46">
        <v>0</v>
      </c>
    </row>
    <row r="28" spans="1:8" x14ac:dyDescent="0.2">
      <c r="A28" s="36"/>
      <c r="B28" s="117">
        <f>SUM(B25:B27)</f>
        <v>3220.6</v>
      </c>
      <c r="C28" s="164"/>
      <c r="D28" s="117">
        <f>SUM(D25:D27)</f>
        <v>2420.1999999999998</v>
      </c>
      <c r="E28" s="164"/>
      <c r="F28" s="118">
        <f>B28-D28</f>
        <v>800.40000000000009</v>
      </c>
      <c r="G28" s="49"/>
      <c r="H28" s="119">
        <f>F28/D28*100</f>
        <v>33.071646971324689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9065.1999999999989</v>
      </c>
      <c r="C30" s="48"/>
      <c r="D30" s="48">
        <f>+D15-D28</f>
        <v>6792.0999999999995</v>
      </c>
      <c r="E30" s="48"/>
      <c r="F30" s="49">
        <f>B30-D30</f>
        <v>2273.0999999999995</v>
      </c>
      <c r="G30" s="49"/>
      <c r="H30" s="50">
        <f>F30/D30*100</f>
        <v>33.466821748796391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90</v>
      </c>
      <c r="B32" s="45">
        <v>5205.8999999999996</v>
      </c>
      <c r="C32" s="45"/>
      <c r="D32" s="45">
        <v>3751.2</v>
      </c>
      <c r="E32" s="45"/>
      <c r="F32" s="45">
        <f>B32-D32</f>
        <v>1454.6999999999998</v>
      </c>
      <c r="G32" s="45"/>
      <c r="H32" s="46">
        <f>F32/D32*100</f>
        <v>38.779590531030067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91</v>
      </c>
      <c r="B34" s="40">
        <v>2988.7</v>
      </c>
      <c r="C34" s="45"/>
      <c r="D34" s="40">
        <v>2230.8000000000002</v>
      </c>
      <c r="E34" s="45"/>
      <c r="F34" s="40">
        <f>B34-D34</f>
        <v>757.89999999999964</v>
      </c>
      <c r="G34" s="45"/>
      <c r="H34" s="57">
        <f>F34/D34*100</f>
        <v>33.974358974358957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92</v>
      </c>
      <c r="B36" s="49">
        <f>SUM(B32-B34)</f>
        <v>2217.1999999999998</v>
      </c>
      <c r="C36" s="49"/>
      <c r="D36" s="49">
        <f>SUM(D32-D34)</f>
        <v>1520.3999999999996</v>
      </c>
      <c r="E36" s="49"/>
      <c r="F36" s="49">
        <f>SUM(F32-F34)</f>
        <v>696.80000000000018</v>
      </c>
      <c r="G36" s="49"/>
      <c r="H36" s="116">
        <f>SUM(H32-H34)</f>
        <v>4.8052315566711101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3174.5</v>
      </c>
      <c r="C38" s="54"/>
      <c r="D38" s="121">
        <f>SUM(D39:D40)</f>
        <v>2282</v>
      </c>
      <c r="E38" s="54"/>
      <c r="F38" s="55">
        <f>B38-D38</f>
        <v>892.5</v>
      </c>
      <c r="G38" s="49"/>
      <c r="H38" s="56">
        <f>F38/D38*100</f>
        <v>39.110429447852759</v>
      </c>
    </row>
    <row r="39" spans="1:8" x14ac:dyDescent="0.2">
      <c r="A39" s="43" t="s">
        <v>60</v>
      </c>
      <c r="B39" s="162">
        <v>3121.3</v>
      </c>
      <c r="C39" s="44"/>
      <c r="D39" s="162">
        <v>2254.1999999999998</v>
      </c>
      <c r="E39" s="44"/>
      <c r="F39" s="45">
        <f>B39-D39</f>
        <v>867.10000000000036</v>
      </c>
      <c r="G39" s="37"/>
      <c r="H39" s="46">
        <f>F39/D39*100</f>
        <v>38.465974625144192</v>
      </c>
    </row>
    <row r="40" spans="1:8" x14ac:dyDescent="0.2">
      <c r="A40" s="43" t="s">
        <v>61</v>
      </c>
      <c r="B40" s="162">
        <v>53.2</v>
      </c>
      <c r="C40" s="44"/>
      <c r="D40" s="162">
        <v>27.8</v>
      </c>
      <c r="E40" s="44"/>
      <c r="F40" s="45">
        <f>B40-D40</f>
        <v>25.400000000000002</v>
      </c>
      <c r="G40" s="37"/>
      <c r="H40" s="46">
        <f>F40/D40*100</f>
        <v>91.366906474820155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8107.8999999999978</v>
      </c>
      <c r="C42" s="48"/>
      <c r="D42" s="58">
        <f>(D30+D32-D34-D38)</f>
        <v>6030.5</v>
      </c>
      <c r="E42" s="48"/>
      <c r="F42" s="59">
        <f>B42-D42</f>
        <v>2077.3999999999978</v>
      </c>
      <c r="G42" s="49"/>
      <c r="H42" s="60">
        <f>F42/D42*100</f>
        <v>34.448221540502409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304</v>
      </c>
      <c r="C46" s="45"/>
      <c r="D46" s="45">
        <v>268.10000000000002</v>
      </c>
      <c r="E46" s="45"/>
      <c r="F46" s="45">
        <f>B46-D46</f>
        <v>35.899999999999977</v>
      </c>
      <c r="G46" s="45"/>
      <c r="H46" s="46">
        <f>F46/D46*100</f>
        <v>13.390525923162988</v>
      </c>
    </row>
    <row r="47" spans="1:8" x14ac:dyDescent="0.2">
      <c r="A47" s="103" t="s">
        <v>65</v>
      </c>
      <c r="B47" s="45">
        <v>40.700000000000003</v>
      </c>
      <c r="C47" s="45"/>
      <c r="D47" s="45">
        <v>28.8</v>
      </c>
      <c r="E47" s="45"/>
      <c r="F47" s="45">
        <f>B47-D47</f>
        <v>11.900000000000002</v>
      </c>
      <c r="G47" s="45"/>
      <c r="H47" s="46">
        <f>F47/D47*100</f>
        <v>41.31944444444445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263.3</v>
      </c>
      <c r="C49" s="54"/>
      <c r="D49" s="117">
        <f>SUM(D46-D47)</f>
        <v>239.3</v>
      </c>
      <c r="E49" s="54"/>
      <c r="F49" s="118">
        <f>B49-D49</f>
        <v>24</v>
      </c>
      <c r="G49" s="49"/>
      <c r="H49" s="119">
        <f>F49/D49*100</f>
        <v>10.029251984956121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8371.1999999999971</v>
      </c>
      <c r="C51" s="48"/>
      <c r="D51" s="48">
        <f>D42+D49</f>
        <v>6269.8</v>
      </c>
      <c r="E51" s="48"/>
      <c r="F51" s="49">
        <f>B51-D51</f>
        <v>2101.3999999999969</v>
      </c>
      <c r="G51" s="49"/>
      <c r="H51" s="50">
        <f>F51/D51*100</f>
        <v>33.516220613097659</v>
      </c>
    </row>
    <row r="52" spans="1:8" x14ac:dyDescent="0.2">
      <c r="A52" s="189" t="s">
        <v>67</v>
      </c>
      <c r="B52" s="45">
        <v>-837.7</v>
      </c>
      <c r="C52" s="45"/>
      <c r="D52" s="45">
        <v>-640.1</v>
      </c>
      <c r="E52" s="45"/>
      <c r="F52" s="45">
        <f>B52-D52</f>
        <v>-197.60000000000002</v>
      </c>
      <c r="G52" s="45"/>
      <c r="H52" s="46">
        <f>F52/D52*100</f>
        <v>30.870176534916421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SUM(B51:B54)+0.01</f>
        <v>7533.5099999999975</v>
      </c>
      <c r="C55" s="48"/>
      <c r="D55" s="63">
        <f>SUM(D51:D54)+0.01</f>
        <v>5629.71</v>
      </c>
      <c r="E55" s="48"/>
      <c r="F55" s="63">
        <f>B55-D55</f>
        <v>1903.7999999999975</v>
      </c>
      <c r="G55" s="49"/>
      <c r="H55" s="64">
        <f>F55/D55*100</f>
        <v>33.8170172175831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ABR 2022-2021</vt:lpstr>
      <vt:lpstr>ESTAD.RESULT. ABR 2022-2021</vt:lpstr>
      <vt:lpstr>BALANCE ABR Y MAR 2022</vt:lpstr>
      <vt:lpstr>EST RESUL MAR Y FEB 2022</vt:lpstr>
      <vt:lpstr>'BALANCE ABR 2022-2021'!Área_de_impresión</vt:lpstr>
      <vt:lpstr>'BALANCE ABR Y MAR 2022'!Área_de_impresión</vt:lpstr>
      <vt:lpstr>'EST RESUL MAR Y FEB 2022'!Área_de_impresión</vt:lpstr>
      <vt:lpstr>'ESTAD.RESULT. ABR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2022-05-09T18:05:38Z</cp:lastPrinted>
  <dcterms:created xsi:type="dcterms:W3CDTF">2014-11-04T23:55:13Z</dcterms:created>
  <dcterms:modified xsi:type="dcterms:W3CDTF">2022-05-13T22:42:32Z</dcterms:modified>
</cp:coreProperties>
</file>