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\\fccb-docu\DocuEscaContabilidad\ESTADOS FINANCIEROS\ESTADOS FINANCIEROS PARA PRESENTACION\EEFF 2021\EEFF OCT 2021\"/>
    </mc:Choice>
  </mc:AlternateContent>
  <xr:revisionPtr revIDLastSave="0" documentId="13_ncr:1_{51CA85DC-CA68-4A18-8D49-ADE2995B7A65}" xr6:coauthVersionLast="45" xr6:coauthVersionMax="45" xr10:uidLastSave="{00000000-0000-0000-0000-000000000000}"/>
  <bookViews>
    <workbookView xWindow="0" yWindow="0" windowWidth="23040" windowHeight="12360" activeTab="1" xr2:uid="{00000000-000D-0000-FFFF-FFFF00000000}"/>
  </bookViews>
  <sheets>
    <sheet name="BALANCE OCT 2021-2020" sheetId="2" r:id="rId1"/>
    <sheet name="ESTAD.RESULT. OCT 2021-2020" sheetId="35" r:id="rId2"/>
    <sheet name="BALANCE OCT Y SEP 2021" sheetId="4" r:id="rId3"/>
    <sheet name="EST RESUL OCT Y SEP 2021" sheetId="5" r:id="rId4"/>
    <sheet name="CIFRAS ESTAD.RESULT. OCT 2021" sheetId="11" r:id="rId5"/>
    <sheet name="ICG ANUAL SEP 2020" sheetId="34" r:id="rId6"/>
    <sheet name="ICG ANUAL JUL 2020" sheetId="33" r:id="rId7"/>
    <sheet name="INDICES FINANCIEROS NOV 2020" sheetId="32" r:id="rId8"/>
    <sheet name="INDICES FINANCIEROS" sheetId="30" r:id="rId9"/>
    <sheet name="PRINC.INDIC.FINANC." sheetId="7" state="hidden" r:id="rId10"/>
  </sheets>
  <externalReferences>
    <externalReference r:id="rId11"/>
    <externalReference r:id="rId12"/>
    <externalReference r:id="rId13"/>
    <externalReference r:id="rId14"/>
  </externalReferences>
  <definedNames>
    <definedName name="_Regression_Int" localSheetId="8" hidden="1">1</definedName>
    <definedName name="_Regression_Int" localSheetId="7" hidden="1">1</definedName>
    <definedName name="A_impresión_IM" localSheetId="8">'INDICES FINANCIEROS'!#REF!</definedName>
    <definedName name="A_impresión_IM" localSheetId="7">'INDICES FINANCIEROS NOV 2020'!#REF!</definedName>
    <definedName name="A_impresión_IM">#REF!</definedName>
    <definedName name="_xlnm.Print_Area" localSheetId="0">'BALANCE OCT 2021-2020'!$B$1:$J$82</definedName>
    <definedName name="_xlnm.Print_Area" localSheetId="2">'BALANCE OCT Y SEP 2021'!$A$1:$J$62</definedName>
    <definedName name="_xlnm.Print_Area" localSheetId="4">'CIFRAS ESTAD.RESULT. OCT 2021'!$A$1:$AI$54</definedName>
    <definedName name="_xlnm.Print_Area" localSheetId="3">'EST RESUL OCT Y SEP 2021'!$A$1:$H$59</definedName>
    <definedName name="_xlnm.Print_Area" localSheetId="1">'ESTAD.RESULT. OCT 2021-2020'!$B$1:$I$63</definedName>
    <definedName name="_xlnm.Print_Area" localSheetId="6">'ICG ANUAL JUL 2020'!$B$1:$D$118</definedName>
    <definedName name="_xlnm.Print_Area" localSheetId="5">'ICG ANUAL SEP 2020'!$B$1:$D$118</definedName>
    <definedName name="_xlnm.Print_Area" localSheetId="8">'INDICES FINANCIEROS'!$A$1:$H$59</definedName>
    <definedName name="_xlnm.Print_Area" localSheetId="7">'INDICES FINANCIEROS NOV 2020'!$AC$1:$AJ$59</definedName>
    <definedName name="_xlnm.Print_Area" localSheetId="9">'PRINC.INDIC.FINANC.'!$A$1:$K$61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5" l="1"/>
  <c r="D38" i="5"/>
  <c r="D36" i="5"/>
  <c r="D25" i="5"/>
  <c r="D28" i="5" s="1"/>
  <c r="D15" i="5"/>
  <c r="D30" i="5" s="1"/>
  <c r="D42" i="5" s="1"/>
  <c r="D51" i="5" s="1"/>
  <c r="D55" i="5" s="1"/>
  <c r="F53" i="4"/>
  <c r="F51" i="4" s="1"/>
  <c r="F56" i="4" s="1"/>
  <c r="F43" i="4"/>
  <c r="F29" i="4"/>
  <c r="F38" i="4" s="1"/>
  <c r="F58" i="4" s="1"/>
  <c r="F23" i="4"/>
  <c r="F13" i="4"/>
  <c r="F9" i="4"/>
  <c r="B49" i="5" l="1"/>
  <c r="B38" i="5"/>
  <c r="B36" i="5"/>
  <c r="B25" i="5"/>
  <c r="B28" i="5" s="1"/>
  <c r="B15" i="5"/>
  <c r="G53" i="4"/>
  <c r="B30" i="5" l="1"/>
  <c r="B42" i="5" s="1"/>
  <c r="B51" i="5" l="1"/>
  <c r="B55" i="5" s="1"/>
  <c r="H55" i="4"/>
  <c r="H54" i="4"/>
  <c r="D53" i="4"/>
  <c r="D51" i="4" s="1"/>
  <c r="C37" i="35"/>
  <c r="H51" i="4" l="1"/>
  <c r="H53" i="4"/>
  <c r="F61" i="2"/>
  <c r="D61" i="2"/>
  <c r="G61" i="35" l="1"/>
  <c r="I61" i="35" s="1"/>
  <c r="H60" i="35"/>
  <c r="F60" i="35"/>
  <c r="G59" i="35"/>
  <c r="I59" i="35" s="1"/>
  <c r="G57" i="35"/>
  <c r="I57" i="35" s="1"/>
  <c r="G55" i="35"/>
  <c r="I55" i="35" s="1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E40" i="35"/>
  <c r="C40" i="35"/>
  <c r="E37" i="35"/>
  <c r="G35" i="35"/>
  <c r="I35" i="35" s="1"/>
  <c r="G33" i="35"/>
  <c r="I33" i="35" s="1"/>
  <c r="G27" i="35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D29" i="4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C116" i="34"/>
  <c r="C115" i="34"/>
  <c r="C114" i="34"/>
  <c r="C113" i="34"/>
  <c r="C112" i="34"/>
  <c r="C111" i="34"/>
  <c r="D110" i="34"/>
  <c r="C109" i="34"/>
  <c r="C108" i="34"/>
  <c r="C107" i="34"/>
  <c r="C106" i="34"/>
  <c r="D105" i="34"/>
  <c r="C103" i="34"/>
  <c r="C102" i="34"/>
  <c r="C101" i="34"/>
  <c r="C100" i="34" s="1"/>
  <c r="D100" i="34"/>
  <c r="D91" i="34" s="1"/>
  <c r="C99" i="34"/>
  <c r="C98" i="34"/>
  <c r="C97" i="34"/>
  <c r="C96" i="34"/>
  <c r="C95" i="34"/>
  <c r="C94" i="34"/>
  <c r="C93" i="34"/>
  <c r="D92" i="34"/>
  <c r="C89" i="34"/>
  <c r="C88" i="34"/>
  <c r="M87" i="34"/>
  <c r="C87" i="34"/>
  <c r="C86" i="34"/>
  <c r="C85" i="34"/>
  <c r="C84" i="34"/>
  <c r="C83" i="34"/>
  <c r="C82" i="34"/>
  <c r="C81" i="34"/>
  <c r="C79" i="34"/>
  <c r="C78" i="34"/>
  <c r="C77" i="34"/>
  <c r="C76" i="34"/>
  <c r="C75" i="34"/>
  <c r="C74" i="34"/>
  <c r="D73" i="34"/>
  <c r="C71" i="34"/>
  <c r="C70" i="34"/>
  <c r="C69" i="34"/>
  <c r="D67" i="34"/>
  <c r="D56" i="34" s="1"/>
  <c r="D55" i="34" s="1"/>
  <c r="I62" i="34" s="1"/>
  <c r="C66" i="34"/>
  <c r="C65" i="34"/>
  <c r="C64" i="34"/>
  <c r="C63" i="34"/>
  <c r="C62" i="34" s="1"/>
  <c r="C61" i="34"/>
  <c r="C59" i="34" s="1"/>
  <c r="C60" i="34"/>
  <c r="C58" i="34"/>
  <c r="C57" i="34"/>
  <c r="M55" i="34"/>
  <c r="M54" i="34"/>
  <c r="C53" i="34"/>
  <c r="C52" i="34"/>
  <c r="C51" i="34"/>
  <c r="C50" i="34"/>
  <c r="K49" i="34"/>
  <c r="H49" i="34"/>
  <c r="C48" i="34"/>
  <c r="C47" i="34"/>
  <c r="C46" i="34"/>
  <c r="C45" i="34"/>
  <c r="C44" i="34"/>
  <c r="C43" i="34"/>
  <c r="C42" i="34"/>
  <c r="K41" i="34"/>
  <c r="K40" i="34" s="1"/>
  <c r="H41" i="34"/>
  <c r="H40" i="34" s="1"/>
  <c r="D40" i="34"/>
  <c r="D22" i="34" s="1"/>
  <c r="D5" i="34" s="1"/>
  <c r="J40" i="34" s="1"/>
  <c r="C39" i="34"/>
  <c r="C38" i="34"/>
  <c r="C37" i="34"/>
  <c r="C36" i="34"/>
  <c r="C35" i="34"/>
  <c r="C34" i="34"/>
  <c r="C33" i="34"/>
  <c r="H32" i="34"/>
  <c r="C31" i="34"/>
  <c r="C30" i="34"/>
  <c r="C29" i="34"/>
  <c r="C28" i="34"/>
  <c r="C27" i="34"/>
  <c r="C26" i="34"/>
  <c r="H25" i="34"/>
  <c r="C24" i="34"/>
  <c r="C23" i="34"/>
  <c r="C20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C7" i="34"/>
  <c r="H6" i="34"/>
  <c r="D6" i="34"/>
  <c r="C73" i="34" l="1"/>
  <c r="C80" i="34"/>
  <c r="G43" i="35"/>
  <c r="I43" i="35" s="1"/>
  <c r="C25" i="34"/>
  <c r="C6" i="34"/>
  <c r="C49" i="34"/>
  <c r="C92" i="34"/>
  <c r="C91" i="34" s="1"/>
  <c r="C41" i="34"/>
  <c r="C68" i="34"/>
  <c r="C67" i="34" s="1"/>
  <c r="C56" i="34" s="1"/>
  <c r="C32" i="34"/>
  <c r="C110" i="34"/>
  <c r="C105" i="34"/>
  <c r="C58" i="35"/>
  <c r="G52" i="35"/>
  <c r="G54" i="35" s="1"/>
  <c r="H22" i="34"/>
  <c r="H5" i="34" s="1"/>
  <c r="C55" i="34" l="1"/>
  <c r="K55" i="34" s="1"/>
  <c r="C40" i="34"/>
  <c r="C22" i="34" s="1"/>
  <c r="C5" i="34" s="1"/>
  <c r="E6" i="34" s="1"/>
  <c r="G56" i="35"/>
  <c r="I56" i="35" s="1"/>
  <c r="I52" i="35"/>
  <c r="I54" i="35" s="1"/>
  <c r="C62" i="35"/>
  <c r="C60" i="35"/>
  <c r="J5" i="34"/>
  <c r="D13" i="2"/>
  <c r="G58" i="35" l="1"/>
  <c r="C116" i="33"/>
  <c r="C115" i="33"/>
  <c r="C114" i="33"/>
  <c r="C113" i="33"/>
  <c r="C112" i="33"/>
  <c r="C111" i="33"/>
  <c r="D110" i="33"/>
  <c r="C109" i="33"/>
  <c r="C108" i="33"/>
  <c r="C107" i="33"/>
  <c r="C106" i="33"/>
  <c r="D105" i="33"/>
  <c r="C103" i="33"/>
  <c r="C102" i="33"/>
  <c r="C101" i="33"/>
  <c r="D100" i="33"/>
  <c r="C99" i="33"/>
  <c r="C98" i="33"/>
  <c r="C97" i="33"/>
  <c r="C96" i="33"/>
  <c r="C95" i="33"/>
  <c r="C94" i="33"/>
  <c r="C93" i="33"/>
  <c r="D92" i="33"/>
  <c r="D91" i="33" s="1"/>
  <c r="C89" i="33"/>
  <c r="C88" i="33"/>
  <c r="M87" i="33"/>
  <c r="C87" i="33"/>
  <c r="C86" i="33"/>
  <c r="C85" i="33"/>
  <c r="C84" i="33"/>
  <c r="C83" i="33"/>
  <c r="C82" i="33"/>
  <c r="C81" i="33"/>
  <c r="C79" i="33"/>
  <c r="C78" i="33"/>
  <c r="C77" i="33"/>
  <c r="C76" i="33"/>
  <c r="C75" i="33"/>
  <c r="C74" i="33"/>
  <c r="D73" i="33"/>
  <c r="C71" i="33"/>
  <c r="C70" i="33"/>
  <c r="C69" i="33"/>
  <c r="D67" i="33"/>
  <c r="D56" i="33" s="1"/>
  <c r="D55" i="33" s="1"/>
  <c r="I62" i="33" s="1"/>
  <c r="C66" i="33"/>
  <c r="C65" i="33"/>
  <c r="C64" i="33"/>
  <c r="C63" i="33"/>
  <c r="C61" i="33"/>
  <c r="C60" i="33"/>
  <c r="C58" i="33"/>
  <c r="C57" i="33"/>
  <c r="M55" i="33"/>
  <c r="M54" i="33"/>
  <c r="C53" i="33"/>
  <c r="C52" i="33"/>
  <c r="C51" i="33"/>
  <c r="C50" i="33"/>
  <c r="K49" i="33"/>
  <c r="H49" i="33"/>
  <c r="C48" i="33"/>
  <c r="C47" i="33"/>
  <c r="C46" i="33"/>
  <c r="C45" i="33"/>
  <c r="C44" i="33"/>
  <c r="C43" i="33"/>
  <c r="C42" i="33"/>
  <c r="K41" i="33"/>
  <c r="K40" i="33" s="1"/>
  <c r="H41" i="33"/>
  <c r="H40" i="33"/>
  <c r="D40" i="33"/>
  <c r="C39" i="33"/>
  <c r="C38" i="33"/>
  <c r="C37" i="33"/>
  <c r="C36" i="33"/>
  <c r="C35" i="33"/>
  <c r="C34" i="33"/>
  <c r="C33" i="33"/>
  <c r="H32" i="33"/>
  <c r="C31" i="33"/>
  <c r="C30" i="33"/>
  <c r="C29" i="33"/>
  <c r="C28" i="33"/>
  <c r="C27" i="33"/>
  <c r="C26" i="33"/>
  <c r="H25" i="33"/>
  <c r="H22" i="33" s="1"/>
  <c r="C24" i="33"/>
  <c r="C23" i="33"/>
  <c r="D22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H6" i="33"/>
  <c r="D6" i="33"/>
  <c r="D5" i="33"/>
  <c r="J40" i="33" s="1"/>
  <c r="C59" i="33" l="1"/>
  <c r="G62" i="35"/>
  <c r="I62" i="35" s="1"/>
  <c r="G60" i="35"/>
  <c r="I60" i="35" s="1"/>
  <c r="I58" i="35"/>
  <c r="C25" i="33"/>
  <c r="C80" i="33"/>
  <c r="C73" i="33" s="1"/>
  <c r="C6" i="33"/>
  <c r="C68" i="33"/>
  <c r="C67" i="33" s="1"/>
  <c r="C62" i="33"/>
  <c r="C41" i="33"/>
  <c r="C49" i="33"/>
  <c r="C110" i="33"/>
  <c r="C105" i="33" s="1"/>
  <c r="C92" i="33"/>
  <c r="C100" i="33"/>
  <c r="C32" i="33"/>
  <c r="H5" i="33"/>
  <c r="C56" i="33" l="1"/>
  <c r="C55" i="33" s="1"/>
  <c r="K55" i="33" s="1"/>
  <c r="C91" i="33"/>
  <c r="C40" i="33"/>
  <c r="C22" i="33" s="1"/>
  <c r="C5" i="33" s="1"/>
  <c r="E6" i="33" s="1"/>
  <c r="J5" i="33" l="1"/>
  <c r="J51" i="4" l="1"/>
  <c r="D69" i="2" l="1"/>
  <c r="D72" i="2" s="1"/>
  <c r="F69" i="2"/>
  <c r="F72" i="2" s="1"/>
  <c r="B121" i="30" l="1"/>
  <c r="B120" i="30"/>
  <c r="B118" i="30"/>
  <c r="B117" i="30"/>
  <c r="AH32" i="11" l="1"/>
  <c r="Z32" i="11" l="1"/>
  <c r="F47" i="2" l="1"/>
  <c r="AI34" i="11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D13" i="4"/>
  <c r="AI51" i="11" l="1"/>
  <c r="AI47" i="11"/>
  <c r="AH44" i="11"/>
  <c r="AI42" i="11"/>
  <c r="AI41" i="11"/>
  <c r="AI36" i="11"/>
  <c r="AI30" i="11"/>
  <c r="AI28" i="11"/>
  <c r="AI23" i="11"/>
  <c r="AH21" i="11"/>
  <c r="AH24" i="11" s="1"/>
  <c r="AI20" i="11"/>
  <c r="AI19" i="11"/>
  <c r="AI18" i="11"/>
  <c r="AI17" i="11"/>
  <c r="AI16" i="11"/>
  <c r="AH13" i="11"/>
  <c r="AI12" i="11"/>
  <c r="AI11" i="11"/>
  <c r="AI10" i="11"/>
  <c r="AI8" i="11"/>
  <c r="AH26" i="11" l="1"/>
  <c r="AF21" i="11"/>
  <c r="AF24" i="11" s="1"/>
  <c r="AI24" i="11" s="1"/>
  <c r="AG51" i="11"/>
  <c r="AG47" i="11"/>
  <c r="AF44" i="11"/>
  <c r="AI44" i="11" s="1"/>
  <c r="AG42" i="11"/>
  <c r="AG41" i="11"/>
  <c r="AG36" i="11"/>
  <c r="AG34" i="11"/>
  <c r="AF32" i="11"/>
  <c r="AI32" i="11" s="1"/>
  <c r="AG30" i="11"/>
  <c r="AG28" i="11"/>
  <c r="AG23" i="11"/>
  <c r="AG20" i="11"/>
  <c r="AG19" i="11"/>
  <c r="AG18" i="11"/>
  <c r="AG17" i="11"/>
  <c r="AG16" i="11"/>
  <c r="AF13" i="11"/>
  <c r="AI13" i="11" s="1"/>
  <c r="AG12" i="11"/>
  <c r="AG11" i="11"/>
  <c r="AG10" i="11"/>
  <c r="AG8" i="11"/>
  <c r="AI21" i="11" l="1"/>
  <c r="AH38" i="11"/>
  <c r="AF26" i="11"/>
  <c r="AI26" i="11" s="1"/>
  <c r="AH46" i="11" l="1"/>
  <c r="AF38" i="11"/>
  <c r="AI38" i="11" s="1"/>
  <c r="AE51" i="11"/>
  <c r="AE47" i="11"/>
  <c r="AD44" i="11"/>
  <c r="AG44" i="11" s="1"/>
  <c r="AE42" i="11"/>
  <c r="AE41" i="11"/>
  <c r="AE36" i="11"/>
  <c r="AE34" i="11"/>
  <c r="AD32" i="11"/>
  <c r="AG32" i="11" s="1"/>
  <c r="AE30" i="11"/>
  <c r="AE28" i="11"/>
  <c r="AE23" i="11"/>
  <c r="AD21" i="11"/>
  <c r="AE20" i="11"/>
  <c r="AE19" i="11"/>
  <c r="AE18" i="11"/>
  <c r="AE17" i="11"/>
  <c r="AE16" i="11"/>
  <c r="AD13" i="11"/>
  <c r="AG13" i="11" s="1"/>
  <c r="AE12" i="11"/>
  <c r="AE11" i="11"/>
  <c r="AE10" i="11"/>
  <c r="AE8" i="11"/>
  <c r="AD24" i="11" l="1"/>
  <c r="AG24" i="11" s="1"/>
  <c r="AG21" i="11"/>
  <c r="AH48" i="11"/>
  <c r="AF46" i="11"/>
  <c r="AI46" i="11" s="1"/>
  <c r="AC47" i="11"/>
  <c r="AB44" i="11"/>
  <c r="AE44" i="11" s="1"/>
  <c r="AC42" i="11"/>
  <c r="AC41" i="11"/>
  <c r="AC36" i="11"/>
  <c r="AC34" i="11"/>
  <c r="AB32" i="11"/>
  <c r="AE32" i="11" s="1"/>
  <c r="AC30" i="11"/>
  <c r="AC28" i="11"/>
  <c r="AC23" i="11"/>
  <c r="AB21" i="11"/>
  <c r="AB24" i="11" s="1"/>
  <c r="AC20" i="11"/>
  <c r="AC19" i="11"/>
  <c r="AC18" i="11"/>
  <c r="AC17" i="11"/>
  <c r="AC16" i="11"/>
  <c r="AB13" i="11"/>
  <c r="AE13" i="11" s="1"/>
  <c r="AC12" i="11"/>
  <c r="AC11" i="11"/>
  <c r="AC10" i="11"/>
  <c r="AC8" i="11"/>
  <c r="AE24" i="11" l="1"/>
  <c r="AD26" i="11"/>
  <c r="AG26" i="11" s="1"/>
  <c r="AE21" i="11"/>
  <c r="AH52" i="11"/>
  <c r="AH50" i="11"/>
  <c r="AF48" i="11"/>
  <c r="AI48" i="11" s="1"/>
  <c r="AB26" i="11"/>
  <c r="AD38" i="11" l="1"/>
  <c r="AG38" i="11" s="1"/>
  <c r="AE26" i="11"/>
  <c r="AF52" i="11"/>
  <c r="AI52" i="11" s="1"/>
  <c r="AF50" i="11"/>
  <c r="AB38" i="11"/>
  <c r="AE38" i="11" l="1"/>
  <c r="AD46" i="11"/>
  <c r="AG46" i="11" s="1"/>
  <c r="AB46" i="11"/>
  <c r="AB52" i="11" s="1"/>
  <c r="AA47" i="11"/>
  <c r="Z44" i="11"/>
  <c r="AC44" i="11" s="1"/>
  <c r="AA42" i="11"/>
  <c r="AA41" i="11"/>
  <c r="AA36" i="11"/>
  <c r="AA34" i="11"/>
  <c r="AC32" i="11"/>
  <c r="AA30" i="11"/>
  <c r="AA28" i="11"/>
  <c r="AA23" i="11"/>
  <c r="Z21" i="11"/>
  <c r="AA20" i="11"/>
  <c r="AA19" i="11"/>
  <c r="AA18" i="11"/>
  <c r="AA17" i="11"/>
  <c r="AA16" i="11"/>
  <c r="Z13" i="11"/>
  <c r="AC13" i="11" s="1"/>
  <c r="AA12" i="11"/>
  <c r="AA11" i="11"/>
  <c r="AA10" i="11"/>
  <c r="AA8" i="11"/>
  <c r="AE46" i="11" l="1"/>
  <c r="AD48" i="11"/>
  <c r="AG48" i="11" s="1"/>
  <c r="Z24" i="11"/>
  <c r="Z26" i="11" s="1"/>
  <c r="AC26" i="11" s="1"/>
  <c r="AC21" i="11"/>
  <c r="AD50" i="11" l="1"/>
  <c r="AD52" i="11"/>
  <c r="AG52" i="11" s="1"/>
  <c r="AE48" i="11"/>
  <c r="AC24" i="11"/>
  <c r="AB50" i="11"/>
  <c r="Z38" i="11"/>
  <c r="AC38" i="11" s="1"/>
  <c r="AE52" i="11" l="1"/>
  <c r="Z46" i="11"/>
  <c r="AC46" i="11" l="1"/>
  <c r="Z52" i="11"/>
  <c r="AC52" i="11" s="1"/>
  <c r="Z50" i="11"/>
  <c r="Y51" i="11" l="1"/>
  <c r="Y47" i="11"/>
  <c r="X44" i="11"/>
  <c r="Y42" i="11"/>
  <c r="Y41" i="11"/>
  <c r="Y36" i="11"/>
  <c r="Y34" i="11"/>
  <c r="X32" i="11"/>
  <c r="Y30" i="11"/>
  <c r="Y28" i="11"/>
  <c r="Y23" i="11"/>
  <c r="X21" i="11"/>
  <c r="X24" i="11" s="1"/>
  <c r="Y20" i="11"/>
  <c r="Y19" i="11"/>
  <c r="Y18" i="11"/>
  <c r="Y17" i="11"/>
  <c r="Y16" i="11"/>
  <c r="X13" i="11"/>
  <c r="AA13" i="11" s="1"/>
  <c r="Y12" i="11"/>
  <c r="Y11" i="11"/>
  <c r="Y10" i="11"/>
  <c r="Y8" i="11"/>
  <c r="AA21" i="11" l="1"/>
  <c r="AA32" i="11"/>
  <c r="AA44" i="11"/>
  <c r="AA24" i="11" l="1"/>
  <c r="X26" i="11"/>
  <c r="X38" i="11" s="1"/>
  <c r="S34" i="11"/>
  <c r="W34" i="11"/>
  <c r="W51" i="11"/>
  <c r="W47" i="11"/>
  <c r="V44" i="11"/>
  <c r="W42" i="11"/>
  <c r="W41" i="11"/>
  <c r="W36" i="11"/>
  <c r="V32" i="11"/>
  <c r="W30" i="11"/>
  <c r="W28" i="11"/>
  <c r="W23" i="11"/>
  <c r="V21" i="11"/>
  <c r="W20" i="11"/>
  <c r="W19" i="11"/>
  <c r="W18" i="11"/>
  <c r="W17" i="11"/>
  <c r="W16" i="11"/>
  <c r="V13" i="11"/>
  <c r="W12" i="11"/>
  <c r="W11" i="11"/>
  <c r="W10" i="11"/>
  <c r="W8" i="11"/>
  <c r="AA26" i="11" l="1"/>
  <c r="AA38" i="11"/>
  <c r="Y13" i="11"/>
  <c r="V24" i="11"/>
  <c r="V26" i="11" s="1"/>
  <c r="Y26" i="11" s="1"/>
  <c r="Y21" i="11"/>
  <c r="Y32" i="11"/>
  <c r="Y44" i="11"/>
  <c r="X46" i="11"/>
  <c r="U51" i="11"/>
  <c r="U47" i="11"/>
  <c r="T44" i="11"/>
  <c r="U42" i="11"/>
  <c r="U41" i="11"/>
  <c r="U36" i="11"/>
  <c r="U34" i="11"/>
  <c r="T32" i="11"/>
  <c r="U30" i="11"/>
  <c r="U28" i="11"/>
  <c r="U23" i="11"/>
  <c r="T21" i="11"/>
  <c r="T24" i="11" s="1"/>
  <c r="U20" i="11"/>
  <c r="U19" i="11"/>
  <c r="U18" i="11"/>
  <c r="U17" i="11"/>
  <c r="U16" i="11"/>
  <c r="T13" i="11"/>
  <c r="U12" i="11"/>
  <c r="U11" i="11"/>
  <c r="U10" i="11"/>
  <c r="U8" i="11"/>
  <c r="AA46" i="11" l="1"/>
  <c r="X52" i="11"/>
  <c r="W21" i="11"/>
  <c r="W44" i="11"/>
  <c r="W32" i="11"/>
  <c r="W24" i="11"/>
  <c r="Y24" i="11"/>
  <c r="W13" i="11"/>
  <c r="V38" i="11"/>
  <c r="Y38" i="11" s="1"/>
  <c r="T26" i="11"/>
  <c r="W26" i="11" s="1"/>
  <c r="X50" i="11" l="1"/>
  <c r="AA52" i="11"/>
  <c r="V46" i="11"/>
  <c r="T38" i="11"/>
  <c r="W38" i="11" s="1"/>
  <c r="Y46" i="11" l="1"/>
  <c r="V52" i="11"/>
  <c r="T46" i="11"/>
  <c r="H45" i="4"/>
  <c r="W46" i="11" l="1"/>
  <c r="T52" i="11"/>
  <c r="V50" i="11"/>
  <c r="S51" i="11"/>
  <c r="S47" i="11"/>
  <c r="R44" i="11"/>
  <c r="S42" i="11"/>
  <c r="S41" i="11"/>
  <c r="S36" i="11"/>
  <c r="R32" i="11"/>
  <c r="S30" i="11"/>
  <c r="S28" i="11"/>
  <c r="S23" i="11"/>
  <c r="R21" i="11"/>
  <c r="S20" i="11"/>
  <c r="S19" i="11"/>
  <c r="S18" i="11"/>
  <c r="S17" i="11"/>
  <c r="S16" i="11"/>
  <c r="R13" i="11"/>
  <c r="S12" i="11"/>
  <c r="S11" i="11"/>
  <c r="S10" i="11"/>
  <c r="S8" i="11"/>
  <c r="U13" i="11" l="1"/>
  <c r="R24" i="11"/>
  <c r="U21" i="11"/>
  <c r="U32" i="11"/>
  <c r="U44" i="11"/>
  <c r="Y52" i="11"/>
  <c r="T50" i="11"/>
  <c r="W52" i="11" l="1"/>
  <c r="U24" i="11"/>
  <c r="R26" i="11"/>
  <c r="U26" i="11" l="1"/>
  <c r="R38" i="11"/>
  <c r="D43" i="4"/>
  <c r="D56" i="4" s="1"/>
  <c r="U38" i="11" l="1"/>
  <c r="R46" i="11"/>
  <c r="R52" i="11" s="1"/>
  <c r="Q51" i="11"/>
  <c r="Q47" i="11"/>
  <c r="P44" i="11"/>
  <c r="Q42" i="11"/>
  <c r="Q41" i="11"/>
  <c r="Q36" i="11"/>
  <c r="Q34" i="11"/>
  <c r="P32" i="11"/>
  <c r="Q30" i="11"/>
  <c r="Q28" i="11"/>
  <c r="Q23" i="11"/>
  <c r="P21" i="11"/>
  <c r="Q20" i="11"/>
  <c r="Q19" i="11"/>
  <c r="Q18" i="11"/>
  <c r="Q17" i="11"/>
  <c r="Q16" i="11"/>
  <c r="P13" i="11"/>
  <c r="Q12" i="11"/>
  <c r="Q11" i="11"/>
  <c r="Q10" i="11"/>
  <c r="Q8" i="11"/>
  <c r="S13" i="11" l="1"/>
  <c r="P24" i="11"/>
  <c r="P26" i="11" s="1"/>
  <c r="S26" i="11" s="1"/>
  <c r="S21" i="11"/>
  <c r="S32" i="11"/>
  <c r="S44" i="11"/>
  <c r="U46" i="11"/>
  <c r="R50" i="11" l="1"/>
  <c r="S24" i="11"/>
  <c r="P38" i="11"/>
  <c r="S38" i="11" s="1"/>
  <c r="O51" i="11"/>
  <c r="O47" i="11"/>
  <c r="N44" i="11"/>
  <c r="O42" i="11"/>
  <c r="O41" i="11"/>
  <c r="O36" i="11"/>
  <c r="O34" i="11"/>
  <c r="N32" i="11"/>
  <c r="O30" i="11"/>
  <c r="O28" i="11"/>
  <c r="O23" i="11"/>
  <c r="N21" i="11"/>
  <c r="O20" i="11"/>
  <c r="O19" i="11"/>
  <c r="O18" i="11"/>
  <c r="O17" i="11"/>
  <c r="O16" i="11"/>
  <c r="N13" i="11"/>
  <c r="O12" i="11"/>
  <c r="O11" i="11"/>
  <c r="O10" i="11"/>
  <c r="O8" i="11"/>
  <c r="Q13" i="11" l="1"/>
  <c r="N24" i="11"/>
  <c r="N26" i="11" s="1"/>
  <c r="Q26" i="11" s="1"/>
  <c r="Q21" i="11"/>
  <c r="Q32" i="11"/>
  <c r="U52" i="11"/>
  <c r="Q44" i="11"/>
  <c r="P46" i="11"/>
  <c r="M51" i="11"/>
  <c r="M47" i="11"/>
  <c r="L44" i="11"/>
  <c r="O44" i="11" s="1"/>
  <c r="M42" i="11"/>
  <c r="M41" i="11"/>
  <c r="M36" i="11"/>
  <c r="M34" i="11"/>
  <c r="L32" i="11"/>
  <c r="O32" i="11" s="1"/>
  <c r="M30" i="11"/>
  <c r="M28" i="11"/>
  <c r="M23" i="11"/>
  <c r="L21" i="11"/>
  <c r="L24" i="11" s="1"/>
  <c r="M20" i="11"/>
  <c r="M19" i="11"/>
  <c r="M18" i="11"/>
  <c r="M17" i="11"/>
  <c r="M16" i="11"/>
  <c r="L13" i="11"/>
  <c r="M12" i="11"/>
  <c r="M11" i="11"/>
  <c r="M10" i="11"/>
  <c r="M8" i="11"/>
  <c r="M24" i="11" l="1"/>
  <c r="L26" i="11"/>
  <c r="S46" i="11"/>
  <c r="P52" i="11"/>
  <c r="L38" i="11"/>
  <c r="M32" i="11"/>
  <c r="M44" i="11"/>
  <c r="O21" i="11"/>
  <c r="O24" i="11"/>
  <c r="Q24" i="11"/>
  <c r="O13" i="11"/>
  <c r="N38" i="11"/>
  <c r="Q38" i="11" s="1"/>
  <c r="M13" i="11"/>
  <c r="M21" i="11"/>
  <c r="M26" i="11" l="1"/>
  <c r="O26" i="11"/>
  <c r="P50" i="11"/>
  <c r="O38" i="11"/>
  <c r="N46" i="11"/>
  <c r="L46" i="11"/>
  <c r="L52" i="11" s="1"/>
  <c r="M38" i="11"/>
  <c r="Q46" i="11" l="1"/>
  <c r="N52" i="11"/>
  <c r="S52" i="11"/>
  <c r="O46" i="11"/>
  <c r="M46" i="11"/>
  <c r="N50" i="11" l="1"/>
  <c r="M52" i="11"/>
  <c r="L50" i="11"/>
  <c r="O52" i="11" l="1"/>
  <c r="Q52" i="11"/>
  <c r="H50" i="4" l="1"/>
  <c r="J53" i="4"/>
  <c r="F54" i="5" l="1"/>
  <c r="H44" i="4" l="1"/>
  <c r="J44" i="4" s="1"/>
  <c r="H46" i="4"/>
  <c r="J46" i="4" s="1"/>
  <c r="H47" i="4"/>
  <c r="J47" i="4" s="1"/>
  <c r="H48" i="4"/>
  <c r="J48" i="4" s="1"/>
  <c r="H49" i="4"/>
  <c r="J49" i="4" s="1"/>
  <c r="H52" i="4"/>
  <c r="J52" i="4" s="1"/>
  <c r="F23" i="5" l="1"/>
  <c r="H23" i="5" s="1"/>
  <c r="D9" i="4" l="1"/>
  <c r="D23" i="4" s="1"/>
  <c r="D38" i="4"/>
  <c r="D58" i="4" s="1"/>
  <c r="H58" i="4" l="1"/>
  <c r="J58" i="4" s="1"/>
  <c r="H43" i="4"/>
  <c r="H32" i="4"/>
  <c r="J32" i="4" s="1"/>
  <c r="H31" i="4"/>
  <c r="H56" i="4" l="1"/>
  <c r="J56" i="4" s="1"/>
  <c r="J43" i="4"/>
  <c r="H71" i="2" l="1"/>
  <c r="I53" i="4" l="1"/>
  <c r="H34" i="4"/>
  <c r="H52" i="2" l="1"/>
  <c r="H50" i="2" l="1"/>
  <c r="J50" i="2" s="1"/>
  <c r="F52" i="5" l="1"/>
  <c r="F47" i="5"/>
  <c r="H47" i="5" s="1"/>
  <c r="F46" i="5"/>
  <c r="H46" i="5" s="1"/>
  <c r="F40" i="5"/>
  <c r="H40" i="5" s="1"/>
  <c r="F39" i="5"/>
  <c r="H39" i="5" s="1"/>
  <c r="F38" i="5"/>
  <c r="H38" i="5" s="1"/>
  <c r="F34" i="5"/>
  <c r="H34" i="5" s="1"/>
  <c r="F32" i="5"/>
  <c r="F27" i="5"/>
  <c r="F24" i="5"/>
  <c r="H24" i="5" s="1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6" i="4"/>
  <c r="J36" i="4" s="1"/>
  <c r="H35" i="4"/>
  <c r="J35" i="4" s="1"/>
  <c r="H33" i="4"/>
  <c r="J31" i="4"/>
  <c r="H30" i="4"/>
  <c r="J30" i="4" s="1"/>
  <c r="H21" i="4"/>
  <c r="J21" i="4" s="1"/>
  <c r="H20" i="4"/>
  <c r="J20" i="4" s="1"/>
  <c r="H19" i="4"/>
  <c r="J19" i="4" s="1"/>
  <c r="H17" i="4"/>
  <c r="J17" i="4" s="1"/>
  <c r="H15" i="4"/>
  <c r="J15" i="4" s="1"/>
  <c r="H14" i="4"/>
  <c r="J14" i="4" s="1"/>
  <c r="H12" i="4"/>
  <c r="J12" i="4" s="1"/>
  <c r="H11" i="4"/>
  <c r="H10" i="4"/>
  <c r="J10" i="4" s="1"/>
  <c r="J71" i="2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D24" i="2"/>
  <c r="H23" i="2"/>
  <c r="J23" i="2" s="1"/>
  <c r="D22" i="2"/>
  <c r="D21" i="2"/>
  <c r="D20" i="2"/>
  <c r="D19" i="2"/>
  <c r="D18" i="2"/>
  <c r="D17" i="2"/>
  <c r="D16" i="2"/>
  <c r="D15" i="2"/>
  <c r="H12" i="2"/>
  <c r="J12" i="2" s="1"/>
  <c r="H10" i="2"/>
  <c r="J10" i="2" s="1"/>
  <c r="H72" i="2" l="1"/>
  <c r="J72" i="2" s="1"/>
  <c r="H32" i="5"/>
  <c r="H36" i="5" s="1"/>
  <c r="F36" i="5"/>
  <c r="H52" i="5"/>
  <c r="H11" i="2"/>
  <c r="F49" i="5"/>
  <c r="H49" i="5" s="1"/>
  <c r="F15" i="5"/>
  <c r="H15" i="5" s="1"/>
  <c r="H38" i="4"/>
  <c r="J38" i="4" s="1"/>
  <c r="H29" i="4"/>
  <c r="J29" i="4" s="1"/>
  <c r="H13" i="4"/>
  <c r="J13" i="4" s="1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9" i="4"/>
  <c r="J9" i="4" s="1"/>
  <c r="H35" i="2" l="1"/>
  <c r="J35" i="2" s="1"/>
  <c r="H23" i="4"/>
  <c r="J23" i="4" s="1"/>
  <c r="F20" i="5" l="1"/>
  <c r="H20" i="5" s="1"/>
  <c r="F25" i="5" l="1"/>
  <c r="H25" i="5" s="1"/>
  <c r="F28" i="5" l="1"/>
  <c r="H28" i="5" s="1"/>
  <c r="F30" i="5" l="1"/>
  <c r="H30" i="5" s="1"/>
  <c r="F42" i="5" l="1"/>
  <c r="H42" i="5" s="1"/>
  <c r="F55" i="5" l="1"/>
  <c r="H55" i="5" s="1"/>
  <c r="F51" i="5"/>
  <c r="H74" i="2"/>
  <c r="J74" i="2" s="1"/>
  <c r="H51" i="5" l="1"/>
</calcChain>
</file>

<file path=xl/sharedStrings.xml><?xml version="1.0" encoding="utf-8"?>
<sst xmlns="http://schemas.openxmlformats.org/spreadsheetml/2006/main" count="873" uniqueCount="400">
  <si>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</si>
  <si>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</si>
  <si>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</si>
  <si>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</si>
  <si>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</si>
  <si>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</si>
  <si>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</si>
  <si>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</si>
  <si>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</si>
  <si>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</si>
  <si>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</si>
  <si>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</si>
  <si>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</si>
  <si>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</si>
  <si>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</si>
  <si>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</si>
  <si>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</si>
  <si>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</si>
  <si>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</si>
  <si>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</si>
  <si>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</si>
  <si>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</si>
  <si>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</si>
  <si>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</si>
  <si>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</si>
  <si>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</si>
  <si>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</si>
  <si>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</si>
  <si>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</si>
  <si>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</si>
  <si>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</si>
  <si>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</si>
  <si>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</si>
  <si>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</si>
  <si>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</si>
  <si>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</si>
  <si>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</si>
  <si>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</si>
  <si>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</si>
  <si>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</si>
  <si>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</si>
  <si>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</si>
  <si>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</si>
  <si>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</si>
  <si>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</si>
  <si>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</si>
  <si>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</si>
  <si>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</si>
  <si>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</si>
  <si>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</si>
  <si>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</si>
  <si>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</si>
  <si>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</si>
  <si>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</si>
  <si>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</si>
  <si>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</si>
  <si>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</si>
  <si>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</si>
  <si>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</si>
  <si>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</si>
  <si>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</si>
  <si>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</si>
  <si>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</si>
  <si>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</si>
  <si>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</si>
  <si>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</si>
  <si>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</si>
  <si>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</si>
  <si>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</si>
  <si>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</si>
  <si>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</si>
  <si>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</si>
  <si>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</si>
  <si>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</si>
  <si>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</si>
  <si>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</si>
  <si>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</si>
  <si>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</si>
  <si>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</si>
  <si>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</si>
  <si>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</si>
  <si>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</si>
  <si>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</si>
  <si>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</si>
  <si>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</si>
  <si>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CENTRAL DE RIESGOS</t>
  </si>
  <si>
    <t>RESGUARDO Y CUSTODIA DE DOCUMENTOS</t>
  </si>
  <si>
    <t>SERVICIOS SARO</t>
  </si>
  <si>
    <t>SERVICIO CREDIT SCORING</t>
  </si>
  <si>
    <t>SERVICIO DE CIERRE CENTRALIZADO EN CADI</t>
  </si>
  <si>
    <t>SERVICIO MYPE</t>
  </si>
  <si>
    <t>SERVICIOS FINANCIEROS</t>
  </si>
  <si>
    <t>total 44 y 45</t>
  </si>
  <si>
    <t>OCULTAR</t>
  </si>
  <si>
    <t>ADMON Y OTROS SERVICIOS ATM</t>
  </si>
  <si>
    <t>SERVICIO DE SALUD A TU ALCANCE</t>
  </si>
  <si>
    <t>COLECTURIA BELCORP</t>
  </si>
  <si>
    <t>TOTAL 47 Y 48</t>
  </si>
  <si>
    <t>SERVICIO DE CORRESPONSALES NO BANCARIOS</t>
  </si>
  <si>
    <t>CNB</t>
  </si>
  <si>
    <t>ADMON DE CNB</t>
  </si>
  <si>
    <t>OTROS</t>
  </si>
  <si>
    <t>TARJETAS</t>
  </si>
  <si>
    <t>TOTAL 15, 18, 21, 23, 26, 28 y 24</t>
  </si>
  <si>
    <t>SERVCIO TD</t>
  </si>
  <si>
    <t>DIFERENCIA EN VTA TD</t>
  </si>
  <si>
    <t>ADMON TD</t>
  </si>
  <si>
    <t>TOTAL 20, 22, 25  y 27</t>
  </si>
  <si>
    <t>ADMON TC</t>
  </si>
  <si>
    <t>SERVICIO DE PAGO DE REMESAS FAMILIARES</t>
  </si>
  <si>
    <t>SALUD A TU ALCANCE</t>
  </si>
  <si>
    <t xml:space="preserve"> TOTAL 42 y 43</t>
  </si>
  <si>
    <t>ADMON Y OTROS SERVICIOS POR ATM'S</t>
  </si>
  <si>
    <t>ADMON Y OTROS COSTOS ATM</t>
  </si>
  <si>
    <t>722001000048 y 46</t>
  </si>
  <si>
    <t>ADMON Y OTROS SERVICIOS POR CNB</t>
  </si>
  <si>
    <t>ADMON CNB</t>
  </si>
  <si>
    <t>UNIDAD DE TARJETAS</t>
  </si>
  <si>
    <t>TD</t>
  </si>
  <si>
    <t>PROCESAMIENTO DE TD</t>
  </si>
  <si>
    <t>CALL CENTER</t>
  </si>
  <si>
    <t>CALL CENTER TARJETAS</t>
  </si>
  <si>
    <t xml:space="preserve"> TOTAL '722002910006 y 722001000006</t>
  </si>
  <si>
    <t>CUSTODIA DE DOCUMENTOS</t>
  </si>
  <si>
    <t>SERVICIO SARO</t>
  </si>
  <si>
    <t>CREDIT SCORING</t>
  </si>
  <si>
    <t>INGRESOS NO OPERACIONALES</t>
  </si>
  <si>
    <t>INGRESOS DE EJERCICIOS ANTERIORES</t>
  </si>
  <si>
    <t>LIBERACION DE RVAS.  DE SANEAMIENTO</t>
  </si>
  <si>
    <t>UTILIDAD EN VENTA DE ACTIVOS</t>
  </si>
  <si>
    <t>INGRESO POR SOBREGIRO DISPONIBLE ENTIDADES</t>
  </si>
  <si>
    <t>GASTOS NO OPERACIONALES</t>
  </si>
  <si>
    <t>GASTOS DE EJERCICIOS ANTERIORES</t>
  </si>
  <si>
    <t>PÉRDIDAS EN VENTA DE ACTIVOS</t>
  </si>
  <si>
    <t>CASTIGOS DE CUENTAS POR COBRAR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</si>
  <si>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</si>
  <si>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</si>
  <si>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</si>
  <si>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</si>
  <si>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</si>
  <si>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</si>
  <si>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</si>
  <si>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</si>
  <si>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</si>
  <si>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</si>
  <si>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</si>
  <si>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</si>
  <si>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</si>
  <si>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</si>
  <si>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</si>
  <si>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</si>
  <si>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</si>
  <si>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</si>
  <si>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</si>
  <si>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</si>
  <si>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</si>
  <si>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</si>
  <si>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</si>
  <si>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</si>
  <si>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</si>
  <si>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</si>
  <si>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</si>
  <si>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</si>
  <si>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</si>
  <si>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</si>
  <si>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</si>
  <si>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</si>
  <si>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</si>
  <si>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</si>
  <si>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</si>
  <si>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</si>
  <si>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</si>
  <si>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</si>
  <si>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</si>
  <si>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</si>
  <si>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</si>
  <si>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</si>
  <si>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SERVICIOS DE COLECTURIA</t>
  </si>
  <si>
    <t>UTILIDAD DESPUÉS DE IMPUESTO SOBRE LA RENTA</t>
  </si>
  <si>
    <t>MENOS: CONTRIBUCIÓN ESPECIAL</t>
  </si>
  <si>
    <t>SERVICIO DE PLANILLA FISDL VETERANOS DE GUERRA</t>
  </si>
  <si>
    <t>OCTUBRE</t>
  </si>
  <si>
    <t>NOVIEMBRE</t>
  </si>
  <si>
    <t>FEDECRÉDITO DE  C.V.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</si>
  <si>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</si>
  <si>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</si>
  <si>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</si>
  <si>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</si>
  <si>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</si>
  <si>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</si>
  <si>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</si>
  <si>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</si>
  <si>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</si>
  <si>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DICIEMBRE</t>
  </si>
  <si>
    <t>INTERESES SOBRE TÍTULOS DE EMISIÓN PROPIA</t>
  </si>
  <si>
    <t>UTILIDAD O PÉRDIDA DE OTROS INGRESOS Y GTOS</t>
  </si>
  <si>
    <t>UTILIDAD DESPUÉS DE IMPUESTO</t>
  </si>
  <si>
    <t>UTILIDAD DESPUES DE RESERVA LEGAL</t>
  </si>
  <si>
    <t>SERVICIOS TECNICOS</t>
  </si>
  <si>
    <t>SERVICIOS DE CAPACITACION</t>
  </si>
  <si>
    <t>ASESORIA</t>
  </si>
  <si>
    <t>INFORMATICA</t>
  </si>
  <si>
    <t>COMISION SERVICIO CALL CENTER</t>
  </si>
  <si>
    <t>COMISION SERVICIO CALL CENTER TARJETAS</t>
  </si>
  <si>
    <t>SERVICIO DE SELECCION Y EVALUACION DE PERSONAL</t>
  </si>
  <si>
    <t>COMISIONES PRODERNOR</t>
  </si>
  <si>
    <t>COMISION POR PAGO REMESAS FAMILIARES</t>
  </si>
  <si>
    <t>COMISION SERVICIO DE RED ATM`S</t>
  </si>
  <si>
    <t>COMISIONES POR SERVICIO DE RED ATM</t>
  </si>
  <si>
    <t>ORGANIZACIÓN Y METODOS</t>
  </si>
  <si>
    <t>COMISION POR OPERACIONES INTERENTIDADES</t>
  </si>
  <si>
    <t>SERVICIO DE BANCA MOVIL</t>
  </si>
  <si>
    <t>SERVICIO CUENTA CORRIENTE</t>
  </si>
  <si>
    <t>COMISION POR SERVICIO DE COMERCIALIZACION DE SEGUROS</t>
  </si>
  <si>
    <t>COMISION SERVICIO TARJETA DEBITO</t>
  </si>
  <si>
    <t>DEB</t>
  </si>
  <si>
    <t>COMISION POR COMPRA DE TD</t>
  </si>
  <si>
    <t>COMISION POR RETIRO DE EFECTIVO TD</t>
  </si>
  <si>
    <t>COMISION RUTEO TD</t>
  </si>
  <si>
    <t>COMISION SERVICIO TARJETA CREDITO</t>
  </si>
  <si>
    <t>CRE</t>
  </si>
  <si>
    <t>COMISION TC</t>
  </si>
  <si>
    <t>COMISION RUTEO TC</t>
  </si>
  <si>
    <t>tenia</t>
  </si>
  <si>
    <t>PRESTACION DE SERVICIOS FINANCIEROS</t>
  </si>
  <si>
    <t>COMISIONES ATM</t>
  </si>
  <si>
    <t>BANCA MOVIL</t>
  </si>
  <si>
    <t>total debito</t>
  </si>
  <si>
    <t>TARJETAS DE DEBITO</t>
  </si>
  <si>
    <t>TARJETAS DE CREDITO</t>
  </si>
  <si>
    <t>PRESTACION DE SERVICIOS TECNICOS</t>
  </si>
  <si>
    <t>SERVICIO DE ORGANIZACION Y METODO</t>
  </si>
  <si>
    <t>SERVICIO DE SELECCION Y EVALUACION DE RECURSOS HUMANOS</t>
  </si>
  <si>
    <t>OFICINA MOVIL</t>
  </si>
  <si>
    <t>RECUPERACION DE GASTOS</t>
  </si>
  <si>
    <t>INGRESOS POR EXPLOTACION DE ACTIVOS</t>
  </si>
  <si>
    <t>ASISTENCIA MEDICA</t>
  </si>
  <si>
    <t>GASTOS POR EXPLOTACION DE ACTIVOS</t>
  </si>
  <si>
    <t>PROVISION PARA INCOBRABILIDAD DE CUENTAS POR CO</t>
  </si>
  <si>
    <t>REMUNERACION RESERVA DE LIQUIDEZ</t>
  </si>
  <si>
    <t>REMUNERACION DE DISPONIBLE</t>
  </si>
  <si>
    <t>RECUPERACIÓN DE PRÉSTAMOS E INTERESES</t>
  </si>
  <si>
    <t>CUENTAS POR COBRAR</t>
  </si>
  <si>
    <t>METAS ESTRATÉGICAS 2018</t>
  </si>
  <si>
    <t>UTILIDAD ( DESPUES DE IMPUESTOS )</t>
  </si>
  <si>
    <t xml:space="preserve">  f)  Tasa de Costo en Activos Productivos</t>
  </si>
  <si>
    <t xml:space="preserve"> c)  Coeficiente de endeudamiento</t>
  </si>
  <si>
    <t xml:space="preserve"> a)  Indice de Vencimiento</t>
  </si>
  <si>
    <t xml:space="preserve"> c)  Coeficiente Activos Inmovilizados</t>
  </si>
  <si>
    <t xml:space="preserve"> b)  Costo Operativo de la Cartera</t>
  </si>
  <si>
    <t>A MAYO DE 2018 Y 2017</t>
  </si>
  <si>
    <t xml:space="preserve"> e)  Costos Operativos de Activos Productivos</t>
  </si>
  <si>
    <t xml:space="preserve"> c)  Capacidad de Absorción de los Gastos (S/GTOS DE APORTE FCB)</t>
  </si>
  <si>
    <t xml:space="preserve"> d)  Capacidad de Absorción de los Gastos </t>
  </si>
  <si>
    <t>COMERCIALIZACIÓN DE SEGURO REMESAS FAMILIARES</t>
  </si>
  <si>
    <t>JAS / GPI /ENERO / 2017</t>
  </si>
  <si>
    <t>RECUPERACIÓN DE INVERSIONES FINANCIERAS E INTERESES</t>
  </si>
  <si>
    <t>PERDIDA POR CONTINGENCIA</t>
  </si>
  <si>
    <t>FEB</t>
  </si>
  <si>
    <t>MAR</t>
  </si>
  <si>
    <t>MAY</t>
  </si>
  <si>
    <t>JUN</t>
  </si>
  <si>
    <t>JUL</t>
  </si>
  <si>
    <t>AGO</t>
  </si>
  <si>
    <t>SEP</t>
  </si>
  <si>
    <t>OCT</t>
  </si>
  <si>
    <t>NOV</t>
  </si>
  <si>
    <t>DIC</t>
  </si>
  <si>
    <t>ABR</t>
  </si>
  <si>
    <t>VARIAC</t>
  </si>
  <si>
    <t>Al 31 DE ENERO DE 2020 Y 2019</t>
  </si>
  <si>
    <t>2019+E12:E31E12:E33E12:E35E12:EE12:E29</t>
  </si>
  <si>
    <t>2020</t>
  </si>
  <si>
    <t>F E D E C R E D I T O    D E    C. V.</t>
  </si>
  <si>
    <t>E</t>
  </si>
  <si>
    <t xml:space="preserve"> HOJA DE TRABAJO PARA LA DETERMINACION DE INDICES FINANCIEROS - 2020</t>
  </si>
  <si>
    <t>( En Miles US Dólares )</t>
  </si>
  <si>
    <t>C O N C E P T O S</t>
  </si>
  <si>
    <t>DIC. / 2019</t>
  </si>
  <si>
    <t>E N E R O</t>
  </si>
  <si>
    <t xml:space="preserve">     1) -CARTERA  PTAMOS.  (BRUTA)   ( K + i )</t>
  </si>
  <si>
    <t xml:space="preserve">     2) -ACUMULADA</t>
  </si>
  <si>
    <t xml:space="preserve">     3) -PROMEDIO</t>
  </si>
  <si>
    <t xml:space="preserve">     4) -RVA. DE SANEAMIENTO   ( K + i  )</t>
  </si>
  <si>
    <t xml:space="preserve">     5) -CARTERA DE PTAMOS.  (NETA)  ( K + i )</t>
  </si>
  <si>
    <t xml:space="preserve">     6) -ACUMULADO</t>
  </si>
  <si>
    <t xml:space="preserve">     7) -PROMEDIO</t>
  </si>
  <si>
    <t xml:space="preserve">     8) -INVERSION TITULOS VALORES  ( K + i )</t>
  </si>
  <si>
    <t xml:space="preserve">     9) -ACUMULADO</t>
  </si>
  <si>
    <t xml:space="preserve">   10) -PROMEDIO</t>
  </si>
  <si>
    <t xml:space="preserve">   11) -PTAMOS. E INV. TIT. VALORES   ( K + i )</t>
  </si>
  <si>
    <t xml:space="preserve">         -NETO PROMEDIO  ( LIN. 7  +  10 )</t>
  </si>
  <si>
    <t xml:space="preserve">     1) -CARTERA  PTAMOS.  (BRUTA)   ( K )</t>
  </si>
  <si>
    <t xml:space="preserve">     4) -RVA. DE SANEAMIENTO     ( K )</t>
  </si>
  <si>
    <t xml:space="preserve">     5) -CARTERA DE PTAMOS.  (NETA)   (  K  )</t>
  </si>
  <si>
    <t xml:space="preserve">     8) -INVERSION TITULOS VALORES   ( K )</t>
  </si>
  <si>
    <t xml:space="preserve">   11) -PTAMOS. E INV. TIT. VALORES   ( K )</t>
  </si>
  <si>
    <t xml:space="preserve">   12) -DISPONIBILIDADES   ( K )                         </t>
  </si>
  <si>
    <t xml:space="preserve">   13) -ACUMULADO</t>
  </si>
  <si>
    <t xml:space="preserve">   14) -PROMEDIO</t>
  </si>
  <si>
    <t xml:space="preserve">   15) -ACTIVOS  DE  INTERMEDIACION   ( K )</t>
  </si>
  <si>
    <t xml:space="preserve">         -PROMEDIO  ( LIN.  3  + 10  + 14 )</t>
  </si>
  <si>
    <t xml:space="preserve">16-A) ACTIVOS TOTALES                             </t>
  </si>
  <si>
    <t xml:space="preserve">   16) -ACTIVOS TOTALES                                   </t>
  </si>
  <si>
    <t xml:space="preserve">   17) -ACUMULADO</t>
  </si>
  <si>
    <t xml:space="preserve">   18) -PROMEDIO</t>
  </si>
  <si>
    <t xml:space="preserve">   19) -PATRIMONIO NETO</t>
  </si>
  <si>
    <t xml:space="preserve">   20) -ACUMULADO</t>
  </si>
  <si>
    <t xml:space="preserve">   21) -PROMEDIO</t>
  </si>
  <si>
    <t xml:space="preserve">   22) -FONDO PATRIMONIAL</t>
  </si>
  <si>
    <t xml:space="preserve">   23) -ACTIVOS PONDERADOS</t>
  </si>
  <si>
    <t xml:space="preserve">   24) -REVALUACIONES</t>
  </si>
  <si>
    <t xml:space="preserve">   25) -BIENES RECIBIDOS EN PAGO</t>
  </si>
  <si>
    <t>JAS / GPI / ENERO /2017</t>
  </si>
  <si>
    <t>FILE: ( INDICAFINANC2016 )</t>
  </si>
  <si>
    <t>ESTADISTICAS FINANCIERAS  - 2020</t>
  </si>
  <si>
    <t xml:space="preserve"> ENERO / 20</t>
  </si>
  <si>
    <t xml:space="preserve"> FEBRERO / 18</t>
  </si>
  <si>
    <t xml:space="preserve"> MARZO / 16</t>
  </si>
  <si>
    <t xml:space="preserve"> ABRIL / 16</t>
  </si>
  <si>
    <t xml:space="preserve"> MAYO / 16</t>
  </si>
  <si>
    <t xml:space="preserve"> JUNIO / 16</t>
  </si>
  <si>
    <t xml:space="preserve"> JULIO / 16</t>
  </si>
  <si>
    <t xml:space="preserve"> AGOSTO / 16</t>
  </si>
  <si>
    <t xml:space="preserve"> SEPTIEMBRE /16</t>
  </si>
  <si>
    <t xml:space="preserve"> OCTUBRE / 16</t>
  </si>
  <si>
    <t xml:space="preserve"> NOVIEMBRE / 16</t>
  </si>
  <si>
    <t>DICIEMBRE / 16</t>
  </si>
  <si>
    <t xml:space="preserve">   1) -CARTERA  DE PRESTAMOS</t>
  </si>
  <si>
    <t xml:space="preserve">   2) -RVA. DE SANEAMIENTO</t>
  </si>
  <si>
    <t xml:space="preserve">   4) -INVERSION TITULOS VALORES</t>
  </si>
  <si>
    <t xml:space="preserve">   5) -TOTAL PTAMOS. E INV. TIT. VALORES  ( Lin,1+4 )</t>
  </si>
  <si>
    <t xml:space="preserve">   6) -DISPONIBILIDADES</t>
  </si>
  <si>
    <t xml:space="preserve">   7) -TOTAL ACTIVOS  DE  INTERMED.(Lin.1+4+6)</t>
  </si>
  <si>
    <t xml:space="preserve"> SEPTIEMBRE / 16</t>
  </si>
  <si>
    <t xml:space="preserve"> DICIEMBRE / 16</t>
  </si>
  <si>
    <r>
      <t xml:space="preserve"> Utilidad Neta ( Despues de Imp. s/ Estado de Result. ) </t>
    </r>
    <r>
      <rPr>
        <b/>
        <sz val="26"/>
        <rFont val="Times New Roman"/>
        <family val="1"/>
      </rPr>
      <t>2/</t>
    </r>
  </si>
  <si>
    <r>
      <t xml:space="preserve"> Utilidad Neta ( Despues de Imp. s/ Estado de Result. )</t>
    </r>
    <r>
      <rPr>
        <b/>
        <sz val="26"/>
        <rFont val="Times New Roman"/>
        <family val="1"/>
      </rPr>
      <t>Ejer Ant</t>
    </r>
  </si>
  <si>
    <t xml:space="preserve"> Utilidad de Intermediación</t>
  </si>
  <si>
    <r>
      <t xml:space="preserve"> Utilidad de Intermediación </t>
    </r>
    <r>
      <rPr>
        <b/>
        <sz val="26"/>
        <rFont val="Times New Roman"/>
        <family val="1"/>
      </rPr>
      <t>Ejer Ant</t>
    </r>
  </si>
  <si>
    <t xml:space="preserve"> Ingresos / Ejercicios Anteriores ( Cta. 631001 ) </t>
  </si>
  <si>
    <r>
      <t xml:space="preserve"> Ingresos / Ejercicios Anteriores ( Cta. 631001 ) </t>
    </r>
    <r>
      <rPr>
        <b/>
        <sz val="26"/>
        <rFont val="Times New Roman"/>
        <family val="1"/>
      </rPr>
      <t>Ejerc. Anter.</t>
    </r>
  </si>
  <si>
    <t>Ingresos no Operacionales (63)</t>
  </si>
  <si>
    <r>
      <t xml:space="preserve">Ingresos no Operacionales (63) </t>
    </r>
    <r>
      <rPr>
        <b/>
        <sz val="26"/>
        <rFont val="Times New Roman"/>
        <family val="1"/>
      </rPr>
      <t>Ejerc. Anter</t>
    </r>
    <r>
      <rPr>
        <sz val="26"/>
        <rFont val="Times New Roman"/>
        <family val="1"/>
      </rPr>
      <t>.</t>
    </r>
  </si>
  <si>
    <t xml:space="preserve"> Rva. Saneam. Activ. de Interm.  ( Cta. 712 )</t>
  </si>
  <si>
    <r>
      <t xml:space="preserve"> Rva. Saneam. Activ. de Interm.  ( Cta. 712 ) </t>
    </r>
    <r>
      <rPr>
        <b/>
        <sz val="26"/>
        <rFont val="Times New Roman"/>
        <family val="1"/>
      </rPr>
      <t>Ejerc. Anter.</t>
    </r>
  </si>
  <si>
    <t xml:space="preserve"> Castigos de Contingencias   ( Cta. 725 )</t>
  </si>
  <si>
    <r>
      <t xml:space="preserve"> Castigos de Contingencias  ( Cta. 725 ) </t>
    </r>
    <r>
      <rPr>
        <b/>
        <sz val="26"/>
        <rFont val="Times New Roman"/>
        <family val="1"/>
      </rPr>
      <t>Ejer. Anter.</t>
    </r>
  </si>
  <si>
    <t>Gastos no Operacionales (82)</t>
  </si>
  <si>
    <r>
      <t xml:space="preserve">Gastos no Operacionales (82) </t>
    </r>
    <r>
      <rPr>
        <b/>
        <sz val="26"/>
        <rFont val="Times New Roman"/>
        <family val="1"/>
      </rPr>
      <t>Ejerc. Anter.</t>
    </r>
  </si>
  <si>
    <t xml:space="preserve"> Gastos / Ejercicios Anteriores  ( Cta. 8210 )</t>
  </si>
  <si>
    <r>
      <t xml:space="preserve"> Gastos / Ejercicios Anteriores  ( Cta. 8210 ) </t>
    </r>
    <r>
      <rPr>
        <b/>
        <sz val="26"/>
        <rFont val="Times New Roman"/>
        <family val="1"/>
      </rPr>
      <t>Ejer. Anter.</t>
    </r>
  </si>
  <si>
    <t xml:space="preserve"> Castigo de Bienes Recibidos en pago o adjud.  ( Cta. 824 )</t>
  </si>
  <si>
    <r>
      <t>Castigo de Bienes Recibidos en pago o adjud. (Cta. 824 )</t>
    </r>
    <r>
      <rPr>
        <b/>
        <sz val="26"/>
        <rFont val="Times New Roman"/>
        <family val="1"/>
      </rPr>
      <t>Ej. Ant</t>
    </r>
  </si>
  <si>
    <t xml:space="preserve"> Prov. p/Incobr. de Cuentas x Cobrar (Cta. 827-000000004)</t>
  </si>
  <si>
    <r>
      <t xml:space="preserve"> Prov. p/Incobr. de Ctas x Cobrar (Cta. 827000000004) </t>
    </r>
    <r>
      <rPr>
        <b/>
        <sz val="26"/>
        <rFont val="Times New Roman"/>
        <family val="1"/>
      </rPr>
      <t>Ejer. Anter</t>
    </r>
  </si>
  <si>
    <t xml:space="preserve"> Gastos Administrativos  ( De Operación Cta. 81 )</t>
  </si>
  <si>
    <r>
      <t xml:space="preserve"> Gastos Administrativos  ( De Operación Cta. 81 )</t>
    </r>
    <r>
      <rPr>
        <b/>
        <sz val="26"/>
        <rFont val="Times New Roman"/>
        <family val="1"/>
      </rPr>
      <t>Ejerc. Anter.</t>
    </r>
  </si>
  <si>
    <t xml:space="preserve"> Ingresos de Operac. Intermediac. ( Cta. 61 )</t>
  </si>
  <si>
    <r>
      <t xml:space="preserve"> Ingresos de Operac. Intermediac. ( Cta. 61 )</t>
    </r>
    <r>
      <rPr>
        <b/>
        <sz val="26"/>
        <rFont val="Times New Roman"/>
        <family val="1"/>
      </rPr>
      <t>Ejerc. Anter</t>
    </r>
  </si>
  <si>
    <t xml:space="preserve"> Prestamos Vencidos  (Ctas. 1148 )</t>
  </si>
  <si>
    <r>
      <t xml:space="preserve"> Cartera Bruta / </t>
    </r>
    <r>
      <rPr>
        <b/>
        <sz val="26"/>
        <rFont val="Times New Roman"/>
        <family val="1"/>
      </rPr>
      <t>del Ejercicio Anterior</t>
    </r>
    <r>
      <rPr>
        <sz val="26"/>
        <rFont val="Times New Roman"/>
        <family val="1"/>
      </rPr>
      <t xml:space="preserve"> (Ctas. 114 y 1149)</t>
    </r>
  </si>
  <si>
    <t xml:space="preserve"> Préstamos - Obligaciones (Cta. 212)</t>
  </si>
  <si>
    <r>
      <t xml:space="preserve"> Prestamos - Obligacion / </t>
    </r>
    <r>
      <rPr>
        <b/>
        <sz val="26"/>
        <rFont val="Times New Roman"/>
        <family val="1"/>
      </rPr>
      <t>del Ejercicio Anterior</t>
    </r>
    <r>
      <rPr>
        <sz val="26"/>
        <rFont val="Times New Roman"/>
        <family val="1"/>
      </rPr>
      <t xml:space="preserve"> (Cta. 212)</t>
    </r>
  </si>
  <si>
    <r>
      <t xml:space="preserve"> Activos Totales </t>
    </r>
    <r>
      <rPr>
        <b/>
        <sz val="26"/>
        <rFont val="Times New Roman"/>
        <family val="1"/>
      </rPr>
      <t>del Ejercicio Anterior</t>
    </r>
    <r>
      <rPr>
        <b/>
        <sz val="24"/>
        <rFont val="Times New Roman"/>
        <family val="1"/>
      </rPr>
      <t xml:space="preserve"> (despues de Imp.)</t>
    </r>
  </si>
  <si>
    <t>Activos Fijos (neto)</t>
  </si>
  <si>
    <r>
      <t xml:space="preserve">Activos Fijos (neto) </t>
    </r>
    <r>
      <rPr>
        <b/>
        <sz val="26"/>
        <rFont val="Times New Roman"/>
        <family val="1"/>
      </rPr>
      <t>Ejercicio Anterior</t>
    </r>
  </si>
  <si>
    <t>TOTAL PASIVOS</t>
  </si>
  <si>
    <t xml:space="preserve"> Pasivos Totales </t>
  </si>
  <si>
    <r>
      <t xml:space="preserve"> Pasivos Totales </t>
    </r>
    <r>
      <rPr>
        <b/>
        <sz val="26"/>
        <rFont val="Times New Roman"/>
        <family val="1"/>
      </rPr>
      <t xml:space="preserve">del Ejercicio Anterior </t>
    </r>
    <r>
      <rPr>
        <b/>
        <sz val="24"/>
        <rFont val="Times New Roman"/>
        <family val="1"/>
      </rPr>
      <t>(despues de imp.)</t>
    </r>
  </si>
  <si>
    <r>
      <t xml:space="preserve"> Patrimonio </t>
    </r>
    <r>
      <rPr>
        <b/>
        <sz val="26"/>
        <rFont val="Times New Roman"/>
        <family val="1"/>
      </rPr>
      <t>del Ejerc. Anterior</t>
    </r>
    <r>
      <rPr>
        <sz val="26"/>
        <rFont val="Times New Roman"/>
        <family val="1"/>
      </rPr>
      <t xml:space="preserve"> (Cta. 31 y 32) </t>
    </r>
    <r>
      <rPr>
        <b/>
        <sz val="26"/>
        <rFont val="Times New Roman"/>
        <family val="1"/>
      </rPr>
      <t>(desp.Imp.)</t>
    </r>
  </si>
  <si>
    <r>
      <t xml:space="preserve"> Fdo. Patrim. / Requer. Activo </t>
    </r>
    <r>
      <rPr>
        <b/>
        <sz val="26"/>
        <rFont val="Times New Roman"/>
        <family val="1"/>
      </rPr>
      <t>( Reporte de Contabilidad )</t>
    </r>
  </si>
  <si>
    <r>
      <t xml:space="preserve"> Fdo. Patrim. / Requer. Pasivo </t>
    </r>
    <r>
      <rPr>
        <b/>
        <sz val="26"/>
        <rFont val="Times New Roman"/>
        <family val="1"/>
      </rPr>
      <t>( Reporte de Contabilidad )</t>
    </r>
  </si>
  <si>
    <r>
      <t xml:space="preserve"> Otros Interm. Financ. No bancarios </t>
    </r>
    <r>
      <rPr>
        <b/>
        <sz val="26"/>
        <rFont val="Times New Roman"/>
        <family val="1"/>
      </rPr>
      <t>(Depósito en BCR)</t>
    </r>
  </si>
  <si>
    <t>Costos de Otras Operaciones (Cta. 72)</t>
  </si>
  <si>
    <r>
      <t xml:space="preserve">Costos de Otras Operaciones (Cta. 72) </t>
    </r>
    <r>
      <rPr>
        <b/>
        <sz val="26"/>
        <rFont val="Times New Roman"/>
        <family val="1"/>
      </rPr>
      <t>del Ejercicio Anterior</t>
    </r>
  </si>
  <si>
    <t>Ingresos de Otras Operaciones (Cta. 62)</t>
  </si>
  <si>
    <r>
      <t xml:space="preserve">Ingresos de Otras Operaciones (Cta. 62) </t>
    </r>
    <r>
      <rPr>
        <b/>
        <sz val="26"/>
        <rFont val="Times New Roman"/>
        <family val="1"/>
      </rPr>
      <t>del Ejercicio Anterior</t>
    </r>
  </si>
  <si>
    <r>
      <t>Costos de Operaciones de Intermediación (Cta. 71)</t>
    </r>
    <r>
      <rPr>
        <b/>
        <sz val="26"/>
        <rFont val="Times New Roman"/>
        <family val="1"/>
      </rPr>
      <t>1</t>
    </r>
    <r>
      <rPr>
        <sz val="26"/>
        <rFont val="Times New Roman"/>
        <family val="1"/>
      </rPr>
      <t>/</t>
    </r>
  </si>
  <si>
    <r>
      <t xml:space="preserve">Costos de Operaciones de Intermediación(Cta. 71) </t>
    </r>
    <r>
      <rPr>
        <b/>
        <sz val="26"/>
        <rFont val="Times New Roman"/>
        <family val="1"/>
      </rPr>
      <t>!/del Ejerc. Ant.</t>
    </r>
  </si>
  <si>
    <t>Total patrimonio (3)</t>
  </si>
  <si>
    <r>
      <t xml:space="preserve">  </t>
    </r>
    <r>
      <rPr>
        <b/>
        <sz val="26"/>
        <rFont val="Arial"/>
        <family val="2"/>
      </rPr>
      <t>1/</t>
    </r>
    <r>
      <rPr>
        <sz val="26"/>
        <rFont val="Arial"/>
        <family val="2"/>
      </rPr>
      <t xml:space="preserve"> No incluye Reserva de Saneamiento de Préstamos</t>
    </r>
  </si>
  <si>
    <r>
      <t xml:space="preserve">  2</t>
    </r>
    <r>
      <rPr>
        <b/>
        <sz val="26"/>
        <rFont val="Arial"/>
        <family val="2"/>
      </rPr>
      <t>/</t>
    </r>
    <r>
      <rPr>
        <sz val="26"/>
        <rFont val="Arial"/>
        <family val="2"/>
      </rPr>
      <t xml:space="preserve"> en diciembre Incluye Reserva Legal </t>
    </r>
  </si>
  <si>
    <t>JAS / GPI / ENERO/ 2017</t>
  </si>
  <si>
    <t>ESTADO DE RESULTADOS</t>
  </si>
  <si>
    <t>BALANCE DE SITUACIÓN</t>
  </si>
  <si>
    <t>FEDECRÉDITO DE C.V.</t>
  </si>
  <si>
    <t>JULIO DE 2020 Y 2019</t>
  </si>
  <si>
    <t>INGRESOS POR SERVICIOS</t>
  </si>
  <si>
    <t>SEPTIEMBRE DE 2020 Y 2019</t>
  </si>
  <si>
    <t>COSTOS POR SERVICIOS</t>
  </si>
  <si>
    <t>UTILIDAD POR SERVICIOS</t>
  </si>
  <si>
    <t>Al 30 DE NOVIEMBRE DE 2020 Y 2019</t>
  </si>
  <si>
    <t>2021</t>
  </si>
  <si>
    <t xml:space="preserve">COMPORTAMIENTO DE CIFRAS DEL ESTADO DE RESULTADOS  </t>
  </si>
  <si>
    <t xml:space="preserve">COMPARATIVO DEL 1 DE ENERO AL 30 DE SEPTIEMBRE DE 2021 Y 2020 </t>
  </si>
  <si>
    <t>COMPARATIVO AL 31 DE OCTUBRE DE 2021 Y 2020</t>
  </si>
  <si>
    <t>A OCTUBRE DE 2021</t>
  </si>
  <si>
    <t>COMPARATIVOS AL 31 DE OCTUBRE Y 30 DE SEPTIEMBRE DE 2021</t>
  </si>
  <si>
    <t xml:space="preserve">COMPARATIVO AL 31 DE OCTUBRE Y 30 DE SEPTIEMBRE DE 2021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</si>
</sst>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1" formatCode="0.0"/>
    <numFmt numFmtId="172" formatCode="_(* #,##0.0_);_(* \(#,##0.0\);_(* &quot;-&quot;?_);_(@_)"/>
    <numFmt numFmtId="173" formatCode="##,##0.00_);\(##,##0.00\);0.00"/>
    <numFmt numFmtId="174" formatCode="_(* #,##0.0_);_(* \(#,##0.0\);_(* &quot;-&quot;??_);_(@_)"/>
    <numFmt numFmtId="175" formatCode="#,##0.00000"/>
    <numFmt numFmtId="176" formatCode="0.0%"/>
    <numFmt numFmtId="177" formatCode="d\-m\-yy\ h:mm\ \a\.m\./\p\.m\."/>
  </numFmts>
  <fonts count="10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b/>
      <u/>
      <sz val="9"/>
      <name val="Tahoma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sz val="6"/>
      <color rgb="FF000000"/>
      <name val="Arial"/>
      <family val="2"/>
    </font>
    <font>
      <u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2"/>
      <name val="Helv"/>
    </font>
    <font>
      <b/>
      <u/>
      <sz val="26"/>
      <name val="Arial"/>
      <family val="2"/>
    </font>
    <font>
      <sz val="25"/>
      <color theme="0"/>
      <name val="Helv"/>
    </font>
    <font>
      <b/>
      <u/>
      <sz val="30"/>
      <name val="Arial"/>
      <family val="2"/>
    </font>
    <font>
      <u/>
      <sz val="26"/>
      <name val="Arial"/>
      <family val="2"/>
    </font>
    <font>
      <b/>
      <sz val="28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b/>
      <u/>
      <sz val="28"/>
      <name val="Arial"/>
      <family val="2"/>
    </font>
    <font>
      <u val="singleAccounting"/>
      <sz val="28"/>
      <name val="Arial"/>
      <family val="2"/>
    </font>
    <font>
      <sz val="26"/>
      <name val="Arial"/>
      <family val="2"/>
    </font>
    <font>
      <b/>
      <u val="singleAccounting"/>
      <sz val="28"/>
      <name val="Arial"/>
      <family val="2"/>
    </font>
    <font>
      <sz val="18"/>
      <name val="Helv"/>
    </font>
    <font>
      <sz val="14"/>
      <name val="Arial"/>
      <family val="2"/>
    </font>
    <font>
      <sz val="14"/>
      <name val="Helv"/>
    </font>
    <font>
      <sz val="10"/>
      <name val="Helv"/>
    </font>
    <font>
      <sz val="40"/>
      <name val="Arial"/>
      <family val="2"/>
    </font>
    <font>
      <b/>
      <sz val="40"/>
      <name val="Arial"/>
      <family val="2"/>
    </font>
    <font>
      <sz val="25"/>
      <name val="Calibri"/>
      <family val="2"/>
      <scheme val="minor"/>
    </font>
    <font>
      <sz val="25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u val="doubleAccounting"/>
      <sz val="16"/>
      <name val="Tahoma"/>
      <family val="2"/>
    </font>
    <font>
      <sz val="55"/>
      <name val="Tahoma"/>
      <family val="2"/>
    </font>
    <font>
      <b/>
      <sz val="55"/>
      <name val="Tahoma"/>
      <family val="2"/>
    </font>
    <font>
      <b/>
      <u/>
      <sz val="55"/>
      <name val="Tahoma"/>
      <family val="2"/>
    </font>
    <font>
      <u/>
      <sz val="55"/>
      <name val="Tahoma"/>
      <family val="2"/>
    </font>
    <font>
      <sz val="65"/>
      <name val="Tahoma"/>
      <family val="2"/>
    </font>
    <font>
      <b/>
      <sz val="65"/>
      <name val="Tahoma"/>
      <family val="2"/>
    </font>
    <font>
      <b/>
      <u/>
      <sz val="65"/>
      <name val="Tahoma"/>
      <family val="2"/>
    </font>
    <font>
      <u/>
      <sz val="65"/>
      <name val="Tahoma"/>
      <family val="2"/>
    </font>
    <font>
      <u val="double"/>
      <sz val="65"/>
      <name val="Tahoma"/>
      <family val="2"/>
    </font>
    <font>
      <b/>
      <u val="double"/>
      <sz val="65"/>
      <name val="Tahoma"/>
      <family val="2"/>
    </font>
    <font>
      <sz val="55"/>
      <color indexed="12"/>
      <name val="Tahoma"/>
      <family val="2"/>
    </font>
    <font>
      <sz val="10"/>
      <name val="Arial"/>
      <family val="2"/>
    </font>
    <font>
      <b/>
      <sz val="26"/>
      <name val="Times New Roman"/>
      <family val="1"/>
    </font>
    <font>
      <b/>
      <sz val="26"/>
      <color theme="0"/>
      <name val="Times New Roman"/>
      <family val="1"/>
    </font>
    <font>
      <b/>
      <sz val="14"/>
      <name val="Times New Roman"/>
      <family val="1"/>
    </font>
    <font>
      <b/>
      <u/>
      <sz val="24"/>
      <name val="Tahoma"/>
      <family val="2"/>
    </font>
    <font>
      <b/>
      <u/>
      <sz val="20"/>
      <name val="Times New Roman"/>
      <family val="1"/>
    </font>
    <font>
      <b/>
      <sz val="26"/>
      <name val="Tahoma"/>
      <family val="2"/>
    </font>
    <font>
      <b/>
      <sz val="18"/>
      <name val="Times New Roman"/>
      <family val="1"/>
    </font>
    <font>
      <sz val="18"/>
      <name val="Arial"/>
      <family val="2"/>
    </font>
    <font>
      <sz val="12"/>
      <name val="Arial"/>
      <family val="2"/>
    </font>
    <font>
      <b/>
      <u/>
      <sz val="18"/>
      <name val="Century Schoolbook"/>
      <family val="1"/>
    </font>
    <font>
      <sz val="26"/>
      <name val="Times New Roman"/>
      <family val="1"/>
    </font>
    <font>
      <i/>
      <sz val="26"/>
      <name val="Times New Roman"/>
      <family val="1"/>
    </font>
    <font>
      <sz val="20"/>
      <name val="Arial"/>
      <family val="2"/>
    </font>
    <font>
      <sz val="16"/>
      <name val="Arial"/>
      <family val="2"/>
    </font>
    <font>
      <b/>
      <u/>
      <sz val="26"/>
      <name val="Times New Roman"/>
      <family val="1"/>
    </font>
    <font>
      <sz val="26"/>
      <name val="Helv"/>
    </font>
    <font>
      <b/>
      <u/>
      <sz val="26"/>
      <name val="Century Schoolbook"/>
      <family val="1"/>
    </font>
    <font>
      <u/>
      <sz val="26"/>
      <name val="Times New Roman"/>
      <family val="1"/>
    </font>
    <font>
      <sz val="26"/>
      <color theme="1"/>
      <name val="Arial"/>
      <family val="2"/>
    </font>
    <font>
      <b/>
      <sz val="24"/>
      <name val="Times New Roman"/>
      <family val="1"/>
    </font>
    <font>
      <sz val="16"/>
      <name val="Helv"/>
    </font>
    <font>
      <sz val="24"/>
      <name val="Helv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47"/>
      </patternFill>
    </fill>
  </fills>
  <borders count="1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ck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/>
      <right/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8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medium">
        <color indexed="8"/>
      </right>
      <top style="thin">
        <color indexed="8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2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/>
    <xf numFmtId="0" fontId="45" fillId="0" borderId="0"/>
    <xf numFmtId="0" fontId="1" fillId="0" borderId="0"/>
    <xf numFmtId="164" fontId="1" fillId="0" borderId="0" applyFont="0" applyFill="0" applyBorder="0" applyAlignment="0" applyProtection="0"/>
    <xf numFmtId="176" fontId="48" fillId="0" borderId="0"/>
    <xf numFmtId="176" fontId="48" fillId="0" borderId="0"/>
    <xf numFmtId="164" fontId="2" fillId="0" borderId="0" applyFont="0" applyFill="0" applyBorder="0" applyAlignment="0" applyProtection="0"/>
    <xf numFmtId="0" fontId="83" fillId="0" borderId="0"/>
    <xf numFmtId="0" fontId="2" fillId="0" borderId="0"/>
  </cellStyleXfs>
  <cellXfs count="697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1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5" fillId="0" borderId="4" xfId="1" applyNumberFormat="1" applyFont="1" applyBorder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5" xfId="1" applyNumberFormat="1" applyFont="1" applyBorder="1" applyProtection="1">
      <protection locked="0"/>
    </xf>
    <xf numFmtId="167" fontId="17" fillId="0" borderId="4" xfId="1" applyNumberFormat="1" applyFont="1" applyBorder="1"/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7" fontId="15" fillId="0" borderId="4" xfId="1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5" fillId="0" borderId="5" xfId="1" applyNumberFormat="1" applyFont="1" applyBorder="1" applyAlignment="1" applyProtection="1">
      <alignment horizontal="right"/>
    </xf>
    <xf numFmtId="167" fontId="15" fillId="0" borderId="4" xfId="1" quotePrefix="1" applyNumberFormat="1" applyFont="1" applyBorder="1" applyAlignment="1">
      <alignment horizontal="lef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9" fillId="0" borderId="5" xfId="1" applyNumberFormat="1" applyFont="1" applyBorder="1" applyAlignment="1" applyProtection="1">
      <alignment horizontal="right"/>
    </xf>
    <xf numFmtId="168" fontId="15" fillId="0" borderId="0" xfId="1" quotePrefix="1" applyNumberFormat="1" applyFont="1" applyBorder="1" applyAlignment="1">
      <alignment horizontal="left"/>
    </xf>
    <xf numFmtId="167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0" xfId="1" applyNumberFormat="1" applyFont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9" fillId="0" borderId="15" xfId="5" applyNumberFormat="1" applyFont="1" applyBorder="1"/>
    <xf numFmtId="168" fontId="19" fillId="0" borderId="15" xfId="1" applyNumberFormat="1" applyFont="1" applyBorder="1" applyAlignment="1">
      <alignment horizontal="right"/>
    </xf>
    <xf numFmtId="168" fontId="19" fillId="0" borderId="16" xfId="1" applyNumberFormat="1" applyFont="1" applyBorder="1" applyAlignment="1" applyProtection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5" fillId="0" borderId="5" xfId="1" applyNumberFormat="1" applyFont="1" applyBorder="1" applyProtection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 applyAlignment="1" applyProtection="1">
      <alignment horizontal="right"/>
    </xf>
    <xf numFmtId="167" fontId="15" fillId="0" borderId="6" xfId="1" applyNumberFormat="1" applyFont="1" applyBorder="1" applyAlignment="1">
      <alignment horizontal="left"/>
    </xf>
    <xf numFmtId="168" fontId="15" fillId="0" borderId="7" xfId="1" applyNumberFormat="1" applyFont="1" applyBorder="1" applyAlignment="1">
      <alignment horizontal="right"/>
    </xf>
    <xf numFmtId="168" fontId="15" fillId="0" borderId="7" xfId="1" applyNumberFormat="1" applyFont="1" applyBorder="1" applyProtection="1">
      <protection locked="0"/>
    </xf>
    <xf numFmtId="168" fontId="15" fillId="0" borderId="8" xfId="1" applyNumberFormat="1" applyFont="1" applyBorder="1" applyProtection="1">
      <protection locked="0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168" fontId="17" fillId="0" borderId="0" xfId="1" applyNumberFormat="1" applyFont="1" applyBorder="1" applyProtection="1"/>
    <xf numFmtId="168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8" fontId="15" fillId="0" borderId="0" xfId="1" applyNumberFormat="1" applyFont="1" applyBorder="1" applyProtection="1"/>
    <xf numFmtId="168" fontId="15" fillId="0" borderId="0" xfId="1" applyNumberFormat="1" applyFont="1" applyBorder="1" applyAlignment="1" applyProtection="1"/>
    <xf numFmtId="168" fontId="19" fillId="0" borderId="11" xfId="1" applyNumberFormat="1" applyFont="1" applyBorder="1" applyProtection="1"/>
    <xf numFmtId="168" fontId="19" fillId="0" borderId="0" xfId="1" applyNumberFormat="1" applyFont="1" applyBorder="1" applyProtection="1"/>
    <xf numFmtId="168" fontId="19" fillId="0" borderId="12" xfId="1" applyNumberFormat="1" applyFont="1" applyBorder="1" applyProtection="1"/>
    <xf numFmtId="168" fontId="21" fillId="0" borderId="0" xfId="1" applyNumberFormat="1" applyFont="1" applyBorder="1" applyAlignment="1" applyProtection="1">
      <alignment horizontal="right"/>
    </xf>
    <xf numFmtId="168" fontId="21" fillId="0" borderId="5" xfId="1" applyNumberFormat="1" applyFont="1" applyBorder="1" applyAlignment="1" applyProtection="1">
      <alignment horizontal="right"/>
    </xf>
    <xf numFmtId="168" fontId="19" fillId="0" borderId="0" xfId="1" applyNumberFormat="1" applyFont="1" applyBorder="1" applyAlignment="1" applyProtection="1"/>
    <xf numFmtId="168" fontId="19" fillId="0" borderId="7" xfId="1" applyNumberFormat="1" applyFont="1" applyBorder="1" applyProtection="1"/>
    <xf numFmtId="168" fontId="19" fillId="0" borderId="7" xfId="1" applyNumberFormat="1" applyFont="1" applyBorder="1" applyAlignment="1" applyProtection="1"/>
    <xf numFmtId="168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8" fontId="4" fillId="0" borderId="7" xfId="1" applyNumberFormat="1" applyFont="1" applyBorder="1" applyAlignment="1" applyProtection="1">
      <alignment horizontal="right"/>
    </xf>
    <xf numFmtId="168" fontId="15" fillId="0" borderId="7" xfId="1" applyNumberFormat="1" applyFont="1" applyBorder="1" applyAlignment="1" applyProtection="1">
      <alignment horizontal="right"/>
    </xf>
    <xf numFmtId="168" fontId="21" fillId="0" borderId="7" xfId="1" applyNumberFormat="1" applyFont="1" applyBorder="1" applyAlignment="1" applyProtection="1">
      <alignment horizontal="right"/>
    </xf>
    <xf numFmtId="168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8" fontId="15" fillId="0" borderId="16" xfId="1" applyNumberFormat="1" applyFont="1" applyBorder="1" applyProtection="1">
      <protection locked="0"/>
    </xf>
    <xf numFmtId="167" fontId="22" fillId="0" borderId="4" xfId="6" applyNumberFormat="1" applyFont="1" applyBorder="1" applyAlignment="1" applyProtection="1">
      <alignment horizontal="left"/>
    </xf>
    <xf numFmtId="167" fontId="22" fillId="0" borderId="4" xfId="6" applyNumberFormat="1" applyFont="1" applyBorder="1" applyAlignment="1" applyProtection="1"/>
    <xf numFmtId="168" fontId="15" fillId="0" borderId="0" xfId="1" quotePrefix="1" applyNumberFormat="1" applyFont="1" applyBorder="1" applyAlignment="1">
      <alignment horizontal="right"/>
    </xf>
    <xf numFmtId="167" fontId="15" fillId="0" borderId="2" xfId="1" applyNumberFormat="1" applyFont="1" applyBorder="1" applyProtection="1">
      <protection locked="0"/>
    </xf>
    <xf numFmtId="168" fontId="15" fillId="0" borderId="2" xfId="1" applyNumberFormat="1" applyFont="1" applyBorder="1" applyAlignment="1" applyProtection="1">
      <alignment horizontal="right"/>
      <protection locked="0"/>
    </xf>
    <xf numFmtId="168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8" fontId="19" fillId="0" borderId="9" xfId="1" applyNumberFormat="1" applyFont="1" applyBorder="1" applyProtection="1"/>
    <xf numFmtId="0" fontId="20" fillId="0" borderId="0" xfId="6" quotePrefix="1" applyAlignment="1" applyProtection="1"/>
    <xf numFmtId="0" fontId="25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32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36" fillId="2" borderId="6" xfId="13" applyFont="1" applyFill="1" applyBorder="1" applyAlignment="1">
      <alignment vertical="center"/>
    </xf>
    <xf numFmtId="0" fontId="36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36" fillId="0" borderId="1" xfId="13" applyFont="1" applyBorder="1" applyAlignment="1">
      <alignment vertical="center"/>
    </xf>
    <xf numFmtId="0" fontId="36" fillId="0" borderId="2" xfId="13" applyFont="1" applyBorder="1" applyAlignment="1">
      <alignment vertical="center"/>
    </xf>
    <xf numFmtId="0" fontId="37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36" fillId="0" borderId="4" xfId="13" applyFont="1" applyBorder="1" applyAlignment="1">
      <alignment vertical="center"/>
    </xf>
    <xf numFmtId="0" fontId="35" fillId="0" borderId="0" xfId="13" applyFont="1" applyBorder="1" applyAlignment="1">
      <alignment vertical="center"/>
    </xf>
    <xf numFmtId="0" fontId="38" fillId="0" borderId="0" xfId="13" quotePrefix="1" applyFont="1" applyBorder="1" applyAlignment="1">
      <alignment horizontal="right" vertical="center"/>
    </xf>
    <xf numFmtId="0" fontId="39" fillId="0" borderId="0" xfId="13" applyFont="1" applyBorder="1" applyAlignment="1">
      <alignment vertical="center"/>
    </xf>
    <xf numFmtId="0" fontId="40" fillId="0" borderId="0" xfId="13" applyFont="1" applyBorder="1" applyAlignment="1">
      <alignment vertical="center"/>
    </xf>
    <xf numFmtId="0" fontId="37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2" fontId="41" fillId="0" borderId="0" xfId="13" applyNumberFormat="1" applyFont="1" applyBorder="1" applyAlignment="1">
      <alignment horizontal="center" vertical="center"/>
    </xf>
    <xf numFmtId="0" fontId="34" fillId="0" borderId="0" xfId="13" applyFont="1" applyBorder="1" applyAlignment="1">
      <alignment vertical="center"/>
    </xf>
    <xf numFmtId="0" fontId="34" fillId="0" borderId="0" xfId="13" quotePrefix="1" applyFont="1" applyBorder="1" applyAlignment="1">
      <alignment horizontal="left" vertical="center"/>
    </xf>
    <xf numFmtId="0" fontId="35" fillId="0" borderId="0" xfId="13" applyFont="1" applyBorder="1"/>
    <xf numFmtId="174" fontId="35" fillId="0" borderId="0" xfId="2" applyNumberFormat="1" applyFont="1" applyBorder="1" applyAlignment="1">
      <alignment vertical="center"/>
    </xf>
    <xf numFmtId="174" fontId="42" fillId="0" borderId="0" xfId="2" applyNumberFormat="1" applyFont="1" applyBorder="1" applyAlignment="1">
      <alignment vertical="center"/>
    </xf>
    <xf numFmtId="167" fontId="35" fillId="0" borderId="0" xfId="13" applyNumberFormat="1" applyFont="1" applyBorder="1"/>
    <xf numFmtId="167" fontId="35" fillId="0" borderId="0" xfId="2" applyNumberFormat="1" applyFont="1" applyBorder="1" applyAlignment="1"/>
    <xf numFmtId="2" fontId="35" fillId="0" borderId="0" xfId="9" applyNumberFormat="1" applyFont="1" applyBorder="1" applyAlignment="1">
      <alignment vertical="center"/>
    </xf>
    <xf numFmtId="2" fontId="42" fillId="0" borderId="0" xfId="9" applyNumberFormat="1" applyFont="1" applyBorder="1" applyAlignment="1">
      <alignment vertical="center"/>
    </xf>
    <xf numFmtId="175" fontId="35" fillId="0" borderId="0" xfId="13" applyNumberFormat="1" applyFont="1" applyBorder="1" applyAlignment="1">
      <alignment vertical="center"/>
    </xf>
    <xf numFmtId="175" fontId="42" fillId="0" borderId="0" xfId="13" applyNumberFormat="1" applyFont="1" applyBorder="1" applyAlignment="1">
      <alignment vertical="center"/>
    </xf>
    <xf numFmtId="176" fontId="35" fillId="0" borderId="0" xfId="13" applyNumberFormat="1" applyFont="1" applyBorder="1" applyAlignment="1">
      <alignment vertical="center"/>
    </xf>
    <xf numFmtId="176" fontId="42" fillId="0" borderId="0" xfId="13" applyNumberFormat="1" applyFont="1" applyBorder="1" applyAlignment="1">
      <alignment vertical="center"/>
    </xf>
    <xf numFmtId="176" fontId="35" fillId="0" borderId="0" xfId="13" applyNumberFormat="1" applyFont="1" applyBorder="1"/>
    <xf numFmtId="168" fontId="35" fillId="0" borderId="0" xfId="13" applyNumberFormat="1" applyFont="1" applyBorder="1" applyAlignment="1">
      <alignment vertical="center"/>
    </xf>
    <xf numFmtId="168" fontId="42" fillId="0" borderId="0" xfId="13" applyNumberFormat="1" applyFont="1" applyBorder="1" applyAlignment="1">
      <alignment vertical="center"/>
    </xf>
    <xf numFmtId="0" fontId="42" fillId="0" borderId="0" xfId="13" applyFont="1" applyBorder="1" applyAlignment="1">
      <alignment vertical="center"/>
    </xf>
    <xf numFmtId="0" fontId="43" fillId="0" borderId="6" xfId="13" applyFont="1" applyBorder="1" applyAlignment="1">
      <alignment vertical="center"/>
    </xf>
    <xf numFmtId="176" fontId="40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0" fontId="19" fillId="0" borderId="0" xfId="1" applyFont="1" applyBorder="1"/>
    <xf numFmtId="0" fontId="44" fillId="0" borderId="0" xfId="1" applyFont="1"/>
    <xf numFmtId="168" fontId="19" fillId="0" borderId="5" xfId="1" applyNumberFormat="1" applyFont="1" applyBorder="1" applyAlignment="1">
      <alignment horizontal="right"/>
    </xf>
    <xf numFmtId="168" fontId="19" fillId="0" borderId="13" xfId="1" applyNumberFormat="1" applyFont="1" applyBorder="1"/>
    <xf numFmtId="168" fontId="19" fillId="0" borderId="13" xfId="1" applyNumberFormat="1" applyFont="1" applyBorder="1" applyAlignment="1">
      <alignment horizontal="right"/>
    </xf>
    <xf numFmtId="168" fontId="19" fillId="0" borderId="14" xfId="1" applyNumberFormat="1" applyFont="1" applyBorder="1" applyAlignment="1" applyProtection="1">
      <alignment horizontal="right"/>
    </xf>
    <xf numFmtId="168" fontId="19" fillId="0" borderId="15" xfId="1" applyNumberFormat="1" applyFont="1" applyBorder="1"/>
    <xf numFmtId="168" fontId="19" fillId="0" borderId="9" xfId="1" applyNumberFormat="1" applyFont="1" applyBorder="1"/>
    <xf numFmtId="167" fontId="15" fillId="0" borderId="20" xfId="1" applyNumberFormat="1" applyFont="1" applyBorder="1" applyProtection="1">
      <protection locked="0"/>
    </xf>
    <xf numFmtId="168" fontId="15" fillId="0" borderId="21" xfId="1" applyNumberFormat="1" applyFont="1" applyBorder="1" applyProtection="1">
      <protection locked="0"/>
    </xf>
    <xf numFmtId="167" fontId="17" fillId="0" borderId="20" xfId="1" applyNumberFormat="1" applyFont="1" applyBorder="1"/>
    <xf numFmtId="167" fontId="15" fillId="0" borderId="20" xfId="1" applyNumberFormat="1" applyFont="1" applyBorder="1"/>
    <xf numFmtId="167" fontId="15" fillId="0" borderId="20" xfId="1" quotePrefix="1" applyNumberFormat="1" applyFont="1" applyBorder="1" applyAlignment="1">
      <alignment horizontal="left"/>
    </xf>
    <xf numFmtId="167" fontId="15" fillId="0" borderId="20" xfId="6" applyNumberFormat="1" applyFont="1" applyBorder="1" applyAlignment="1" applyProtection="1">
      <alignment horizontal="left"/>
    </xf>
    <xf numFmtId="167" fontId="15" fillId="0" borderId="20" xfId="1" applyNumberFormat="1" applyFont="1" applyBorder="1" applyAlignment="1">
      <alignment horizontal="lef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5" fillId="0" borderId="20" xfId="6" applyNumberFormat="1" applyFont="1" applyBorder="1" applyAlignment="1" applyProtection="1"/>
    <xf numFmtId="167" fontId="19" fillId="0" borderId="20" xfId="1" applyNumberFormat="1" applyFont="1" applyBorder="1" applyAlignment="1">
      <alignment horizontal="left"/>
    </xf>
    <xf numFmtId="167" fontId="15" fillId="0" borderId="29" xfId="1" applyNumberFormat="1" applyFont="1" applyBorder="1" applyAlignment="1">
      <alignment horizontal="left"/>
    </xf>
    <xf numFmtId="168" fontId="15" fillId="0" borderId="30" xfId="1" applyNumberFormat="1" applyFont="1" applyBorder="1" applyAlignment="1">
      <alignment horizontal="right"/>
    </xf>
    <xf numFmtId="168" fontId="15" fillId="0" borderId="30" xfId="1" applyNumberFormat="1" applyFont="1" applyBorder="1" applyProtection="1">
      <protection locked="0"/>
    </xf>
    <xf numFmtId="168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6" fillId="0" borderId="37" xfId="1" applyFont="1" applyBorder="1" applyAlignment="1" applyProtection="1">
      <alignment horizontal="right"/>
    </xf>
    <xf numFmtId="168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8" fontId="4" fillId="0" borderId="37" xfId="1" applyNumberFormat="1" applyFont="1" applyBorder="1" applyProtection="1"/>
    <xf numFmtId="168" fontId="8" fillId="0" borderId="43" xfId="1" applyNumberFormat="1" applyFont="1" applyBorder="1" applyProtection="1"/>
    <xf numFmtId="168" fontId="9" fillId="0" borderId="37" xfId="1" applyNumberFormat="1" applyFont="1" applyBorder="1" applyAlignment="1" applyProtection="1">
      <alignment horizontal="right"/>
    </xf>
    <xf numFmtId="168" fontId="4" fillId="0" borderId="37" xfId="1" applyNumberFormat="1" applyFont="1" applyBorder="1" applyAlignment="1" applyProtection="1">
      <alignment horizontal="left"/>
    </xf>
    <xf numFmtId="168" fontId="4" fillId="0" borderId="43" xfId="1" applyNumberFormat="1" applyFont="1" applyBorder="1" applyProtection="1"/>
    <xf numFmtId="168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8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8" fontId="8" fillId="0" borderId="42" xfId="1" applyNumberFormat="1" applyFont="1" applyBorder="1" applyProtection="1"/>
    <xf numFmtId="168" fontId="4" fillId="0" borderId="44" xfId="1" applyNumberFormat="1" applyFont="1" applyBorder="1" applyProtection="1"/>
    <xf numFmtId="168" fontId="14" fillId="0" borderId="37" xfId="1" applyNumberFormat="1" applyFont="1" applyBorder="1" applyAlignment="1" applyProtection="1">
      <alignment horizontal="right"/>
    </xf>
    <xf numFmtId="168" fontId="8" fillId="0" borderId="39" xfId="1" applyNumberFormat="1" applyFont="1" applyBorder="1" applyProtection="1"/>
    <xf numFmtId="168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8" fontId="9" fillId="0" borderId="46" xfId="1" applyNumberFormat="1" applyFont="1" applyBorder="1" applyAlignment="1" applyProtection="1">
      <alignment horizontal="right"/>
    </xf>
    <xf numFmtId="168" fontId="9" fillId="0" borderId="47" xfId="1" applyNumberFormat="1" applyFont="1" applyBorder="1" applyAlignment="1" applyProtection="1">
      <alignment horizontal="right"/>
    </xf>
    <xf numFmtId="167" fontId="1" fillId="0" borderId="0" xfId="15" applyNumberFormat="1" applyFont="1" applyProtection="1">
      <protection locked="0"/>
    </xf>
    <xf numFmtId="167" fontId="44" fillId="0" borderId="0" xfId="15" applyNumberFormat="1" applyFont="1" applyProtection="1">
      <protection locked="0"/>
    </xf>
    <xf numFmtId="0" fontId="26" fillId="0" borderId="0" xfId="15" applyFont="1"/>
    <xf numFmtId="0" fontId="1" fillId="0" borderId="0" xfId="15"/>
    <xf numFmtId="171" fontId="1" fillId="0" borderId="0" xfId="15" applyNumberFormat="1"/>
    <xf numFmtId="0" fontId="23" fillId="0" borderId="1" xfId="15" applyFont="1" applyBorder="1"/>
    <xf numFmtId="0" fontId="17" fillId="0" borderId="2" xfId="15" applyFont="1" applyBorder="1" applyAlignment="1">
      <alignment horizontal="right"/>
    </xf>
    <xf numFmtId="0" fontId="17" fillId="0" borderId="3" xfId="15" applyFont="1" applyBorder="1" applyAlignment="1">
      <alignment horizontal="right"/>
    </xf>
    <xf numFmtId="0" fontId="23" fillId="0" borderId="4" xfId="15" applyFont="1" applyBorder="1"/>
    <xf numFmtId="0" fontId="15" fillId="0" borderId="5" xfId="15" applyFont="1" applyBorder="1" applyAlignment="1">
      <alignment horizontal="right"/>
    </xf>
    <xf numFmtId="0" fontId="27" fillId="0" borderId="4" xfId="15" applyFont="1" applyBorder="1"/>
    <xf numFmtId="168" fontId="1" fillId="0" borderId="0" xfId="15" applyNumberFormat="1"/>
    <xf numFmtId="0" fontId="26" fillId="0" borderId="0" xfId="15" quotePrefix="1" applyFont="1"/>
    <xf numFmtId="0" fontId="23" fillId="4" borderId="4" xfId="15" applyFont="1" applyFill="1" applyBorder="1"/>
    <xf numFmtId="0" fontId="29" fillId="0" borderId="4" xfId="15" applyFont="1" applyBorder="1"/>
    <xf numFmtId="173" fontId="30" fillId="0" borderId="0" xfId="15" applyNumberFormat="1" applyFont="1" applyAlignment="1">
      <alignment horizontal="right" wrapText="1"/>
    </xf>
    <xf numFmtId="0" fontId="31" fillId="0" borderId="4" xfId="15" applyFont="1" applyBorder="1"/>
    <xf numFmtId="0" fontId="23" fillId="0" borderId="6" xfId="15" applyFont="1" applyBorder="1"/>
    <xf numFmtId="0" fontId="12" fillId="0" borderId="7" xfId="15" applyFont="1" applyBorder="1" applyAlignment="1">
      <alignment horizontal="right"/>
    </xf>
    <xf numFmtId="0" fontId="12" fillId="0" borderId="8" xfId="15" applyFont="1" applyBorder="1" applyAlignment="1">
      <alignment horizontal="right"/>
    </xf>
    <xf numFmtId="0" fontId="23" fillId="0" borderId="7" xfId="15" applyFont="1" applyBorder="1" applyAlignment="1">
      <alignment horizontal="right"/>
    </xf>
    <xf numFmtId="0" fontId="23" fillId="0" borderId="8" xfId="15" applyFont="1" applyBorder="1" applyAlignment="1">
      <alignment horizontal="right"/>
    </xf>
    <xf numFmtId="0" fontId="23" fillId="0" borderId="0" xfId="15" applyFont="1"/>
    <xf numFmtId="0" fontId="15" fillId="0" borderId="0" xfId="15" applyFont="1"/>
    <xf numFmtId="167" fontId="46" fillId="0" borderId="0" xfId="15" applyNumberFormat="1" applyFont="1" applyProtection="1">
      <protection locked="0"/>
    </xf>
    <xf numFmtId="167" fontId="47" fillId="0" borderId="0" xfId="15" applyNumberFormat="1" applyFont="1" applyProtection="1">
      <protection locked="0"/>
    </xf>
    <xf numFmtId="167" fontId="47" fillId="0" borderId="4" xfId="15" applyNumberFormat="1" applyFont="1" applyBorder="1" applyProtection="1">
      <protection locked="0"/>
    </xf>
    <xf numFmtId="9" fontId="53" fillId="0" borderId="0" xfId="9" applyFont="1"/>
    <xf numFmtId="174" fontId="53" fillId="0" borderId="0" xfId="16" applyNumberFormat="1" applyFont="1"/>
    <xf numFmtId="164" fontId="42" fillId="0" borderId="0" xfId="16" applyFont="1"/>
    <xf numFmtId="167" fontId="64" fillId="0" borderId="0" xfId="15" applyNumberFormat="1" applyFont="1" applyBorder="1" applyProtection="1">
      <protection locked="0"/>
    </xf>
    <xf numFmtId="167" fontId="65" fillId="0" borderId="0" xfId="15" applyNumberFormat="1" applyFont="1" applyBorder="1" applyProtection="1">
      <protection locked="0"/>
    </xf>
    <xf numFmtId="167" fontId="64" fillId="0" borderId="0" xfId="15" applyNumberFormat="1" applyFont="1" applyProtection="1">
      <protection locked="0"/>
    </xf>
    <xf numFmtId="176" fontId="48" fillId="0" borderId="0" xfId="18"/>
    <xf numFmtId="176" fontId="49" fillId="0" borderId="0" xfId="18" applyFont="1" applyAlignment="1">
      <alignment horizontal="center"/>
    </xf>
    <xf numFmtId="176" fontId="50" fillId="0" borderId="0" xfId="18" applyFont="1"/>
    <xf numFmtId="176" fontId="52" fillId="0" borderId="0" xfId="18" applyFont="1" applyAlignment="1">
      <alignment horizontal="center"/>
    </xf>
    <xf numFmtId="176" fontId="54" fillId="0" borderId="0" xfId="18" applyFont="1" applyAlignment="1">
      <alignment horizontal="center"/>
    </xf>
    <xf numFmtId="176" fontId="42" fillId="0" borderId="0" xfId="18" applyFont="1" applyAlignment="1">
      <alignment horizontal="center"/>
    </xf>
    <xf numFmtId="176" fontId="47" fillId="0" borderId="7" xfId="18" applyFont="1" applyBorder="1"/>
    <xf numFmtId="176" fontId="47" fillId="0" borderId="2" xfId="18" applyFont="1" applyBorder="1"/>
    <xf numFmtId="176" fontId="47" fillId="0" borderId="0" xfId="18" applyFont="1"/>
    <xf numFmtId="176" fontId="42" fillId="0" borderId="0" xfId="18" applyFont="1"/>
    <xf numFmtId="1" fontId="56" fillId="0" borderId="0" xfId="18" quotePrefix="1" applyNumberFormat="1" applyFont="1" applyAlignment="1">
      <alignment horizontal="right"/>
    </xf>
    <xf numFmtId="176" fontId="57" fillId="0" borderId="0" xfId="18" applyFont="1"/>
    <xf numFmtId="176" fontId="58" fillId="0" borderId="0" xfId="18" applyFont="1"/>
    <xf numFmtId="172" fontId="59" fillId="0" borderId="0" xfId="18" applyNumberFormat="1" applyFont="1" applyAlignment="1">
      <alignment horizontal="center"/>
    </xf>
    <xf numFmtId="176" fontId="59" fillId="0" borderId="0" xfId="18" applyFont="1" applyAlignment="1">
      <alignment horizontal="center"/>
    </xf>
    <xf numFmtId="176" fontId="53" fillId="0" borderId="0" xfId="18" applyFont="1"/>
    <xf numFmtId="176" fontId="53" fillId="0" borderId="0" xfId="18" quotePrefix="1" applyFont="1" applyAlignment="1">
      <alignment horizontal="left"/>
    </xf>
    <xf numFmtId="168" fontId="53" fillId="0" borderId="0" xfId="18" applyNumberFormat="1" applyFont="1"/>
    <xf numFmtId="176" fontId="54" fillId="0" borderId="0" xfId="18" applyFont="1"/>
    <xf numFmtId="176" fontId="60" fillId="0" borderId="0" xfId="18" quotePrefix="1" applyFont="1" applyAlignment="1">
      <alignment horizontal="left"/>
    </xf>
    <xf numFmtId="176" fontId="58" fillId="0" borderId="7" xfId="18" applyFont="1" applyBorder="1"/>
    <xf numFmtId="176" fontId="61" fillId="0" borderId="36" xfId="18" applyFont="1" applyBorder="1"/>
    <xf numFmtId="176" fontId="61" fillId="0" borderId="0" xfId="18" applyFont="1"/>
    <xf numFmtId="176" fontId="55" fillId="0" borderId="0" xfId="18" applyFont="1"/>
    <xf numFmtId="176" fontId="61" fillId="0" borderId="0" xfId="18" quotePrefix="1" applyFont="1" applyAlignment="1">
      <alignment horizontal="left"/>
    </xf>
    <xf numFmtId="176" fontId="62" fillId="0" borderId="0" xfId="18" quotePrefix="1" applyFont="1" applyAlignment="1">
      <alignment horizontal="left"/>
    </xf>
    <xf numFmtId="177" fontId="61" fillId="0" borderId="0" xfId="18" applyNumberFormat="1" applyFont="1" applyAlignment="1">
      <alignment horizontal="right"/>
    </xf>
    <xf numFmtId="176" fontId="62" fillId="0" borderId="0" xfId="18" applyFont="1"/>
    <xf numFmtId="177" fontId="61" fillId="0" borderId="0" xfId="18" applyNumberFormat="1" applyFont="1" applyAlignment="1">
      <alignment horizontal="center"/>
    </xf>
    <xf numFmtId="177" fontId="61" fillId="0" borderId="0" xfId="18" applyNumberFormat="1" applyFont="1"/>
    <xf numFmtId="176" fontId="63" fillId="0" borderId="0" xfId="18" applyFont="1"/>
    <xf numFmtId="176" fontId="66" fillId="0" borderId="0" xfId="18" applyFont="1"/>
    <xf numFmtId="176" fontId="67" fillId="0" borderId="0" xfId="18" applyFont="1"/>
    <xf numFmtId="0" fontId="26" fillId="0" borderId="0" xfId="0" quotePrefix="1" applyFont="1"/>
    <xf numFmtId="2" fontId="53" fillId="0" borderId="0" xfId="9" applyNumberFormat="1" applyFont="1"/>
    <xf numFmtId="175" fontId="53" fillId="0" borderId="0" xfId="18" applyNumberFormat="1" applyFont="1"/>
    <xf numFmtId="176" fontId="53" fillId="0" borderId="0" xfId="18" applyFont="1" applyAlignment="1">
      <alignment horizontal="right"/>
    </xf>
    <xf numFmtId="0" fontId="15" fillId="0" borderId="0" xfId="15" applyFont="1" applyAlignment="1">
      <alignment horizontal="right"/>
    </xf>
    <xf numFmtId="168" fontId="28" fillId="0" borderId="0" xfId="15" applyNumberFormat="1" applyFont="1" applyAlignment="1">
      <alignment horizontal="right"/>
    </xf>
    <xf numFmtId="168" fontId="28" fillId="0" borderId="0" xfId="15" applyNumberFormat="1" applyFont="1"/>
    <xf numFmtId="168" fontId="15" fillId="0" borderId="0" xfId="0" applyNumberFormat="1" applyFont="1"/>
    <xf numFmtId="168" fontId="15" fillId="0" borderId="0" xfId="15" applyNumberFormat="1" applyFont="1"/>
    <xf numFmtId="168" fontId="17" fillId="0" borderId="0" xfId="15" applyNumberFormat="1" applyFont="1" applyAlignment="1">
      <alignment horizontal="right"/>
    </xf>
    <xf numFmtId="168" fontId="15" fillId="0" borderId="0" xfId="1" applyNumberFormat="1" applyFont="1" applyFill="1" applyBorder="1"/>
    <xf numFmtId="167" fontId="68" fillId="0" borderId="20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21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8" fillId="0" borderId="0" xfId="1" applyNumberFormat="1" applyFont="1" applyBorder="1" applyAlignment="1">
      <alignment horizontal="right"/>
    </xf>
    <xf numFmtId="168" fontId="28" fillId="0" borderId="0" xfId="1" applyNumberFormat="1" applyFont="1" applyBorder="1" applyAlignment="1">
      <alignment horizontal="right"/>
    </xf>
    <xf numFmtId="168" fontId="19" fillId="0" borderId="26" xfId="1" applyNumberFormat="1" applyFont="1" applyBorder="1" applyAlignment="1" applyProtection="1">
      <alignment horizontal="right"/>
      <protection locked="0"/>
    </xf>
    <xf numFmtId="168" fontId="69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7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42" xfId="1" applyFont="1" applyBorder="1" applyAlignment="1" applyProtection="1">
      <alignment horizontal="right"/>
    </xf>
    <xf numFmtId="167" fontId="28" fillId="0" borderId="20" xfId="1" applyNumberFormat="1" applyFont="1" applyBorder="1"/>
    <xf numFmtId="167" fontId="19" fillId="0" borderId="20" xfId="1" quotePrefix="1" applyNumberFormat="1" applyFont="1" applyBorder="1" applyAlignment="1">
      <alignment horizontal="left"/>
    </xf>
    <xf numFmtId="167" fontId="19" fillId="0" borderId="20" xfId="1" quotePrefix="1" applyNumberFormat="1" applyFont="1" applyBorder="1" applyAlignment="1" applyProtection="1">
      <alignment horizontal="left"/>
      <protection locked="0"/>
    </xf>
    <xf numFmtId="0" fontId="13" fillId="0" borderId="36" xfId="1" applyFont="1" applyBorder="1" applyAlignment="1" applyProtection="1"/>
    <xf numFmtId="0" fontId="13" fillId="0" borderId="36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7" xfId="1" applyNumberFormat="1" applyFont="1" applyBorder="1" applyProtection="1"/>
    <xf numFmtId="0" fontId="70" fillId="0" borderId="36" xfId="1" applyFont="1" applyBorder="1" applyAlignment="1" applyProtection="1">
      <alignment horizontal="left"/>
    </xf>
    <xf numFmtId="167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4" xfId="1" quotePrefix="1" applyNumberFormat="1" applyFont="1" applyBorder="1" applyAlignment="1">
      <alignment horizontal="left"/>
    </xf>
    <xf numFmtId="167" fontId="19" fillId="0" borderId="4" xfId="1" applyNumberFormat="1" applyFont="1" applyBorder="1" applyAlignment="1">
      <alignment horizontal="left"/>
    </xf>
    <xf numFmtId="0" fontId="19" fillId="0" borderId="4" xfId="1" applyFont="1" applyBorder="1"/>
    <xf numFmtId="0" fontId="19" fillId="0" borderId="0" xfId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left"/>
    </xf>
    <xf numFmtId="0" fontId="19" fillId="0" borderId="5" xfId="1" applyFont="1" applyBorder="1"/>
    <xf numFmtId="0" fontId="28" fillId="0" borderId="4" xfId="1" applyFont="1" applyBorder="1" applyAlignment="1" applyProtection="1">
      <alignment horizontal="left"/>
    </xf>
    <xf numFmtId="0" fontId="28" fillId="0" borderId="0" xfId="1" applyFont="1" applyBorder="1" applyAlignment="1" applyProtection="1">
      <alignment horizontal="left"/>
    </xf>
    <xf numFmtId="0" fontId="19" fillId="0" borderId="9" xfId="1" applyFont="1" applyBorder="1" applyAlignment="1" applyProtection="1">
      <alignment horizontal="center"/>
    </xf>
    <xf numFmtId="0" fontId="28" fillId="0" borderId="0" xfId="1" applyFont="1" applyBorder="1" applyAlignment="1" applyProtection="1">
      <alignment horizontal="center"/>
    </xf>
    <xf numFmtId="0" fontId="19" fillId="0" borderId="9" xfId="1" applyFont="1" applyBorder="1" applyAlignment="1" applyProtection="1">
      <alignment horizontal="left"/>
    </xf>
    <xf numFmtId="0" fontId="19" fillId="0" borderId="10" xfId="1" applyFont="1" applyBorder="1" applyAlignment="1" applyProtection="1">
      <alignment horizontal="right"/>
    </xf>
    <xf numFmtId="0" fontId="28" fillId="0" borderId="4" xfId="1" applyFont="1" applyBorder="1" applyAlignment="1" applyProtection="1"/>
    <xf numFmtId="0" fontId="28" fillId="0" borderId="0" xfId="1" applyFont="1" applyBorder="1" applyAlignment="1" applyProtection="1"/>
    <xf numFmtId="168" fontId="28" fillId="0" borderId="0" xfId="1" applyNumberFormat="1" applyFont="1" applyBorder="1" applyProtection="1"/>
    <xf numFmtId="168" fontId="19" fillId="0" borderId="10" xfId="1" applyNumberFormat="1" applyFont="1" applyBorder="1" applyProtection="1"/>
    <xf numFmtId="0" fontId="8" fillId="0" borderId="0" xfId="1" applyFont="1" applyBorder="1"/>
    <xf numFmtId="0" fontId="19" fillId="0" borderId="5" xfId="1" applyFont="1" applyBorder="1" applyAlignment="1" applyProtection="1">
      <alignment horizontal="left"/>
    </xf>
    <xf numFmtId="0" fontId="71" fillId="0" borderId="0" xfId="1" applyFont="1" applyBorder="1"/>
    <xf numFmtId="168" fontId="8" fillId="0" borderId="0" xfId="1" applyNumberFormat="1" applyFont="1" applyBorder="1" applyAlignment="1" applyProtection="1">
      <alignment horizontal="left"/>
    </xf>
    <xf numFmtId="168" fontId="19" fillId="0" borderId="0" xfId="1" applyNumberFormat="1" applyFont="1" applyBorder="1" applyAlignment="1" applyProtection="1">
      <alignment horizontal="left"/>
    </xf>
    <xf numFmtId="168" fontId="19" fillId="0" borderId="5" xfId="1" applyNumberFormat="1" applyFont="1" applyBorder="1" applyProtection="1"/>
    <xf numFmtId="167" fontId="19" fillId="0" borderId="4" xfId="1" applyNumberFormat="1" applyFont="1" applyBorder="1" applyProtection="1">
      <protection locked="0"/>
    </xf>
    <xf numFmtId="168" fontId="19" fillId="0" borderId="0" xfId="1" applyNumberFormat="1" applyFont="1" applyBorder="1" applyAlignment="1"/>
    <xf numFmtId="168" fontId="19" fillId="0" borderId="5" xfId="1" applyNumberFormat="1" applyFont="1" applyBorder="1" applyProtection="1">
      <protection locked="0"/>
    </xf>
    <xf numFmtId="167" fontId="28" fillId="0" borderId="4" xfId="1" applyNumberFormat="1" applyFont="1" applyBorder="1"/>
    <xf numFmtId="168" fontId="19" fillId="0" borderId="10" xfId="1" applyNumberFormat="1" applyFont="1" applyBorder="1" applyAlignment="1" applyProtection="1">
      <alignment horizontal="right"/>
      <protection locked="0"/>
    </xf>
    <xf numFmtId="168" fontId="15" fillId="0" borderId="16" xfId="1" applyNumberFormat="1" applyFont="1" applyBorder="1" applyAlignment="1" applyProtection="1">
      <alignment horizontal="right"/>
    </xf>
    <xf numFmtId="172" fontId="15" fillId="0" borderId="0" xfId="19" applyNumberFormat="1" applyFont="1" applyFill="1" applyBorder="1"/>
    <xf numFmtId="172" fontId="15" fillId="0" borderId="0" xfId="16" applyNumberFormat="1" applyFont="1" applyFill="1" applyBorder="1"/>
    <xf numFmtId="168" fontId="15" fillId="0" borderId="0" xfId="12" applyNumberFormat="1" applyFont="1" applyFill="1" applyBorder="1"/>
    <xf numFmtId="168" fontId="28" fillId="0" borderId="0" xfId="12" applyNumberFormat="1" applyFont="1" applyFill="1" applyBorder="1" applyAlignment="1">
      <alignment horizontal="right"/>
    </xf>
    <xf numFmtId="168" fontId="19" fillId="0" borderId="0" xfId="12" applyNumberFormat="1" applyFont="1" applyBorder="1" applyAlignment="1">
      <alignment horizontal="right"/>
    </xf>
    <xf numFmtId="168" fontId="17" fillId="0" borderId="0" xfId="12" applyNumberFormat="1" applyFont="1" applyBorder="1" applyAlignment="1">
      <alignment horizontal="right"/>
    </xf>
    <xf numFmtId="167" fontId="76" fillId="2" borderId="0" xfId="15" applyNumberFormat="1" applyFont="1" applyFill="1" applyBorder="1" applyAlignment="1">
      <alignment horizontal="center"/>
    </xf>
    <xf numFmtId="167" fontId="77" fillId="2" borderId="0" xfId="15" applyNumberFormat="1" applyFont="1" applyFill="1" applyBorder="1" applyAlignment="1">
      <alignment horizontal="center"/>
    </xf>
    <xf numFmtId="168" fontId="76" fillId="0" borderId="2" xfId="15" applyNumberFormat="1" applyFont="1" applyFill="1" applyBorder="1"/>
    <xf numFmtId="168" fontId="76" fillId="0" borderId="0" xfId="15" applyNumberFormat="1" applyFont="1" applyBorder="1" applyProtection="1">
      <protection locked="0"/>
    </xf>
    <xf numFmtId="49" fontId="76" fillId="0" borderId="4" xfId="15" applyNumberFormat="1" applyFont="1" applyBorder="1" applyAlignment="1">
      <alignment horizontal="center"/>
    </xf>
    <xf numFmtId="49" fontId="77" fillId="0" borderId="9" xfId="15" applyNumberFormat="1" applyFont="1" applyBorder="1" applyAlignment="1">
      <alignment horizontal="center"/>
    </xf>
    <xf numFmtId="49" fontId="76" fillId="0" borderId="48" xfId="15" applyNumberFormat="1" applyFont="1" applyBorder="1" applyAlignment="1">
      <alignment horizontal="center"/>
    </xf>
    <xf numFmtId="168" fontId="76" fillId="0" borderId="0" xfId="15" applyNumberFormat="1" applyFont="1" applyBorder="1"/>
    <xf numFmtId="168" fontId="76" fillId="0" borderId="5" xfId="15" applyNumberFormat="1" applyFont="1" applyBorder="1"/>
    <xf numFmtId="168" fontId="77" fillId="0" borderId="13" xfId="15" applyNumberFormat="1" applyFont="1" applyBorder="1"/>
    <xf numFmtId="168" fontId="77" fillId="0" borderId="14" xfId="15" applyNumberFormat="1" applyFont="1" applyBorder="1"/>
    <xf numFmtId="168" fontId="78" fillId="0" borderId="0" xfId="15" applyNumberFormat="1" applyFont="1" applyBorder="1"/>
    <xf numFmtId="168" fontId="77" fillId="0" borderId="0" xfId="15" applyNumberFormat="1" applyFont="1" applyBorder="1"/>
    <xf numFmtId="168" fontId="77" fillId="0" borderId="5" xfId="15" applyNumberFormat="1" applyFont="1" applyBorder="1"/>
    <xf numFmtId="168" fontId="76" fillId="0" borderId="9" xfId="15" applyNumberFormat="1" applyFont="1" applyBorder="1"/>
    <xf numFmtId="168" fontId="76" fillId="0" borderId="10" xfId="15" applyNumberFormat="1" applyFont="1" applyBorder="1"/>
    <xf numFmtId="168" fontId="76" fillId="0" borderId="0" xfId="5" applyNumberFormat="1" applyFont="1" applyBorder="1"/>
    <xf numFmtId="168" fontId="77" fillId="3" borderId="49" xfId="15" applyNumberFormat="1" applyFont="1" applyFill="1" applyBorder="1"/>
    <xf numFmtId="168" fontId="77" fillId="3" borderId="50" xfId="15" applyNumberFormat="1" applyFont="1" applyFill="1" applyBorder="1"/>
    <xf numFmtId="168" fontId="76" fillId="0" borderId="0" xfId="15" quotePrefix="1" applyNumberFormat="1" applyFont="1" applyBorder="1" applyAlignment="1">
      <alignment horizontal="left"/>
    </xf>
    <xf numFmtId="168" fontId="76" fillId="0" borderId="0" xfId="15" applyNumberFormat="1" applyFont="1" applyBorder="1" applyAlignment="1">
      <alignment horizontal="right"/>
    </xf>
    <xf numFmtId="168" fontId="79" fillId="0" borderId="0" xfId="15" applyNumberFormat="1" applyFont="1" applyBorder="1" applyAlignment="1">
      <alignment horizontal="right"/>
    </xf>
    <xf numFmtId="168" fontId="78" fillId="0" borderId="5" xfId="15" applyNumberFormat="1" applyFont="1" applyBorder="1"/>
    <xf numFmtId="168" fontId="80" fillId="0" borderId="0" xfId="15" applyNumberFormat="1" applyFont="1" applyBorder="1" applyAlignment="1">
      <alignment horizontal="right"/>
    </xf>
    <xf numFmtId="168" fontId="81" fillId="0" borderId="0" xfId="15" applyNumberFormat="1" applyFont="1" applyBorder="1"/>
    <xf numFmtId="168" fontId="81" fillId="0" borderId="5" xfId="15" applyNumberFormat="1" applyFont="1" applyBorder="1"/>
    <xf numFmtId="168" fontId="79" fillId="0" borderId="0" xfId="15" applyNumberFormat="1" applyFont="1" applyBorder="1"/>
    <xf numFmtId="168" fontId="79" fillId="0" borderId="5" xfId="15" applyNumberFormat="1" applyFont="1" applyBorder="1"/>
    <xf numFmtId="168" fontId="77" fillId="0" borderId="0" xfId="5" applyNumberFormat="1" applyFont="1" applyBorder="1"/>
    <xf numFmtId="168" fontId="76" fillId="0" borderId="0" xfId="15" applyNumberFormat="1" applyFont="1" applyBorder="1" applyAlignment="1" applyProtection="1">
      <alignment horizontal="right"/>
      <protection locked="0"/>
    </xf>
    <xf numFmtId="168" fontId="77" fillId="0" borderId="11" xfId="15" applyNumberFormat="1" applyFont="1" applyBorder="1" applyAlignment="1">
      <alignment horizontal="right"/>
    </xf>
    <xf numFmtId="168" fontId="76" fillId="0" borderId="5" xfId="15" applyNumberFormat="1" applyFont="1" applyBorder="1" applyAlignment="1">
      <alignment horizontal="right"/>
    </xf>
    <xf numFmtId="168" fontId="76" fillId="0" borderId="11" xfId="5" applyNumberFormat="1" applyFont="1" applyBorder="1"/>
    <xf numFmtId="168" fontId="76" fillId="0" borderId="5" xfId="5" applyNumberFormat="1" applyFont="1" applyBorder="1"/>
    <xf numFmtId="168" fontId="76" fillId="0" borderId="5" xfId="15" applyNumberFormat="1" applyFont="1" applyBorder="1" applyAlignment="1" applyProtection="1">
      <alignment horizontal="right"/>
      <protection locked="0"/>
    </xf>
    <xf numFmtId="168" fontId="76" fillId="0" borderId="7" xfId="15" applyNumberFormat="1" applyFont="1" applyBorder="1" applyAlignment="1" applyProtection="1">
      <alignment horizontal="right"/>
      <protection locked="0"/>
    </xf>
    <xf numFmtId="168" fontId="76" fillId="0" borderId="8" xfId="15" applyNumberFormat="1" applyFont="1" applyBorder="1" applyAlignment="1" applyProtection="1">
      <alignment horizontal="right"/>
      <protection locked="0"/>
    </xf>
    <xf numFmtId="168" fontId="76" fillId="0" borderId="0" xfId="15" applyNumberFormat="1" applyFont="1" applyAlignment="1" applyProtection="1">
      <alignment horizontal="right"/>
      <protection locked="0"/>
    </xf>
    <xf numFmtId="168" fontId="76" fillId="0" borderId="0" xfId="15" applyNumberFormat="1" applyFont="1" applyProtection="1">
      <protection locked="0"/>
    </xf>
    <xf numFmtId="167" fontId="72" fillId="0" borderId="1" xfId="15" applyNumberFormat="1" applyFont="1" applyFill="1" applyBorder="1"/>
    <xf numFmtId="167" fontId="72" fillId="0" borderId="4" xfId="15" applyNumberFormat="1" applyFont="1" applyBorder="1" applyProtection="1">
      <protection locked="0"/>
    </xf>
    <xf numFmtId="167" fontId="74" fillId="0" borderId="4" xfId="15" applyNumberFormat="1" applyFont="1" applyBorder="1"/>
    <xf numFmtId="167" fontId="72" fillId="0" borderId="4" xfId="15" applyNumberFormat="1" applyFont="1" applyBorder="1"/>
    <xf numFmtId="167" fontId="73" fillId="0" borderId="4" xfId="15" applyNumberFormat="1" applyFont="1" applyBorder="1" applyProtection="1">
      <protection locked="0"/>
    </xf>
    <xf numFmtId="167" fontId="72" fillId="0" borderId="4" xfId="15" applyNumberFormat="1" applyFont="1" applyBorder="1" applyProtection="1"/>
    <xf numFmtId="167" fontId="73" fillId="0" borderId="4" xfId="15" quotePrefix="1" applyNumberFormat="1" applyFont="1" applyBorder="1" applyAlignment="1">
      <alignment horizontal="left"/>
    </xf>
    <xf numFmtId="167" fontId="72" fillId="0" borderId="4" xfId="15" quotePrefix="1" applyNumberFormat="1" applyFont="1" applyBorder="1" applyAlignment="1">
      <alignment horizontal="left"/>
    </xf>
    <xf numFmtId="167" fontId="82" fillId="0" borderId="4" xfId="6" applyNumberFormat="1" applyFont="1" applyBorder="1" applyAlignment="1" applyProtection="1">
      <alignment horizontal="left"/>
    </xf>
    <xf numFmtId="167" fontId="72" fillId="0" borderId="4" xfId="15" applyNumberFormat="1" applyFont="1" applyBorder="1" applyAlignment="1">
      <alignment horizontal="left"/>
    </xf>
    <xf numFmtId="49" fontId="72" fillId="0" borderId="4" xfId="15" quotePrefix="1" applyNumberFormat="1" applyFont="1" applyBorder="1" applyAlignment="1" applyProtection="1">
      <alignment horizontal="left"/>
      <protection locked="0"/>
    </xf>
    <xf numFmtId="167" fontId="73" fillId="0" borderId="4" xfId="15" quotePrefix="1" applyNumberFormat="1" applyFont="1" applyBorder="1" applyAlignment="1" applyProtection="1">
      <alignment horizontal="left"/>
      <protection locked="0"/>
    </xf>
    <xf numFmtId="167" fontId="75" fillId="0" borderId="4" xfId="15" applyNumberFormat="1" applyFont="1" applyBorder="1"/>
    <xf numFmtId="167" fontId="82" fillId="0" borderId="4" xfId="6" applyNumberFormat="1" applyFont="1" applyBorder="1" applyAlignment="1" applyProtection="1"/>
    <xf numFmtId="167" fontId="73" fillId="0" borderId="4" xfId="15" applyNumberFormat="1" applyFont="1" applyBorder="1" applyAlignment="1">
      <alignment horizontal="left"/>
    </xf>
    <xf numFmtId="0" fontId="73" fillId="0" borderId="4" xfId="15" applyFont="1" applyBorder="1" applyAlignment="1" applyProtection="1">
      <alignment horizontal="left"/>
    </xf>
    <xf numFmtId="167" fontId="72" fillId="0" borderId="6" xfId="15" applyNumberFormat="1" applyFont="1" applyBorder="1" applyProtection="1">
      <protection locked="0"/>
    </xf>
    <xf numFmtId="167" fontId="72" fillId="0" borderId="0" xfId="15" applyNumberFormat="1" applyFont="1" applyProtection="1">
      <protection locked="0"/>
    </xf>
    <xf numFmtId="176" fontId="42" fillId="0" borderId="0" xfId="18" quotePrefix="1" applyFont="1" applyAlignment="1">
      <alignment horizontal="center"/>
    </xf>
    <xf numFmtId="176" fontId="42" fillId="0" borderId="0" xfId="18" quotePrefix="1" applyFont="1" applyAlignment="1">
      <alignment horizontal="center"/>
    </xf>
    <xf numFmtId="2" fontId="84" fillId="0" borderId="0" xfId="18" applyNumberFormat="1" applyFont="1"/>
    <xf numFmtId="176" fontId="32" fillId="0" borderId="0" xfId="18" applyFont="1" applyAlignment="1">
      <alignment horizontal="center" vertical="center"/>
    </xf>
    <xf numFmtId="0" fontId="85" fillId="0" borderId="0" xfId="18" applyNumberFormat="1" applyFont="1"/>
    <xf numFmtId="176" fontId="86" fillId="0" borderId="0" xfId="18" applyFont="1" applyAlignment="1">
      <alignment horizontal="centerContinuous"/>
    </xf>
    <xf numFmtId="176" fontId="87" fillId="0" borderId="0" xfId="18" quotePrefix="1" applyFont="1" applyAlignment="1">
      <alignment horizontal="center"/>
    </xf>
    <xf numFmtId="176" fontId="88" fillId="0" borderId="0" xfId="18" applyFont="1" applyAlignment="1">
      <alignment horizontal="center"/>
    </xf>
    <xf numFmtId="176" fontId="89" fillId="0" borderId="0" xfId="18" quotePrefix="1" applyFont="1" applyAlignment="1">
      <alignment horizontal="center" vertical="center"/>
    </xf>
    <xf numFmtId="176" fontId="90" fillId="0" borderId="0" xfId="18" applyFont="1" applyAlignment="1">
      <alignment horizontal="left" vertical="center"/>
    </xf>
    <xf numFmtId="176" fontId="91" fillId="0" borderId="0" xfId="18" applyFont="1" applyAlignment="1">
      <alignment horizontal="centerContinuous"/>
    </xf>
    <xf numFmtId="176" fontId="55" fillId="5" borderId="51" xfId="18" applyFont="1" applyFill="1" applyBorder="1" applyAlignment="1">
      <alignment horizontal="center"/>
    </xf>
    <xf numFmtId="176" fontId="55" fillId="5" borderId="34" xfId="18" applyFont="1" applyFill="1" applyBorder="1" applyAlignment="1">
      <alignment horizontal="center"/>
    </xf>
    <xf numFmtId="176" fontId="55" fillId="5" borderId="52" xfId="18" applyFont="1" applyFill="1" applyBorder="1" applyAlignment="1">
      <alignment horizontal="center"/>
    </xf>
    <xf numFmtId="176" fontId="55" fillId="5" borderId="35" xfId="18" applyFont="1" applyFill="1" applyBorder="1" applyAlignment="1">
      <alignment horizontal="center"/>
    </xf>
    <xf numFmtId="176" fontId="55" fillId="5" borderId="53" xfId="18" applyFont="1" applyFill="1" applyBorder="1" applyAlignment="1">
      <alignment horizontal="center"/>
    </xf>
    <xf numFmtId="176" fontId="55" fillId="5" borderId="0" xfId="18" applyFont="1" applyFill="1" applyAlignment="1">
      <alignment horizontal="center"/>
    </xf>
    <xf numFmtId="176" fontId="55" fillId="5" borderId="54" xfId="18" applyFont="1" applyFill="1" applyBorder="1" applyAlignment="1">
      <alignment horizontal="center"/>
    </xf>
    <xf numFmtId="176" fontId="55" fillId="5" borderId="37" xfId="18" applyFont="1" applyFill="1" applyBorder="1" applyAlignment="1">
      <alignment horizontal="center"/>
    </xf>
    <xf numFmtId="176" fontId="54" fillId="5" borderId="53" xfId="18" applyFont="1" applyFill="1" applyBorder="1" applyAlignment="1">
      <alignment horizontal="center"/>
    </xf>
    <xf numFmtId="176" fontId="54" fillId="5" borderId="36" xfId="18" applyFont="1" applyFill="1" applyBorder="1" applyAlignment="1">
      <alignment horizontal="center"/>
    </xf>
    <xf numFmtId="176" fontId="54" fillId="5" borderId="37" xfId="18" applyFont="1" applyFill="1" applyBorder="1"/>
    <xf numFmtId="176" fontId="54" fillId="5" borderId="0" xfId="18" applyFont="1" applyFill="1" applyAlignment="1">
      <alignment horizontal="center"/>
    </xf>
    <xf numFmtId="176" fontId="92" fillId="5" borderId="57" xfId="18" applyFont="1" applyFill="1" applyBorder="1"/>
    <xf numFmtId="176" fontId="92" fillId="5" borderId="58" xfId="18" applyFont="1" applyFill="1" applyBorder="1"/>
    <xf numFmtId="176" fontId="92" fillId="5" borderId="59" xfId="18" applyFont="1" applyFill="1" applyBorder="1"/>
    <xf numFmtId="176" fontId="92" fillId="5" borderId="60" xfId="18" applyFont="1" applyFill="1" applyBorder="1"/>
    <xf numFmtId="176" fontId="93" fillId="0" borderId="53" xfId="18" applyFont="1" applyBorder="1" applyAlignment="1">
      <alignment horizontal="center"/>
    </xf>
    <xf numFmtId="176" fontId="55" fillId="0" borderId="61" xfId="18" applyFont="1" applyBorder="1"/>
    <xf numFmtId="176" fontId="55" fillId="0" borderId="37" xfId="18" applyFont="1" applyBorder="1"/>
    <xf numFmtId="176" fontId="94" fillId="0" borderId="62" xfId="18" applyFont="1" applyBorder="1" applyAlignment="1">
      <alignment vertical="center"/>
    </xf>
    <xf numFmtId="168" fontId="58" fillId="0" borderId="63" xfId="18" applyNumberFormat="1" applyFont="1" applyBorder="1" applyAlignment="1">
      <alignment vertical="center"/>
    </xf>
    <xf numFmtId="176" fontId="58" fillId="0" borderId="64" xfId="18" applyFont="1" applyBorder="1"/>
    <xf numFmtId="176" fontId="58" fillId="0" borderId="65" xfId="18" applyFont="1" applyBorder="1" applyAlignment="1">
      <alignment vertical="center"/>
    </xf>
    <xf numFmtId="168" fontId="58" fillId="0" borderId="65" xfId="18" applyNumberFormat="1" applyFont="1" applyBorder="1" applyAlignment="1">
      <alignment vertical="center"/>
    </xf>
    <xf numFmtId="176" fontId="95" fillId="0" borderId="62" xfId="18" applyFont="1" applyBorder="1" applyAlignment="1">
      <alignment horizontal="left"/>
    </xf>
    <xf numFmtId="168" fontId="58" fillId="0" borderId="63" xfId="18" applyNumberFormat="1" applyFont="1" applyBorder="1"/>
    <xf numFmtId="176" fontId="58" fillId="0" borderId="65" xfId="18" applyFont="1" applyBorder="1"/>
    <xf numFmtId="168" fontId="58" fillId="0" borderId="65" xfId="18" applyNumberFormat="1" applyFont="1" applyBorder="1"/>
    <xf numFmtId="176" fontId="95" fillId="0" borderId="66" xfId="18" applyFont="1" applyBorder="1" applyAlignment="1">
      <alignment horizontal="left"/>
    </xf>
    <xf numFmtId="168" fontId="58" fillId="0" borderId="67" xfId="18" applyNumberFormat="1" applyFont="1" applyBorder="1"/>
    <xf numFmtId="176" fontId="58" fillId="0" borderId="68" xfId="18" applyFont="1" applyBorder="1"/>
    <xf numFmtId="176" fontId="58" fillId="0" borderId="69" xfId="18" applyFont="1" applyBorder="1"/>
    <xf numFmtId="168" fontId="58" fillId="0" borderId="69" xfId="18" applyNumberFormat="1" applyFont="1" applyBorder="1"/>
    <xf numFmtId="174" fontId="53" fillId="0" borderId="0" xfId="16" applyNumberFormat="1" applyFont="1" applyFill="1"/>
    <xf numFmtId="176" fontId="94" fillId="0" borderId="53" xfId="18" applyFont="1" applyBorder="1" applyAlignment="1">
      <alignment horizontal="left"/>
    </xf>
    <xf numFmtId="168" fontId="58" fillId="0" borderId="0" xfId="18" applyNumberFormat="1" applyFont="1"/>
    <xf numFmtId="176" fontId="58" fillId="0" borderId="56" xfId="18" applyFont="1" applyBorder="1"/>
    <xf numFmtId="176" fontId="58" fillId="0" borderId="37" xfId="18" applyFont="1" applyBorder="1"/>
    <xf numFmtId="168" fontId="58" fillId="0" borderId="37" xfId="18" applyNumberFormat="1" applyFont="1" applyBorder="1"/>
    <xf numFmtId="1" fontId="84" fillId="0" borderId="0" xfId="18" applyNumberFormat="1" applyFont="1" applyAlignment="1">
      <alignment horizontal="left"/>
    </xf>
    <xf numFmtId="176" fontId="94" fillId="0" borderId="70" xfId="18" applyFont="1" applyBorder="1" applyAlignment="1">
      <alignment horizontal="left"/>
    </xf>
    <xf numFmtId="168" fontId="58" fillId="0" borderId="46" xfId="18" applyNumberFormat="1" applyFont="1" applyBorder="1"/>
    <xf numFmtId="176" fontId="58" fillId="0" borderId="71" xfId="18" applyFont="1" applyBorder="1"/>
    <xf numFmtId="176" fontId="58" fillId="0" borderId="47" xfId="18" applyFont="1" applyBorder="1"/>
    <xf numFmtId="168" fontId="58" fillId="0" borderId="47" xfId="18" applyNumberFormat="1" applyFont="1" applyBorder="1"/>
    <xf numFmtId="2" fontId="53" fillId="0" borderId="0" xfId="9" applyNumberFormat="1" applyFont="1" applyFill="1"/>
    <xf numFmtId="176" fontId="94" fillId="0" borderId="62" xfId="18" applyFont="1" applyBorder="1" applyAlignment="1">
      <alignment horizontal="left"/>
    </xf>
    <xf numFmtId="176" fontId="95" fillId="0" borderId="53" xfId="18" applyFont="1" applyBorder="1" applyAlignment="1">
      <alignment horizontal="left"/>
    </xf>
    <xf numFmtId="176" fontId="94" fillId="5" borderId="53" xfId="18" applyFont="1" applyFill="1" applyBorder="1" applyAlignment="1">
      <alignment horizontal="left"/>
    </xf>
    <xf numFmtId="168" fontId="58" fillId="5" borderId="0" xfId="18" applyNumberFormat="1" applyFont="1" applyFill="1"/>
    <xf numFmtId="176" fontId="58" fillId="5" borderId="56" xfId="18" applyFont="1" applyFill="1" applyBorder="1"/>
    <xf numFmtId="176" fontId="58" fillId="5" borderId="37" xfId="18" applyFont="1" applyFill="1" applyBorder="1"/>
    <xf numFmtId="168" fontId="58" fillId="5" borderId="37" xfId="18" applyNumberFormat="1" applyFont="1" applyFill="1" applyBorder="1"/>
    <xf numFmtId="168" fontId="96" fillId="0" borderId="67" xfId="18" applyNumberFormat="1" applyFont="1" applyBorder="1"/>
    <xf numFmtId="168" fontId="58" fillId="0" borderId="72" xfId="18" applyNumberFormat="1" applyFont="1" applyBorder="1"/>
    <xf numFmtId="2" fontId="85" fillId="0" borderId="0" xfId="18" applyNumberFormat="1" applyFont="1"/>
    <xf numFmtId="176" fontId="54" fillId="0" borderId="46" xfId="18" applyFont="1" applyBorder="1"/>
    <xf numFmtId="176" fontId="54" fillId="0" borderId="73" xfId="18" applyFont="1" applyBorder="1"/>
    <xf numFmtId="39" fontId="58" fillId="0" borderId="46" xfId="16" applyNumberFormat="1" applyFont="1" applyFill="1" applyBorder="1"/>
    <xf numFmtId="176" fontId="54" fillId="0" borderId="47" xfId="18" applyFont="1" applyBorder="1"/>
    <xf numFmtId="164" fontId="58" fillId="0" borderId="47" xfId="16" applyFont="1" applyFill="1" applyBorder="1"/>
    <xf numFmtId="176" fontId="54" fillId="0" borderId="34" xfId="18" applyFont="1" applyBorder="1"/>
    <xf numFmtId="176" fontId="97" fillId="0" borderId="0" xfId="18" applyFont="1" applyAlignment="1">
      <alignment horizontal="left"/>
    </xf>
    <xf numFmtId="22" fontId="91" fillId="0" borderId="0" xfId="18" applyNumberFormat="1" applyFont="1"/>
    <xf numFmtId="176" fontId="91" fillId="0" borderId="0" xfId="18" quotePrefix="1" applyFont="1" applyAlignment="1">
      <alignment horizontal="left"/>
    </xf>
    <xf numFmtId="177" fontId="91" fillId="0" borderId="0" xfId="18" applyNumberFormat="1" applyFont="1" applyAlignment="1">
      <alignment horizontal="center"/>
    </xf>
    <xf numFmtId="177" fontId="91" fillId="0" borderId="0" xfId="18" quotePrefix="1" applyNumberFormat="1" applyFont="1" applyAlignment="1">
      <alignment horizontal="left"/>
    </xf>
    <xf numFmtId="177" fontId="91" fillId="0" borderId="0" xfId="18" applyNumberFormat="1" applyFont="1" applyAlignment="1">
      <alignment horizontal="left"/>
    </xf>
    <xf numFmtId="176" fontId="98" fillId="0" borderId="0" xfId="18" applyFont="1" applyAlignment="1">
      <alignment horizontal="center"/>
    </xf>
    <xf numFmtId="2" fontId="94" fillId="0" borderId="0" xfId="18" applyNumberFormat="1" applyFont="1"/>
    <xf numFmtId="176" fontId="99" fillId="0" borderId="0" xfId="18" applyFont="1"/>
    <xf numFmtId="176" fontId="99" fillId="0" borderId="30" xfId="18" applyFont="1" applyBorder="1"/>
    <xf numFmtId="176" fontId="100" fillId="2" borderId="74" xfId="18" applyFont="1" applyFill="1" applyBorder="1" applyAlignment="1">
      <alignment horizontal="center"/>
    </xf>
    <xf numFmtId="49" fontId="54" fillId="2" borderId="75" xfId="18" applyNumberFormat="1" applyFont="1" applyFill="1" applyBorder="1" applyAlignment="1">
      <alignment horizontal="centerContinuous"/>
    </xf>
    <xf numFmtId="176" fontId="54" fillId="2" borderId="76" xfId="18" applyFont="1" applyFill="1" applyBorder="1" applyAlignment="1">
      <alignment horizontal="centerContinuous"/>
    </xf>
    <xf numFmtId="176" fontId="54" fillId="2" borderId="77" xfId="18" applyFont="1" applyFill="1" applyBorder="1" applyAlignment="1">
      <alignment horizontal="centerContinuous"/>
    </xf>
    <xf numFmtId="176" fontId="54" fillId="2" borderId="78" xfId="18" applyFont="1" applyFill="1" applyBorder="1" applyAlignment="1">
      <alignment horizontal="centerContinuous"/>
    </xf>
    <xf numFmtId="176" fontId="54" fillId="2" borderId="77" xfId="18" applyFont="1" applyFill="1" applyBorder="1" applyAlignment="1">
      <alignment horizontal="center"/>
    </xf>
    <xf numFmtId="176" fontId="54" fillId="2" borderId="79" xfId="18" applyFont="1" applyFill="1" applyBorder="1" applyAlignment="1">
      <alignment horizontal="centerContinuous"/>
    </xf>
    <xf numFmtId="176" fontId="54" fillId="2" borderId="75" xfId="18" applyFont="1" applyFill="1" applyBorder="1" applyAlignment="1">
      <alignment horizontal="center"/>
    </xf>
    <xf numFmtId="49" fontId="54" fillId="2" borderId="75" xfId="18" applyNumberFormat="1" applyFont="1" applyFill="1" applyBorder="1" applyAlignment="1">
      <alignment horizontal="center"/>
    </xf>
    <xf numFmtId="176" fontId="84" fillId="0" borderId="51" xfId="18" applyFont="1" applyBorder="1" applyAlignment="1">
      <alignment horizontal="left"/>
    </xf>
    <xf numFmtId="168" fontId="54" fillId="0" borderId="34" xfId="18" applyNumberFormat="1" applyFont="1" applyBorder="1"/>
    <xf numFmtId="176" fontId="54" fillId="0" borderId="80" xfId="18" applyFont="1" applyBorder="1"/>
    <xf numFmtId="168" fontId="54" fillId="0" borderId="81" xfId="18" applyNumberFormat="1" applyFont="1" applyBorder="1"/>
    <xf numFmtId="176" fontId="54" fillId="0" borderId="82" xfId="18" applyFont="1" applyBorder="1"/>
    <xf numFmtId="168" fontId="54" fillId="0" borderId="35" xfId="18" applyNumberFormat="1" applyFont="1" applyBorder="1"/>
    <xf numFmtId="168" fontId="58" fillId="0" borderId="83" xfId="18" applyNumberFormat="1" applyFont="1" applyBorder="1"/>
    <xf numFmtId="176" fontId="58" fillId="0" borderId="84" xfId="18" applyFont="1" applyBorder="1"/>
    <xf numFmtId="168" fontId="58" fillId="0" borderId="85" xfId="18" applyNumberFormat="1" applyFont="1" applyBorder="1"/>
    <xf numFmtId="168" fontId="58" fillId="0" borderId="86" xfId="18" applyNumberFormat="1" applyFont="1" applyBorder="1"/>
    <xf numFmtId="176" fontId="58" fillId="0" borderId="87" xfId="18" applyFont="1" applyBorder="1"/>
    <xf numFmtId="168" fontId="58" fillId="0" borderId="88" xfId="18" applyNumberFormat="1" applyFont="1" applyBorder="1"/>
    <xf numFmtId="176" fontId="58" fillId="0" borderId="89" xfId="18" applyFont="1" applyBorder="1"/>
    <xf numFmtId="168" fontId="58" fillId="0" borderId="90" xfId="18" applyNumberFormat="1" applyFont="1" applyBorder="1"/>
    <xf numFmtId="176" fontId="94" fillId="0" borderId="66" xfId="18" applyFont="1" applyBorder="1" applyAlignment="1">
      <alignment horizontal="left"/>
    </xf>
    <xf numFmtId="168" fontId="58" fillId="0" borderId="91" xfId="18" applyNumberFormat="1" applyFont="1" applyBorder="1"/>
    <xf numFmtId="168" fontId="58" fillId="0" borderId="92" xfId="18" applyNumberFormat="1" applyFont="1" applyBorder="1"/>
    <xf numFmtId="176" fontId="58" fillId="0" borderId="93" xfId="18" applyFont="1" applyBorder="1"/>
    <xf numFmtId="168" fontId="58" fillId="0" borderId="94" xfId="18" applyNumberFormat="1" applyFont="1" applyBorder="1"/>
    <xf numFmtId="176" fontId="99" fillId="0" borderId="37" xfId="18" applyFont="1" applyBorder="1"/>
    <xf numFmtId="49" fontId="101" fillId="0" borderId="95" xfId="18" applyNumberFormat="1" applyFont="1" applyBorder="1" applyAlignment="1">
      <alignment horizontal="left"/>
    </xf>
    <xf numFmtId="176" fontId="52" fillId="0" borderId="99" xfId="18" applyFont="1" applyBorder="1" applyAlignment="1">
      <alignment horizontal="center"/>
    </xf>
    <xf numFmtId="176" fontId="52" fillId="0" borderId="100" xfId="18" applyFont="1" applyBorder="1"/>
    <xf numFmtId="176" fontId="52" fillId="0" borderId="101" xfId="18" applyFont="1" applyBorder="1" applyAlignment="1">
      <alignment horizontal="center"/>
    </xf>
    <xf numFmtId="176" fontId="52" fillId="0" borderId="98" xfId="18" applyFont="1" applyBorder="1"/>
    <xf numFmtId="49" fontId="94" fillId="0" borderId="102" xfId="18" quotePrefix="1" applyNumberFormat="1" applyFont="1" applyBorder="1" applyAlignment="1">
      <alignment horizontal="left"/>
    </xf>
    <xf numFmtId="168" fontId="58" fillId="0" borderId="49" xfId="18" applyNumberFormat="1" applyFont="1" applyBorder="1"/>
    <xf numFmtId="176" fontId="101" fillId="0" borderId="103" xfId="18" applyFont="1" applyBorder="1" applyAlignment="1">
      <alignment horizontal="centerContinuous"/>
    </xf>
    <xf numFmtId="168" fontId="58" fillId="0" borderId="49" xfId="16" applyNumberFormat="1" applyFont="1" applyFill="1" applyBorder="1" applyAlignment="1" applyProtection="1"/>
    <xf numFmtId="168" fontId="52" fillId="0" borderId="32" xfId="18" applyNumberFormat="1" applyFont="1" applyBorder="1"/>
    <xf numFmtId="168" fontId="58" fillId="0" borderId="104" xfId="16" applyNumberFormat="1" applyFont="1" applyBorder="1" applyAlignment="1" applyProtection="1"/>
    <xf numFmtId="176" fontId="99" fillId="0" borderId="105" xfId="18" applyFont="1" applyBorder="1"/>
    <xf numFmtId="168" fontId="58" fillId="0" borderId="28" xfId="18" applyNumberFormat="1" applyFont="1" applyBorder="1"/>
    <xf numFmtId="168" fontId="58" fillId="0" borderId="44" xfId="18" applyNumberFormat="1" applyFont="1" applyBorder="1"/>
    <xf numFmtId="168" fontId="102" fillId="0" borderId="49" xfId="18" applyNumberFormat="1" applyFont="1" applyBorder="1"/>
    <xf numFmtId="49" fontId="94" fillId="0" borderId="102" xfId="18" applyNumberFormat="1" applyFont="1" applyBorder="1" applyAlignment="1">
      <alignment horizontal="left"/>
    </xf>
    <xf numFmtId="176" fontId="99" fillId="0" borderId="103" xfId="18" applyFont="1" applyBorder="1"/>
    <xf numFmtId="168" fontId="58" fillId="0" borderId="32" xfId="18" applyNumberFormat="1" applyFont="1" applyBorder="1"/>
    <xf numFmtId="168" fontId="58" fillId="0" borderId="104" xfId="18" applyNumberFormat="1" applyFont="1" applyBorder="1"/>
    <xf numFmtId="49" fontId="94" fillId="3" borderId="102" xfId="18" quotePrefix="1" applyNumberFormat="1" applyFont="1" applyFill="1" applyBorder="1" applyAlignment="1">
      <alignment horizontal="left"/>
    </xf>
    <xf numFmtId="176" fontId="58" fillId="0" borderId="106" xfId="9" applyNumberFormat="1" applyFont="1" applyBorder="1" applyAlignment="1"/>
    <xf numFmtId="176" fontId="58" fillId="0" borderId="15" xfId="9" applyNumberFormat="1" applyFont="1" applyFill="1" applyBorder="1" applyAlignment="1"/>
    <xf numFmtId="176" fontId="58" fillId="0" borderId="44" xfId="9" applyNumberFormat="1" applyFont="1" applyBorder="1" applyAlignment="1"/>
    <xf numFmtId="168" fontId="58" fillId="0" borderId="13" xfId="18" applyNumberFormat="1" applyFont="1" applyBorder="1"/>
    <xf numFmtId="49" fontId="94" fillId="0" borderId="107" xfId="18" applyNumberFormat="1" applyFont="1" applyBorder="1" applyAlignment="1">
      <alignment horizontal="left"/>
    </xf>
    <xf numFmtId="168" fontId="58" fillId="0" borderId="106" xfId="18" applyNumberFormat="1" applyFont="1" applyBorder="1"/>
    <xf numFmtId="168" fontId="102" fillId="0" borderId="106" xfId="18" applyNumberFormat="1" applyFont="1" applyBorder="1"/>
    <xf numFmtId="176" fontId="104" fillId="0" borderId="108" xfId="18" applyFont="1" applyBorder="1"/>
    <xf numFmtId="176" fontId="104" fillId="0" borderId="109" xfId="18" applyFont="1" applyBorder="1"/>
    <xf numFmtId="176" fontId="104" fillId="0" borderId="110" xfId="18" applyFont="1" applyBorder="1"/>
    <xf numFmtId="176" fontId="104" fillId="0" borderId="111" xfId="18" applyFont="1" applyBorder="1"/>
    <xf numFmtId="176" fontId="104" fillId="0" borderId="112" xfId="18" applyFont="1" applyBorder="1"/>
    <xf numFmtId="176" fontId="104" fillId="0" borderId="113" xfId="18" applyFont="1" applyBorder="1"/>
    <xf numFmtId="177" fontId="97" fillId="0" borderId="0" xfId="18" applyNumberFormat="1" applyFont="1" applyAlignment="1">
      <alignment horizontal="left"/>
    </xf>
    <xf numFmtId="176" fontId="105" fillId="0" borderId="0" xfId="18" applyFont="1"/>
    <xf numFmtId="167" fontId="64" fillId="0" borderId="7" xfId="15" applyNumberFormat="1" applyFont="1" applyBorder="1" applyProtection="1">
      <protection locked="0"/>
    </xf>
    <xf numFmtId="49" fontId="76" fillId="0" borderId="9" xfId="15" applyNumberFormat="1" applyFont="1" applyBorder="1" applyAlignment="1">
      <alignment horizontal="center"/>
    </xf>
    <xf numFmtId="168" fontId="77" fillId="3" borderId="13" xfId="15" applyNumberFormat="1" applyFont="1" applyFill="1" applyBorder="1"/>
    <xf numFmtId="172" fontId="15" fillId="0" borderId="5" xfId="16" applyNumberFormat="1" applyFont="1" applyFill="1" applyBorder="1"/>
    <xf numFmtId="172" fontId="15" fillId="4" borderId="5" xfId="16" applyNumberFormat="1" applyFont="1" applyFill="1" applyBorder="1"/>
    <xf numFmtId="168" fontId="15" fillId="0" borderId="5" xfId="12" applyNumberFormat="1" applyFont="1" applyFill="1" applyBorder="1"/>
    <xf numFmtId="168" fontId="15" fillId="0" borderId="5" xfId="15" applyNumberFormat="1" applyFont="1" applyBorder="1"/>
    <xf numFmtId="168" fontId="15" fillId="0" borderId="5" xfId="15" applyNumberFormat="1" applyFont="1" applyBorder="1" applyAlignment="1">
      <alignment horizontal="righ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9" fillId="0" borderId="0" xfId="1" applyNumberFormat="1" applyFont="1" applyAlignment="1">
      <alignment horizontal="center"/>
    </xf>
    <xf numFmtId="168" fontId="29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8" fillId="0" borderId="0" xfId="1" applyNumberFormat="1" applyFont="1" applyAlignment="1">
      <alignment horizontal="right"/>
    </xf>
    <xf numFmtId="168" fontId="28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32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21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6" xfId="1" applyNumberFormat="1" applyFont="1" applyBorder="1" applyAlignment="1">
      <alignment horizontal="right"/>
    </xf>
    <xf numFmtId="168" fontId="15" fillId="0" borderId="28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6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21" xfId="1" applyNumberFormat="1" applyFont="1" applyBorder="1"/>
    <xf numFmtId="168" fontId="19" fillId="0" borderId="27" xfId="1" applyNumberFormat="1" applyFont="1" applyBorder="1" applyAlignment="1">
      <alignment horizontal="right"/>
    </xf>
    <xf numFmtId="168" fontId="15" fillId="0" borderId="25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23" xfId="1" applyNumberFormat="1" applyFont="1" applyBorder="1" applyAlignment="1">
      <alignment horizontal="right"/>
    </xf>
    <xf numFmtId="168" fontId="19" fillId="0" borderId="21" xfId="5" applyNumberFormat="1" applyFont="1" applyBorder="1"/>
    <xf numFmtId="168" fontId="19" fillId="0" borderId="2" xfId="1" applyNumberFormat="1" applyFont="1" applyBorder="1" applyAlignment="1">
      <alignment horizontal="right"/>
    </xf>
    <xf numFmtId="168" fontId="76" fillId="0" borderId="0" xfId="15" applyNumberFormat="1" applyFont="1" applyFill="1" applyBorder="1"/>
    <xf numFmtId="167" fontId="72" fillId="0" borderId="4" xfId="15" applyNumberFormat="1" applyFont="1" applyFill="1" applyBorder="1"/>
    <xf numFmtId="168" fontId="76" fillId="0" borderId="114" xfId="15" applyNumberFormat="1" applyFont="1" applyFill="1" applyBorder="1"/>
    <xf numFmtId="168" fontId="76" fillId="0" borderId="61" xfId="15" applyNumberFormat="1" applyFont="1" applyBorder="1" applyProtection="1">
      <protection locked="0"/>
    </xf>
    <xf numFmtId="49" fontId="76" fillId="0" borderId="115" xfId="15" applyNumberFormat="1" applyFont="1" applyBorder="1" applyAlignment="1">
      <alignment horizontal="center"/>
    </xf>
    <xf numFmtId="168" fontId="76" fillId="0" borderId="61" xfId="15" applyNumberFormat="1" applyFont="1" applyBorder="1"/>
    <xf numFmtId="168" fontId="77" fillId="0" borderId="103" xfId="15" applyNumberFormat="1" applyFont="1" applyBorder="1"/>
    <xf numFmtId="168" fontId="77" fillId="0" borderId="61" xfId="15" applyNumberFormat="1" applyFont="1" applyBorder="1"/>
    <xf numFmtId="168" fontId="76" fillId="0" borderId="116" xfId="15" applyNumberFormat="1" applyFont="1" applyBorder="1"/>
    <xf numFmtId="168" fontId="77" fillId="3" borderId="117" xfId="15" applyNumberFormat="1" applyFont="1" applyFill="1" applyBorder="1"/>
    <xf numFmtId="168" fontId="78" fillId="0" borderId="61" xfId="15" applyNumberFormat="1" applyFont="1" applyBorder="1"/>
    <xf numFmtId="168" fontId="81" fillId="0" borderId="61" xfId="15" applyNumberFormat="1" applyFont="1" applyBorder="1"/>
    <xf numFmtId="168" fontId="79" fillId="0" borderId="61" xfId="15" applyNumberFormat="1" applyFont="1" applyBorder="1"/>
    <xf numFmtId="168" fontId="76" fillId="0" borderId="61" xfId="15" applyNumberFormat="1" applyFont="1" applyBorder="1" applyAlignment="1">
      <alignment horizontal="right"/>
    </xf>
    <xf numFmtId="168" fontId="76" fillId="0" borderId="61" xfId="5" applyNumberFormat="1" applyFont="1" applyBorder="1"/>
    <xf numFmtId="168" fontId="76" fillId="0" borderId="61" xfId="15" applyNumberFormat="1" applyFont="1" applyBorder="1" applyAlignment="1" applyProtection="1">
      <alignment horizontal="right"/>
      <protection locked="0"/>
    </xf>
    <xf numFmtId="168" fontId="76" fillId="0" borderId="118" xfId="15" applyNumberFormat="1" applyFont="1" applyBorder="1" applyAlignment="1" applyProtection="1">
      <alignment horizontal="right"/>
      <protection locked="0"/>
    </xf>
    <xf numFmtId="167" fontId="8" fillId="2" borderId="33" xfId="1" applyNumberFormat="1" applyFont="1" applyFill="1" applyBorder="1" applyAlignment="1">
      <alignment horizontal="center"/>
    </xf>
    <xf numFmtId="167" fontId="8" fillId="2" borderId="34" xfId="1" applyNumberFormat="1" applyFont="1" applyFill="1" applyBorder="1" applyAlignment="1">
      <alignment horizontal="center"/>
    </xf>
    <xf numFmtId="167" fontId="8" fillId="2" borderId="35" xfId="1" applyNumberFormat="1" applyFont="1" applyFill="1" applyBorder="1" applyAlignment="1">
      <alignment horizontal="center"/>
    </xf>
    <xf numFmtId="0" fontId="8" fillId="2" borderId="36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8" fillId="2" borderId="38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>
      <alignment horizontal="center"/>
    </xf>
    <xf numFmtId="165" fontId="5" fillId="0" borderId="40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41" xfId="2" applyFont="1" applyFill="1" applyBorder="1" applyAlignment="1" applyProtection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9" fillId="2" borderId="20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21" xfId="1" applyNumberFormat="1" applyFont="1" applyFill="1" applyBorder="1" applyAlignment="1">
      <alignment horizontal="center"/>
    </xf>
    <xf numFmtId="167" fontId="19" fillId="2" borderId="22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23" xfId="1" applyNumberFormat="1" applyFont="1" applyFill="1" applyBorder="1" applyAlignment="1">
      <alignment horizontal="center"/>
    </xf>
    <xf numFmtId="167" fontId="16" fillId="0" borderId="24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5" xfId="1" applyNumberFormat="1" applyFont="1" applyBorder="1" applyAlignment="1">
      <alignment horizontal="center"/>
    </xf>
    <xf numFmtId="167" fontId="70" fillId="2" borderId="1" xfId="1" applyNumberFormat="1" applyFont="1" applyFill="1" applyBorder="1" applyAlignment="1">
      <alignment horizontal="center"/>
    </xf>
    <xf numFmtId="167" fontId="70" fillId="2" borderId="2" xfId="1" applyNumberFormat="1" applyFont="1" applyFill="1" applyBorder="1" applyAlignment="1">
      <alignment horizontal="center"/>
    </xf>
    <xf numFmtId="167" fontId="70" fillId="2" borderId="3" xfId="1" applyNumberFormat="1" applyFont="1" applyFill="1" applyBorder="1" applyAlignment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6" xfId="1" applyFont="1" applyFill="1" applyBorder="1" applyAlignment="1" applyProtection="1">
      <alignment horizontal="center"/>
    </xf>
    <xf numFmtId="0" fontId="19" fillId="2" borderId="7" xfId="1" applyFont="1" applyFill="1" applyBorder="1" applyAlignment="1" applyProtection="1">
      <alignment horizontal="center"/>
    </xf>
    <xf numFmtId="0" fontId="19" fillId="2" borderId="8" xfId="1" applyFont="1" applyFill="1" applyBorder="1" applyAlignment="1" applyProtection="1">
      <alignment horizontal="center"/>
    </xf>
    <xf numFmtId="165" fontId="16" fillId="0" borderId="1" xfId="2" applyFont="1" applyBorder="1" applyAlignment="1" applyProtection="1">
      <alignment horizontal="center"/>
    </xf>
    <xf numFmtId="165" fontId="16" fillId="0" borderId="2" xfId="2" applyFont="1" applyBorder="1" applyAlignment="1" applyProtection="1">
      <alignment horizontal="center"/>
    </xf>
    <xf numFmtId="165" fontId="16" fillId="0" borderId="3" xfId="2" applyFont="1" applyBorder="1" applyAlignment="1" applyProtection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167" fontId="19" fillId="2" borderId="4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5" xfId="1" applyNumberFormat="1" applyFont="1" applyFill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3" xfId="1" applyNumberFormat="1" applyFont="1" applyBorder="1" applyAlignment="1">
      <alignment horizontal="center"/>
    </xf>
    <xf numFmtId="167" fontId="73" fillId="2" borderId="1" xfId="15" applyNumberFormat="1" applyFont="1" applyFill="1" applyBorder="1" applyAlignment="1">
      <alignment horizontal="center"/>
    </xf>
    <xf numFmtId="167" fontId="73" fillId="2" borderId="2" xfId="15" applyNumberFormat="1" applyFont="1" applyFill="1" applyBorder="1" applyAlignment="1">
      <alignment horizontal="center"/>
    </xf>
    <xf numFmtId="167" fontId="73" fillId="2" borderId="114" xfId="15" applyNumberFormat="1" applyFont="1" applyFill="1" applyBorder="1" applyAlignment="1">
      <alignment horizontal="center"/>
    </xf>
    <xf numFmtId="167" fontId="73" fillId="2" borderId="4" xfId="15" applyNumberFormat="1" applyFont="1" applyFill="1" applyBorder="1" applyAlignment="1">
      <alignment horizontal="center"/>
    </xf>
    <xf numFmtId="167" fontId="73" fillId="2" borderId="0" xfId="15" applyNumberFormat="1" applyFont="1" applyFill="1" applyBorder="1" applyAlignment="1">
      <alignment horizontal="center"/>
    </xf>
    <xf numFmtId="167" fontId="73" fillId="2" borderId="61" xfId="15" applyNumberFormat="1" applyFont="1" applyFill="1" applyBorder="1" applyAlignment="1">
      <alignment horizontal="center"/>
    </xf>
    <xf numFmtId="171" fontId="17" fillId="2" borderId="1" xfId="15" applyNumberFormat="1" applyFont="1" applyFill="1" applyBorder="1" applyAlignment="1">
      <alignment horizontal="center"/>
    </xf>
    <xf numFmtId="171" fontId="17" fillId="2" borderId="2" xfId="15" applyNumberFormat="1" applyFont="1" applyFill="1" applyBorder="1" applyAlignment="1">
      <alignment horizontal="center"/>
    </xf>
    <xf numFmtId="171" fontId="17" fillId="2" borderId="3" xfId="15" applyNumberFormat="1" applyFont="1" applyFill="1" applyBorder="1" applyAlignment="1">
      <alignment horizontal="center"/>
    </xf>
    <xf numFmtId="0" fontId="15" fillId="2" borderId="6" xfId="15" applyFont="1" applyFill="1" applyBorder="1" applyAlignment="1">
      <alignment horizontal="center"/>
    </xf>
    <xf numFmtId="0" fontId="15" fillId="2" borderId="7" xfId="15" applyFont="1" applyFill="1" applyBorder="1" applyAlignment="1">
      <alignment horizontal="center"/>
    </xf>
    <xf numFmtId="0" fontId="15" fillId="2" borderId="8" xfId="15" applyFont="1" applyFill="1" applyBorder="1" applyAlignment="1">
      <alignment horizontal="center"/>
    </xf>
    <xf numFmtId="176" fontId="32" fillId="0" borderId="0" xfId="18" applyFont="1" applyAlignment="1">
      <alignment horizontal="center" vertical="center"/>
    </xf>
    <xf numFmtId="176" fontId="51" fillId="0" borderId="0" xfId="18" applyFont="1" applyAlignment="1">
      <alignment horizontal="center"/>
    </xf>
    <xf numFmtId="176" fontId="87" fillId="0" borderId="0" xfId="18" quotePrefix="1" applyFont="1" applyAlignment="1">
      <alignment horizontal="center"/>
    </xf>
    <xf numFmtId="176" fontId="53" fillId="0" borderId="0" xfId="18" applyFont="1" applyAlignment="1">
      <alignment horizontal="center"/>
    </xf>
    <xf numFmtId="176" fontId="89" fillId="0" borderId="0" xfId="18" quotePrefix="1" applyFont="1" applyAlignment="1">
      <alignment horizontal="center" vertical="center"/>
    </xf>
    <xf numFmtId="176" fontId="53" fillId="0" borderId="0" xfId="18" quotePrefix="1" applyFont="1" applyAlignment="1">
      <alignment horizontal="center"/>
    </xf>
    <xf numFmtId="176" fontId="42" fillId="0" borderId="0" xfId="18" quotePrefix="1" applyFont="1" applyAlignment="1">
      <alignment horizontal="center"/>
    </xf>
    <xf numFmtId="49" fontId="54" fillId="5" borderId="55" xfId="18" applyNumberFormat="1" applyFont="1" applyFill="1" applyBorder="1" applyAlignment="1">
      <alignment horizontal="center"/>
    </xf>
    <xf numFmtId="49" fontId="54" fillId="5" borderId="56" xfId="18" applyNumberFormat="1" applyFont="1" applyFill="1" applyBorder="1" applyAlignment="1">
      <alignment horizontal="center"/>
    </xf>
    <xf numFmtId="176" fontId="54" fillId="5" borderId="55" xfId="18" applyFont="1" applyFill="1" applyBorder="1" applyAlignment="1">
      <alignment horizontal="center"/>
    </xf>
    <xf numFmtId="176" fontId="54" fillId="5" borderId="37" xfId="18" applyFont="1" applyFill="1" applyBorder="1" applyAlignment="1">
      <alignment horizontal="center"/>
    </xf>
    <xf numFmtId="176" fontId="54" fillId="5" borderId="36" xfId="18" applyFont="1" applyFill="1" applyBorder="1" applyAlignment="1">
      <alignment horizontal="center"/>
    </xf>
    <xf numFmtId="22" fontId="61" fillId="0" borderId="2" xfId="18" applyNumberFormat="1" applyFont="1" applyBorder="1" applyAlignment="1">
      <alignment horizontal="center"/>
    </xf>
    <xf numFmtId="177" fontId="97" fillId="0" borderId="0" xfId="18" applyNumberFormat="1" applyFont="1" applyAlignment="1">
      <alignment horizontal="left"/>
    </xf>
    <xf numFmtId="22" fontId="91" fillId="0" borderId="0" xfId="18" applyNumberFormat="1" applyFont="1" applyAlignment="1">
      <alignment horizontal="center"/>
    </xf>
    <xf numFmtId="176" fontId="52" fillId="0" borderId="99" xfId="18" applyFont="1" applyBorder="1" applyAlignment="1">
      <alignment horizontal="center"/>
    </xf>
    <xf numFmtId="176" fontId="52" fillId="0" borderId="98" xfId="18" applyFont="1" applyBorder="1" applyAlignment="1">
      <alignment horizontal="center"/>
    </xf>
    <xf numFmtId="176" fontId="98" fillId="0" borderId="0" xfId="18" applyFont="1" applyAlignment="1">
      <alignment horizontal="center"/>
    </xf>
    <xf numFmtId="49" fontId="101" fillId="0" borderId="96" xfId="18" quotePrefix="1" applyNumberFormat="1" applyFont="1" applyBorder="1" applyAlignment="1">
      <alignment horizontal="center"/>
    </xf>
    <xf numFmtId="49" fontId="101" fillId="0" borderId="97" xfId="18" quotePrefix="1" applyNumberFormat="1" applyFont="1" applyBorder="1" applyAlignment="1">
      <alignment horizontal="center"/>
    </xf>
    <xf numFmtId="176" fontId="52" fillId="0" borderId="96" xfId="18" applyFont="1" applyBorder="1" applyAlignment="1">
      <alignment horizontal="center"/>
    </xf>
    <xf numFmtId="0" fontId="33" fillId="2" borderId="0" xfId="13" applyFont="1" applyFill="1" applyBorder="1" applyAlignment="1">
      <alignment horizontal="center" vertical="center"/>
    </xf>
    <xf numFmtId="0" fontId="33" fillId="2" borderId="5" xfId="13" applyFont="1" applyFill="1" applyBorder="1" applyAlignment="1">
      <alignment horizontal="center" vertical="center"/>
    </xf>
    <xf numFmtId="0" fontId="34" fillId="2" borderId="4" xfId="13" applyFont="1" applyFill="1" applyBorder="1" applyAlignment="1">
      <alignment horizontal="center" vertical="center"/>
    </xf>
    <xf numFmtId="0" fontId="34" fillId="2" borderId="0" xfId="13" applyFont="1" applyFill="1" applyBorder="1" applyAlignment="1">
      <alignment horizontal="center" vertical="center"/>
    </xf>
    <xf numFmtId="0" fontId="34" fillId="2" borderId="5" xfId="13" applyFont="1" applyFill="1" applyBorder="1" applyAlignment="1">
      <alignment horizontal="center" vertical="center"/>
    </xf>
    <xf numFmtId="0" fontId="34" fillId="2" borderId="4" xfId="13" quotePrefix="1" applyFont="1" applyFill="1" applyBorder="1" applyAlignment="1">
      <alignment horizontal="center" vertical="center"/>
    </xf>
    <xf numFmtId="0" fontId="34" fillId="2" borderId="0" xfId="13" quotePrefix="1" applyFont="1" applyFill="1" applyBorder="1" applyAlignment="1">
      <alignment horizontal="center" vertical="center"/>
    </xf>
    <xf numFmtId="0" fontId="34" fillId="2" borderId="5" xfId="13" quotePrefix="1" applyFont="1" applyFill="1" applyBorder="1" applyAlignment="1">
      <alignment horizontal="center" vertical="center"/>
    </xf>
    <xf numFmtId="0" fontId="35" fillId="2" borderId="4" xfId="13" quotePrefix="1" applyFont="1" applyFill="1" applyBorder="1" applyAlignment="1">
      <alignment horizontal="center" vertical="center"/>
    </xf>
    <xf numFmtId="0" fontId="35" fillId="2" borderId="0" xfId="13" quotePrefix="1" applyFont="1" applyFill="1" applyBorder="1" applyAlignment="1">
      <alignment horizontal="center" vertical="center"/>
    </xf>
    <xf numFmtId="0" fontId="35" fillId="2" borderId="5" xfId="13" quotePrefix="1" applyFont="1" applyFill="1" applyBorder="1" applyAlignment="1">
      <alignment horizontal="center" vertical="center"/>
    </xf>
  </cellXfs>
  <cellStyles count="22">
    <cellStyle name="Euro" xfId="12" xr:uid="{00000000-0005-0000-0000-000000000000}"/>
    <cellStyle name="Hipervínculo 2" xfId="6" xr:uid="{00000000-0005-0000-0000-000001000000}"/>
    <cellStyle name="Millares" xfId="19" builtinId="3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1" xr:uid="{5C634A1F-5D05-459B-BCB1-F7DFC3168B85}"/>
    <cellStyle name="Normal 7" xfId="17" xr:uid="{00000000-0005-0000-0000-000011000000}"/>
    <cellStyle name="Normal 8" xfId="20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1504950</xdr:colOff>
      <xdr:row>1</xdr:row>
      <xdr:rowOff>438150</xdr:rowOff>
    </xdr:from>
    <xdr:to>
      <xdr:col>6</xdr:col>
      <xdr:colOff>2000250</xdr:colOff>
      <xdr:row>6</xdr:row>
      <xdr:rowOff>152400</xdr:rowOff>
    </xdr:to>
    <xdr:sp macro="[4]!Hoja1.Fijar_Valores" textlink="">
      <xdr:nvSpPr>
        <xdr:cNvPr id="2" name="Rectángulo redondeado 2">
          <a:extLst>
            <a:ext uri="{FF2B5EF4-FFF2-40B4-BE49-F238E27FC236}">
              <a16:creationId xmlns:a16="http://schemas.microsoft.com/office/drawing/2014/main" id="{C5339090-416C-4144-A168-BF4A05A16FD0}"/>
            </a:ext>
          </a:extLst>
        </xdr:cNvPr>
        <xdr:cNvSpPr/>
      </xdr:nvSpPr>
      <xdr:spPr>
        <a:xfrm>
          <a:off x="0" y="857250"/>
          <a:ext cx="0" cy="1642110"/>
        </a:xfrm>
        <a:prstGeom prst="roundRect">
          <a:avLst/>
        </a:prstGeom>
        <a:solidFill>
          <a:schemeClr val="bg2">
            <a:lumMod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SV" sz="4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FIJAR VALORES</a:t>
          </a:r>
          <a:endParaRPr lang="es-SV" sz="40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ATIVOS/2014/Informaci&#243;n/Octubre/Octubre31/BALAN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astaneda\AppData\Local\Packages\Microsoft.Office.Desktop_8wekyb3d8bbwe\AC\INetCache\Content.Outlook\UUWM7LDN\Informaci&#243;n\Septiembre\Septiembre31\BALA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ATIVOS/2020/Informaci&#243;n/Julio/Julio31/BALANC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mpuestos%20FEDECR&#201;DITO/Documents/Documents/ESTADOS%20FINANCIEROS%202020/INDICES%20FINANCIEROS%20FINAL%20ENERO%20%202020%20DE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SEPTIEMBRE</v>
          </cell>
          <cell r="D5" t="str">
            <v xml:space="preserve">
SEPTIEMBRE</v>
          </cell>
        </row>
        <row r="6">
          <cell r="A6">
            <v>11</v>
          </cell>
          <cell r="B6" t="str">
            <v>ACTIVOS DE INTERMEDIACION</v>
          </cell>
          <cell r="C6">
            <v>514786354.19999999</v>
          </cell>
          <cell r="D6">
            <v>514786354.19999999</v>
          </cell>
        </row>
        <row r="7">
          <cell r="A7">
            <v>111</v>
          </cell>
          <cell r="B7" t="str">
            <v>FONDOS DISPONIBLES</v>
          </cell>
          <cell r="C7">
            <v>70979618.879999995</v>
          </cell>
          <cell r="D7">
            <v>70979618.879999995</v>
          </cell>
        </row>
        <row r="8">
          <cell r="A8">
            <v>1110</v>
          </cell>
          <cell r="B8" t="str">
            <v>FONDOS DISPONIBLES</v>
          </cell>
          <cell r="C8">
            <v>70979618.879999995</v>
          </cell>
          <cell r="D8">
            <v>70979618.879999995</v>
          </cell>
        </row>
        <row r="9">
          <cell r="A9">
            <v>111001</v>
          </cell>
          <cell r="B9" t="str">
            <v>CAJA</v>
          </cell>
          <cell r="C9">
            <v>9355644.6899999995</v>
          </cell>
          <cell r="D9">
            <v>9355644.6899999995</v>
          </cell>
        </row>
        <row r="10">
          <cell r="A10">
            <v>1110010101</v>
          </cell>
          <cell r="B10" t="str">
            <v>OFICINA CENTRAL</v>
          </cell>
          <cell r="C10">
            <v>7249891.5999999996</v>
          </cell>
          <cell r="D10">
            <v>7249891.5999999996</v>
          </cell>
        </row>
        <row r="11">
          <cell r="A11">
            <v>111001010101</v>
          </cell>
          <cell r="B11" t="str">
            <v>OFICINA CENTRAL</v>
          </cell>
          <cell r="C11">
            <v>14807.59</v>
          </cell>
          <cell r="D11">
            <v>14807.59</v>
          </cell>
        </row>
        <row r="12">
          <cell r="A12">
            <v>111001010102</v>
          </cell>
          <cell r="B12" t="str">
            <v>BOVEDA</v>
          </cell>
          <cell r="C12">
            <v>311955.39</v>
          </cell>
          <cell r="D12">
            <v>311955.39</v>
          </cell>
        </row>
        <row r="13">
          <cell r="A13">
            <v>111001010103</v>
          </cell>
          <cell r="B13" t="str">
            <v>EFECTIVO ATM´S</v>
          </cell>
          <cell r="C13">
            <v>1227155</v>
          </cell>
          <cell r="D13">
            <v>1227155</v>
          </cell>
        </row>
        <row r="14">
          <cell r="A14">
            <v>11100101010303</v>
          </cell>
          <cell r="B14" t="str">
            <v>EFECTIVO ATM´S - FEDECREDITO</v>
          </cell>
          <cell r="C14">
            <v>1227155</v>
          </cell>
          <cell r="D14">
            <v>1227155</v>
          </cell>
        </row>
        <row r="15">
          <cell r="A15">
            <v>111001010104</v>
          </cell>
          <cell r="B15" t="str">
            <v>DISPONIBLE EN SERSAPROSA</v>
          </cell>
          <cell r="C15">
            <v>5679161.6200000001</v>
          </cell>
          <cell r="D15">
            <v>5679161.6200000001</v>
          </cell>
        </row>
        <row r="16">
          <cell r="A16">
            <v>11100101010401</v>
          </cell>
          <cell r="B16" t="str">
            <v>PARA ATM´S</v>
          </cell>
          <cell r="C16">
            <v>801281</v>
          </cell>
          <cell r="D16">
            <v>801281</v>
          </cell>
        </row>
        <row r="17">
          <cell r="A17">
            <v>11100101010402</v>
          </cell>
          <cell r="B17" t="str">
            <v>PARA CUENTA CORRIENTE</v>
          </cell>
          <cell r="C17">
            <v>4877880.62</v>
          </cell>
          <cell r="D17">
            <v>4877880.62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16812</v>
          </cell>
          <cell r="D18">
            <v>16812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16812</v>
          </cell>
          <cell r="D19">
            <v>16812</v>
          </cell>
        </row>
        <row r="20">
          <cell r="A20">
            <v>1110010201</v>
          </cell>
          <cell r="B20" t="str">
            <v>AGENCIAS</v>
          </cell>
          <cell r="C20">
            <v>99281.33</v>
          </cell>
          <cell r="D20">
            <v>99281.33</v>
          </cell>
        </row>
        <row r="21">
          <cell r="A21">
            <v>111001020102</v>
          </cell>
          <cell r="B21" t="str">
            <v>BOVEDA</v>
          </cell>
          <cell r="C21">
            <v>99281.33</v>
          </cell>
          <cell r="D21">
            <v>99281.33</v>
          </cell>
        </row>
        <row r="22">
          <cell r="A22">
            <v>1110010301</v>
          </cell>
          <cell r="B22" t="str">
            <v>FONDOS FIJOS</v>
          </cell>
          <cell r="C22">
            <v>7411.86</v>
          </cell>
          <cell r="D22">
            <v>7411.86</v>
          </cell>
        </row>
        <row r="23">
          <cell r="A23">
            <v>111001030101</v>
          </cell>
          <cell r="B23" t="str">
            <v>OFICINA CENTRAL</v>
          </cell>
          <cell r="C23">
            <v>7411.86</v>
          </cell>
          <cell r="D23">
            <v>7411.86</v>
          </cell>
        </row>
        <row r="24">
          <cell r="A24">
            <v>1110010401</v>
          </cell>
          <cell r="B24" t="str">
            <v>REMESAS LOCALES EN TRANSITO</v>
          </cell>
          <cell r="C24">
            <v>1999059.9</v>
          </cell>
          <cell r="D24">
            <v>1999059.9</v>
          </cell>
        </row>
        <row r="25">
          <cell r="A25">
            <v>111002</v>
          </cell>
          <cell r="B25" t="str">
            <v>DEPOSITOS EN EL BCR</v>
          </cell>
          <cell r="C25">
            <v>1106647.33</v>
          </cell>
          <cell r="D25">
            <v>1106647.33</v>
          </cell>
        </row>
        <row r="26">
          <cell r="A26">
            <v>1110020101</v>
          </cell>
          <cell r="B26" t="str">
            <v>DEPOSITOS PARA RESERVA DE LIQUIDEZ</v>
          </cell>
          <cell r="C26">
            <v>1077730.95</v>
          </cell>
          <cell r="D26">
            <v>1077730.95</v>
          </cell>
        </row>
        <row r="27">
          <cell r="A27">
            <v>1110020301</v>
          </cell>
          <cell r="B27" t="str">
            <v>DEPOSITOS OTROS</v>
          </cell>
          <cell r="C27">
            <v>28148.83</v>
          </cell>
          <cell r="D27">
            <v>28148.83</v>
          </cell>
        </row>
        <row r="28">
          <cell r="A28">
            <v>111002030199</v>
          </cell>
          <cell r="B28" t="str">
            <v>DEPOSITOS OTROS</v>
          </cell>
          <cell r="C28">
            <v>28148.83</v>
          </cell>
          <cell r="D28">
            <v>28148.83</v>
          </cell>
        </row>
        <row r="29">
          <cell r="A29">
            <v>1110029901</v>
          </cell>
          <cell r="B29" t="str">
            <v>INTERESES Y OTROS POR COBRAR</v>
          </cell>
          <cell r="C29">
            <v>767.55</v>
          </cell>
          <cell r="D29">
            <v>767.55</v>
          </cell>
        </row>
        <row r="30">
          <cell r="A30">
            <v>111002990101</v>
          </cell>
          <cell r="B30" t="str">
            <v>DEPOSITOS PARA RESERVA DE LIQUIDEZ</v>
          </cell>
          <cell r="C30">
            <v>767.55</v>
          </cell>
          <cell r="D30">
            <v>767.55</v>
          </cell>
        </row>
        <row r="31">
          <cell r="A31">
            <v>111003</v>
          </cell>
          <cell r="B31" t="str">
            <v>DOCUMENTOS A CARGO DE BANCOS</v>
          </cell>
          <cell r="C31">
            <v>53270.57</v>
          </cell>
          <cell r="D31">
            <v>53270.57</v>
          </cell>
        </row>
        <row r="32">
          <cell r="A32">
            <v>1110030100</v>
          </cell>
          <cell r="B32" t="str">
            <v>COMPENSACIONES PENDIENTES</v>
          </cell>
          <cell r="C32">
            <v>51847.19</v>
          </cell>
          <cell r="D32">
            <v>51847.19</v>
          </cell>
        </row>
        <row r="33">
          <cell r="A33">
            <v>111003010001</v>
          </cell>
          <cell r="B33" t="str">
            <v>BANCO AGRICOLA</v>
          </cell>
          <cell r="C33">
            <v>2720.8</v>
          </cell>
          <cell r="D33">
            <v>2720.8</v>
          </cell>
        </row>
        <row r="34">
          <cell r="A34">
            <v>111003010003</v>
          </cell>
          <cell r="B34" t="str">
            <v>BANCO DE AMERICA CENTRAL</v>
          </cell>
          <cell r="C34">
            <v>20176.34</v>
          </cell>
          <cell r="D34">
            <v>20176.34</v>
          </cell>
        </row>
        <row r="35">
          <cell r="A35">
            <v>111003010004</v>
          </cell>
          <cell r="B35" t="str">
            <v>BANCO CUSCATLAN, S.A.</v>
          </cell>
          <cell r="C35">
            <v>1494.43</v>
          </cell>
          <cell r="D35">
            <v>1494.43</v>
          </cell>
        </row>
        <row r="36">
          <cell r="A36">
            <v>111003010007</v>
          </cell>
          <cell r="B36" t="str">
            <v>BANCO DE FOMENTO AGROPECUARIO</v>
          </cell>
          <cell r="C36">
            <v>46</v>
          </cell>
          <cell r="D36">
            <v>46</v>
          </cell>
        </row>
        <row r="37">
          <cell r="A37">
            <v>111003010008</v>
          </cell>
          <cell r="B37" t="str">
            <v>BANCO HIPOTECARIO</v>
          </cell>
          <cell r="C37">
            <v>10900</v>
          </cell>
          <cell r="D37">
            <v>10900</v>
          </cell>
        </row>
        <row r="38">
          <cell r="A38">
            <v>111003010011</v>
          </cell>
          <cell r="B38" t="str">
            <v>BANCO PROMERICA</v>
          </cell>
          <cell r="C38">
            <v>11602.28</v>
          </cell>
          <cell r="D38">
            <v>11602.28</v>
          </cell>
        </row>
        <row r="39">
          <cell r="A39">
            <v>111003010012</v>
          </cell>
          <cell r="B39" t="str">
            <v>DAVIVIENDA</v>
          </cell>
          <cell r="C39">
            <v>4680.84</v>
          </cell>
          <cell r="D39">
            <v>4680.84</v>
          </cell>
        </row>
        <row r="40">
          <cell r="A40">
            <v>111003010017</v>
          </cell>
          <cell r="B40" t="str">
            <v>BANCO G &amp; T CONTINENTAL DE EL SALVADOR</v>
          </cell>
          <cell r="C40">
            <v>226.5</v>
          </cell>
          <cell r="D40">
            <v>226.5</v>
          </cell>
        </row>
        <row r="41">
          <cell r="A41">
            <v>1110030200</v>
          </cell>
          <cell r="B41" t="str">
            <v>RECHAZOS POR COMPENSACION</v>
          </cell>
          <cell r="C41">
            <v>1423.38</v>
          </cell>
          <cell r="D41">
            <v>1423.38</v>
          </cell>
        </row>
        <row r="42">
          <cell r="A42">
            <v>111003020001</v>
          </cell>
          <cell r="B42" t="str">
            <v>BANCO AGRICOLA</v>
          </cell>
          <cell r="C42">
            <v>1423.38</v>
          </cell>
          <cell r="D42">
            <v>1423.38</v>
          </cell>
        </row>
        <row r="43">
          <cell r="A43">
            <v>111004</v>
          </cell>
          <cell r="B43" t="str">
            <v>DEPOSITOS EN BANCOS LOCALES</v>
          </cell>
          <cell r="C43">
            <v>60269117.149999999</v>
          </cell>
          <cell r="D43">
            <v>60269117.149999999</v>
          </cell>
        </row>
        <row r="44">
          <cell r="A44">
            <v>1110040101</v>
          </cell>
          <cell r="B44" t="str">
            <v>A LA VISTA - ML</v>
          </cell>
          <cell r="C44">
            <v>60103598.719999999</v>
          </cell>
          <cell r="D44">
            <v>60103598.719999999</v>
          </cell>
        </row>
        <row r="45">
          <cell r="A45">
            <v>111004010101</v>
          </cell>
          <cell r="B45" t="str">
            <v>BANCO AGRICOLA</v>
          </cell>
          <cell r="C45">
            <v>17142622.870000001</v>
          </cell>
          <cell r="D45">
            <v>17142622.870000001</v>
          </cell>
        </row>
        <row r="46">
          <cell r="A46">
            <v>111004010102</v>
          </cell>
          <cell r="B46" t="str">
            <v>BANCO CUSCATLAN SV, S.A.</v>
          </cell>
          <cell r="C46">
            <v>8757201.3200000003</v>
          </cell>
          <cell r="D46">
            <v>8757201.3200000003</v>
          </cell>
        </row>
        <row r="47">
          <cell r="A47">
            <v>111004010103</v>
          </cell>
          <cell r="B47" t="str">
            <v>BANCO DE AMERICA CENTRAL</v>
          </cell>
          <cell r="C47">
            <v>2582416.98</v>
          </cell>
          <cell r="D47">
            <v>2582416.98</v>
          </cell>
        </row>
        <row r="48">
          <cell r="A48">
            <v>111004010104</v>
          </cell>
          <cell r="B48" t="str">
            <v>BANCO CUSCATLAN, S.A.</v>
          </cell>
          <cell r="C48">
            <v>9967663.3300000001</v>
          </cell>
          <cell r="D48">
            <v>9967663.3300000001</v>
          </cell>
        </row>
        <row r="49">
          <cell r="A49">
            <v>111004010107</v>
          </cell>
          <cell r="B49" t="str">
            <v>BANCO DE FOMENTO AGROPECUARIO</v>
          </cell>
          <cell r="C49">
            <v>1095.3599999999999</v>
          </cell>
          <cell r="D49">
            <v>1095.3599999999999</v>
          </cell>
        </row>
        <row r="50">
          <cell r="A50">
            <v>111004010108</v>
          </cell>
          <cell r="B50" t="str">
            <v>BANCO HIPOTECARIO</v>
          </cell>
          <cell r="C50">
            <v>241755.22</v>
          </cell>
          <cell r="D50">
            <v>241755.22</v>
          </cell>
        </row>
        <row r="51">
          <cell r="A51">
            <v>111004010111</v>
          </cell>
          <cell r="B51" t="str">
            <v>BANCO PROMERICA</v>
          </cell>
          <cell r="C51">
            <v>5552202.5199999996</v>
          </cell>
          <cell r="D51">
            <v>5552202.5199999996</v>
          </cell>
        </row>
        <row r="52">
          <cell r="A52">
            <v>111004010112</v>
          </cell>
          <cell r="B52" t="str">
            <v>DAVIVIENDA</v>
          </cell>
          <cell r="C52">
            <v>9555867.8599999994</v>
          </cell>
          <cell r="D52">
            <v>9555867.8599999994</v>
          </cell>
        </row>
        <row r="53">
          <cell r="A53">
            <v>111004010117</v>
          </cell>
          <cell r="B53" t="str">
            <v>BANCO G&amp;T CONTINENTAL DE EL SALVADOR</v>
          </cell>
          <cell r="C53">
            <v>6302773.2599999998</v>
          </cell>
          <cell r="D53">
            <v>6302773.2599999998</v>
          </cell>
        </row>
        <row r="54">
          <cell r="A54">
            <v>1110049901</v>
          </cell>
          <cell r="B54" t="str">
            <v>INTERESES Y OTROS POR COBRAR</v>
          </cell>
          <cell r="C54">
            <v>165518.43</v>
          </cell>
          <cell r="D54">
            <v>165518.43</v>
          </cell>
        </row>
        <row r="55">
          <cell r="A55">
            <v>111004990101</v>
          </cell>
          <cell r="B55" t="str">
            <v>A LA VISTA</v>
          </cell>
          <cell r="C55">
            <v>165518.43</v>
          </cell>
          <cell r="D55">
            <v>165518.43</v>
          </cell>
        </row>
        <row r="56">
          <cell r="A56">
            <v>11100499010101</v>
          </cell>
          <cell r="B56" t="str">
            <v>BANCO AGRICOLA</v>
          </cell>
          <cell r="C56">
            <v>62490.9</v>
          </cell>
          <cell r="D56">
            <v>62490.9</v>
          </cell>
        </row>
        <row r="57">
          <cell r="A57">
            <v>11100499010102</v>
          </cell>
          <cell r="B57" t="str">
            <v>BANCO CUSCATLAN SV, S.A.</v>
          </cell>
          <cell r="C57">
            <v>18320.23</v>
          </cell>
          <cell r="D57">
            <v>18320.23</v>
          </cell>
        </row>
        <row r="58">
          <cell r="A58">
            <v>11100499010103</v>
          </cell>
          <cell r="B58" t="str">
            <v>BANCO DE AMERICA CENTRAL</v>
          </cell>
          <cell r="C58">
            <v>7837.45</v>
          </cell>
          <cell r="D58">
            <v>7837.45</v>
          </cell>
        </row>
        <row r="59">
          <cell r="A59">
            <v>11100499010104</v>
          </cell>
          <cell r="B59" t="str">
            <v>BANCO CUSCATLAN, S.A.</v>
          </cell>
          <cell r="C59">
            <v>22230.83</v>
          </cell>
          <cell r="D59">
            <v>22230.83</v>
          </cell>
        </row>
        <row r="60">
          <cell r="A60">
            <v>11100499010108</v>
          </cell>
          <cell r="B60" t="str">
            <v>BANCO HIPOTECARIO</v>
          </cell>
          <cell r="C60">
            <v>1500.11</v>
          </cell>
          <cell r="D60">
            <v>1500.11</v>
          </cell>
        </row>
        <row r="61">
          <cell r="A61">
            <v>11100499010111</v>
          </cell>
          <cell r="B61" t="str">
            <v>BANCO PROMERICA</v>
          </cell>
          <cell r="C61">
            <v>8606.56</v>
          </cell>
          <cell r="D61">
            <v>8606.56</v>
          </cell>
        </row>
        <row r="62">
          <cell r="A62">
            <v>11100499010112</v>
          </cell>
          <cell r="B62" t="str">
            <v>DAVIVIENDA</v>
          </cell>
          <cell r="C62">
            <v>33491.61</v>
          </cell>
          <cell r="D62">
            <v>33491.61</v>
          </cell>
        </row>
        <row r="63">
          <cell r="A63">
            <v>11100499010117</v>
          </cell>
          <cell r="B63" t="str">
            <v>BANCO G&amp;T CONTINENTAL DE EL SALVADOR</v>
          </cell>
          <cell r="C63">
            <v>11040.74</v>
          </cell>
          <cell r="D63">
            <v>11040.74</v>
          </cell>
        </row>
        <row r="64">
          <cell r="A64">
            <v>111006</v>
          </cell>
          <cell r="B64" t="str">
            <v>DEPOSITOS EN BANCOS Y OTRAS INSTITUCIONES EXTRANJERAS</v>
          </cell>
          <cell r="C64">
            <v>194939.14</v>
          </cell>
          <cell r="D64">
            <v>194939.14</v>
          </cell>
        </row>
        <row r="65">
          <cell r="A65">
            <v>1110060101</v>
          </cell>
          <cell r="B65" t="str">
            <v>A LA VISTA</v>
          </cell>
          <cell r="C65">
            <v>194939.14</v>
          </cell>
          <cell r="D65">
            <v>194939.14</v>
          </cell>
        </row>
        <row r="66">
          <cell r="A66">
            <v>111006010101</v>
          </cell>
          <cell r="B66" t="str">
            <v>BANCO CITIBANK NEW YORK</v>
          </cell>
          <cell r="C66">
            <v>194939.14</v>
          </cell>
          <cell r="D66">
            <v>194939.14</v>
          </cell>
        </row>
        <row r="67">
          <cell r="A67">
            <v>113</v>
          </cell>
          <cell r="B67" t="str">
            <v>INVERSIONES FINANCIERAS</v>
          </cell>
          <cell r="C67">
            <v>126928654.7</v>
          </cell>
          <cell r="D67">
            <v>126928654.7</v>
          </cell>
        </row>
        <row r="68">
          <cell r="A68">
            <v>1130</v>
          </cell>
          <cell r="B68" t="str">
            <v>TITULOS VALORES CONSERVADOS PARA NEGOCIACION</v>
          </cell>
          <cell r="C68">
            <v>123015241.05</v>
          </cell>
          <cell r="D68">
            <v>123015241.05</v>
          </cell>
        </row>
        <row r="69">
          <cell r="A69">
            <v>113001</v>
          </cell>
          <cell r="B69" t="str">
            <v>TITULOSVALORES PROPIOS</v>
          </cell>
          <cell r="C69">
            <v>123015241.05</v>
          </cell>
          <cell r="D69">
            <v>123015241.05</v>
          </cell>
        </row>
        <row r="70">
          <cell r="A70">
            <v>1130010101</v>
          </cell>
          <cell r="B70" t="str">
            <v>EMITIDOS POR EL BCR</v>
          </cell>
          <cell r="C70">
            <v>15000000</v>
          </cell>
          <cell r="D70">
            <v>15000000</v>
          </cell>
        </row>
        <row r="71">
          <cell r="A71">
            <v>1130010201</v>
          </cell>
          <cell r="B71" t="str">
            <v>EMITIDOS POR EL ESTADO</v>
          </cell>
          <cell r="C71">
            <v>107883000</v>
          </cell>
          <cell r="D71">
            <v>107883000</v>
          </cell>
        </row>
        <row r="72">
          <cell r="A72">
            <v>1130019901</v>
          </cell>
          <cell r="B72" t="str">
            <v>INTERESES Y OTROS POR COBRAR</v>
          </cell>
          <cell r="C72">
            <v>132241.04999999999</v>
          </cell>
          <cell r="D72">
            <v>132241.04999999999</v>
          </cell>
        </row>
        <row r="73">
          <cell r="A73">
            <v>113001990101</v>
          </cell>
          <cell r="B73" t="str">
            <v>EMITIDOS POR EL BCR</v>
          </cell>
          <cell r="C73">
            <v>107650.89</v>
          </cell>
          <cell r="D73">
            <v>107650.89</v>
          </cell>
        </row>
        <row r="74">
          <cell r="A74">
            <v>113001990102</v>
          </cell>
          <cell r="B74" t="str">
            <v>EMITIDOS POR EL ESTADO</v>
          </cell>
          <cell r="C74">
            <v>24590.16</v>
          </cell>
          <cell r="D74">
            <v>24590.16</v>
          </cell>
        </row>
        <row r="75">
          <cell r="A75">
            <v>1131</v>
          </cell>
          <cell r="B75" t="str">
            <v>TITULOSVALORES CONSERVARSE HASTA EL VENCIMIENTO</v>
          </cell>
          <cell r="C75">
            <v>3913413.65</v>
          </cell>
          <cell r="D75">
            <v>3913413.65</v>
          </cell>
        </row>
        <row r="76">
          <cell r="A76">
            <v>113100</v>
          </cell>
          <cell r="B76" t="str">
            <v>TITULOSVALORES CONSERVARSE HASTA EL VENCIMIENTO</v>
          </cell>
          <cell r="C76">
            <v>3913413.65</v>
          </cell>
          <cell r="D76">
            <v>3913413.65</v>
          </cell>
        </row>
        <row r="77">
          <cell r="A77">
            <v>1131000701</v>
          </cell>
          <cell r="B77" t="str">
            <v>EMITIDOS POR INSTITUCIONES EXTRANJERAS</v>
          </cell>
          <cell r="C77">
            <v>3913413.65</v>
          </cell>
          <cell r="D77">
            <v>3913413.65</v>
          </cell>
        </row>
        <row r="78">
          <cell r="A78">
            <v>114</v>
          </cell>
          <cell r="B78" t="str">
            <v>PRESTAMOS</v>
          </cell>
          <cell r="C78">
            <v>316878080.62</v>
          </cell>
          <cell r="D78">
            <v>316878080.62</v>
          </cell>
        </row>
        <row r="79">
          <cell r="A79">
            <v>1141</v>
          </cell>
          <cell r="B79" t="str">
            <v>PRESTAMOS PACTADOS HASTA UN AÑO PLAZO</v>
          </cell>
          <cell r="C79">
            <v>3665779.11</v>
          </cell>
          <cell r="D79">
            <v>3665779.11</v>
          </cell>
        </row>
        <row r="80">
          <cell r="A80">
            <v>114104</v>
          </cell>
          <cell r="B80" t="str">
            <v>PRESTAMOS A PARTICULARES</v>
          </cell>
          <cell r="C80">
            <v>5899.29</v>
          </cell>
          <cell r="D80">
            <v>5899.29</v>
          </cell>
        </row>
        <row r="81">
          <cell r="A81">
            <v>1141040101</v>
          </cell>
          <cell r="B81" t="str">
            <v>OTORGAMIENTOS ORIGINALES</v>
          </cell>
          <cell r="C81">
            <v>5815.94</v>
          </cell>
          <cell r="D81">
            <v>5815.94</v>
          </cell>
        </row>
        <row r="82">
          <cell r="A82">
            <v>1141049901</v>
          </cell>
          <cell r="B82" t="str">
            <v>INTERESES Y OTROS POR COBRAR</v>
          </cell>
          <cell r="C82">
            <v>83.35</v>
          </cell>
          <cell r="D82">
            <v>83.35</v>
          </cell>
        </row>
        <row r="83">
          <cell r="A83">
            <v>114104990101</v>
          </cell>
          <cell r="B83" t="str">
            <v>OTORGAMIENTOS ORIGINALES</v>
          </cell>
          <cell r="C83">
            <v>83.35</v>
          </cell>
          <cell r="D83">
            <v>83.35</v>
          </cell>
        </row>
        <row r="84">
          <cell r="A84">
            <v>114106</v>
          </cell>
          <cell r="B84" t="str">
            <v>PRESTAMOS A OTRAS ENTIDADES DEL SISTEMA FINANCIERO</v>
          </cell>
          <cell r="C84">
            <v>3659879.82</v>
          </cell>
          <cell r="D84">
            <v>3659879.82</v>
          </cell>
        </row>
        <row r="85">
          <cell r="A85">
            <v>1141060201</v>
          </cell>
          <cell r="B85" t="str">
            <v>PRESTAMOS PARA OTROS PROPOSITOS</v>
          </cell>
          <cell r="C85">
            <v>3639706.37</v>
          </cell>
          <cell r="D85">
            <v>3639706.37</v>
          </cell>
        </row>
        <row r="86">
          <cell r="A86">
            <v>114106020101</v>
          </cell>
          <cell r="B86" t="str">
            <v>OTORGAMIENTOS ORIGINALES</v>
          </cell>
          <cell r="C86">
            <v>3639706.37</v>
          </cell>
          <cell r="D86">
            <v>3639706.37</v>
          </cell>
        </row>
        <row r="87">
          <cell r="A87">
            <v>1141069901</v>
          </cell>
          <cell r="B87" t="str">
            <v>INTERESES Y OTROS POR COBRAR</v>
          </cell>
          <cell r="C87">
            <v>20173.45</v>
          </cell>
          <cell r="D87">
            <v>20173.45</v>
          </cell>
        </row>
        <row r="88">
          <cell r="A88">
            <v>114106990101</v>
          </cell>
          <cell r="B88" t="str">
            <v>OTORGAMIENTOS ORIGINALES</v>
          </cell>
          <cell r="C88">
            <v>20173.45</v>
          </cell>
          <cell r="D88">
            <v>20173.45</v>
          </cell>
        </row>
        <row r="89">
          <cell r="A89">
            <v>11410699010102</v>
          </cell>
          <cell r="B89" t="str">
            <v>PRESTAMOS PARA OTROS PROPOSITOS</v>
          </cell>
          <cell r="C89">
            <v>20173.45</v>
          </cell>
          <cell r="D89">
            <v>20173.45</v>
          </cell>
        </row>
        <row r="90">
          <cell r="A90">
            <v>1142</v>
          </cell>
          <cell r="B90" t="str">
            <v>PRESTAMOS PACTADOS A MAS DE UN ANIO PLAZO</v>
          </cell>
          <cell r="C90">
            <v>316607392.51999998</v>
          </cell>
          <cell r="D90">
            <v>316607392.51999998</v>
          </cell>
        </row>
        <row r="91">
          <cell r="A91">
            <v>114204</v>
          </cell>
          <cell r="B91" t="str">
            <v>PRESTAMOS A PARTICULARES</v>
          </cell>
          <cell r="C91">
            <v>4195691.0199999996</v>
          </cell>
          <cell r="D91">
            <v>4195691.0199999996</v>
          </cell>
        </row>
        <row r="92">
          <cell r="A92">
            <v>1142040101</v>
          </cell>
          <cell r="B92" t="str">
            <v>OTORGAMIENTOS ORIGINALES</v>
          </cell>
          <cell r="C92">
            <v>597668.36</v>
          </cell>
          <cell r="D92">
            <v>597668.36</v>
          </cell>
        </row>
        <row r="93">
          <cell r="A93">
            <v>1142040701</v>
          </cell>
          <cell r="B93" t="str">
            <v>PRESTAMOS PARA ADQUISICION DE VIVIENDA</v>
          </cell>
          <cell r="C93">
            <v>3597739.9</v>
          </cell>
          <cell r="D93">
            <v>3597739.9</v>
          </cell>
        </row>
        <row r="94">
          <cell r="A94">
            <v>1142049901</v>
          </cell>
          <cell r="B94" t="str">
            <v>INTERESES Y OTROS POR COBRAR</v>
          </cell>
          <cell r="C94">
            <v>282.76</v>
          </cell>
          <cell r="D94">
            <v>282.76</v>
          </cell>
        </row>
        <row r="95">
          <cell r="A95">
            <v>114204990101</v>
          </cell>
          <cell r="B95" t="str">
            <v>OTORGAMIENTOS ORIGINALES</v>
          </cell>
          <cell r="C95">
            <v>282.76</v>
          </cell>
          <cell r="D95">
            <v>282.76</v>
          </cell>
        </row>
        <row r="96">
          <cell r="A96">
            <v>114206</v>
          </cell>
          <cell r="B96" t="str">
            <v>PRESTAMOS A OTRAS ENTIDADES DEL SISTEMA FINANCIERO</v>
          </cell>
          <cell r="C96">
            <v>312411701.5</v>
          </cell>
          <cell r="D96">
            <v>312411701.5</v>
          </cell>
        </row>
        <row r="97">
          <cell r="A97">
            <v>1142060101</v>
          </cell>
          <cell r="B97" t="str">
            <v>PRESTAMOS PARA OTROS PROPOSITOS</v>
          </cell>
          <cell r="C97">
            <v>311542562.13999999</v>
          </cell>
          <cell r="D97">
            <v>311542562.13999999</v>
          </cell>
        </row>
        <row r="98">
          <cell r="A98">
            <v>114206010101</v>
          </cell>
          <cell r="B98" t="str">
            <v>OTORGAMIENTOS ORIGINALES</v>
          </cell>
          <cell r="C98">
            <v>311542562.13999999</v>
          </cell>
          <cell r="D98">
            <v>311542562.13999999</v>
          </cell>
        </row>
        <row r="99">
          <cell r="A99">
            <v>1142069901</v>
          </cell>
          <cell r="B99" t="str">
            <v>INTERESES Y OTROS POR COBRAR</v>
          </cell>
          <cell r="C99">
            <v>869139.36</v>
          </cell>
          <cell r="D99">
            <v>869139.36</v>
          </cell>
        </row>
        <row r="100">
          <cell r="A100">
            <v>114206990101</v>
          </cell>
          <cell r="B100" t="str">
            <v>OTORGAMIENTOS ORIGINALES</v>
          </cell>
          <cell r="C100">
            <v>869139.36</v>
          </cell>
          <cell r="D100">
            <v>869139.36</v>
          </cell>
        </row>
        <row r="101">
          <cell r="A101">
            <v>11420699010101</v>
          </cell>
          <cell r="B101" t="str">
            <v>PRESTAMOS PARA OTROS PROPOSITOS</v>
          </cell>
          <cell r="C101">
            <v>869139.36</v>
          </cell>
          <cell r="D101">
            <v>869139.36</v>
          </cell>
        </row>
        <row r="102">
          <cell r="A102">
            <v>1149</v>
          </cell>
          <cell r="B102" t="str">
            <v>PROVISION PARA INCOBRABILIDAD DE PRESTAMOS</v>
          </cell>
          <cell r="C102">
            <v>-3395091.01</v>
          </cell>
          <cell r="D102">
            <v>-3395091.01</v>
          </cell>
        </row>
        <row r="103">
          <cell r="A103">
            <v>114901</v>
          </cell>
          <cell r="B103" t="str">
            <v>PROVISION PARA INCOBRABILIDAD DE PRESTAMOS</v>
          </cell>
          <cell r="C103">
            <v>-3395091.01</v>
          </cell>
          <cell r="D103">
            <v>-3395091.01</v>
          </cell>
        </row>
        <row r="104">
          <cell r="A104">
            <v>1149010101</v>
          </cell>
          <cell r="B104" t="str">
            <v>PROVISIONES POR CATEGORIA DE RIESGO</v>
          </cell>
          <cell r="C104">
            <v>-72845.149999999994</v>
          </cell>
          <cell r="D104">
            <v>-72845.149999999994</v>
          </cell>
        </row>
        <row r="105">
          <cell r="A105">
            <v>114901010101</v>
          </cell>
          <cell r="B105" t="str">
            <v>CAPITAL</v>
          </cell>
          <cell r="C105">
            <v>-72502.05</v>
          </cell>
          <cell r="D105">
            <v>-72502.05</v>
          </cell>
        </row>
        <row r="106">
          <cell r="A106">
            <v>11490101010101</v>
          </cell>
          <cell r="B106" t="str">
            <v>RESERVA PRESTAMOS CATEGORIA A2 Y B</v>
          </cell>
          <cell r="C106">
            <v>-72502.05</v>
          </cell>
          <cell r="D106">
            <v>-72502.05</v>
          </cell>
        </row>
        <row r="107">
          <cell r="A107">
            <v>114901010102</v>
          </cell>
          <cell r="B107" t="str">
            <v>INTERESES</v>
          </cell>
          <cell r="C107">
            <v>-343.1</v>
          </cell>
          <cell r="D107">
            <v>-343.1</v>
          </cell>
        </row>
        <row r="108">
          <cell r="A108">
            <v>11490101010201</v>
          </cell>
          <cell r="B108" t="str">
            <v>RESERVA PRESTAMOS CATEGORIA A2 Y B</v>
          </cell>
          <cell r="C108">
            <v>-343.1</v>
          </cell>
          <cell r="D108">
            <v>-343.1</v>
          </cell>
        </row>
        <row r="109">
          <cell r="A109">
            <v>1149010301</v>
          </cell>
          <cell r="B109" t="str">
            <v>PROVISIONES VOLUNTARIAS</v>
          </cell>
          <cell r="C109">
            <v>-3322245.86</v>
          </cell>
          <cell r="D109">
            <v>-3322245.86</v>
          </cell>
        </row>
        <row r="110">
          <cell r="A110">
            <v>12</v>
          </cell>
          <cell r="B110" t="str">
            <v>OTROS ACTIVOS</v>
          </cell>
          <cell r="C110">
            <v>19191128.23</v>
          </cell>
          <cell r="D110">
            <v>19191128.23</v>
          </cell>
        </row>
        <row r="111">
          <cell r="A111">
            <v>123</v>
          </cell>
          <cell r="B111" t="str">
            <v>EXISTENCIAS</v>
          </cell>
          <cell r="C111">
            <v>442363.72</v>
          </cell>
          <cell r="D111">
            <v>442363.72</v>
          </cell>
        </row>
        <row r="112">
          <cell r="A112">
            <v>1230</v>
          </cell>
          <cell r="B112" t="str">
            <v>EXISTENCIAS</v>
          </cell>
          <cell r="C112">
            <v>442363.72</v>
          </cell>
          <cell r="D112">
            <v>442363.72</v>
          </cell>
        </row>
        <row r="113">
          <cell r="A113">
            <v>123001</v>
          </cell>
          <cell r="B113" t="str">
            <v>BIENES PARA LA VENTA</v>
          </cell>
          <cell r="C113">
            <v>400930.48</v>
          </cell>
          <cell r="D113">
            <v>400930.48</v>
          </cell>
        </row>
        <row r="114">
          <cell r="A114">
            <v>1230010100</v>
          </cell>
          <cell r="B114" t="str">
            <v>TARJETAS DE CREDITO</v>
          </cell>
          <cell r="C114">
            <v>302644.46000000002</v>
          </cell>
          <cell r="D114">
            <v>302644.46000000002</v>
          </cell>
        </row>
        <row r="115">
          <cell r="A115">
            <v>123001010001</v>
          </cell>
          <cell r="B115" t="str">
            <v>OFICINA CENTRAL</v>
          </cell>
          <cell r="C115">
            <v>208570.39</v>
          </cell>
          <cell r="D115">
            <v>208570.39</v>
          </cell>
        </row>
        <row r="116">
          <cell r="A116">
            <v>123001010003</v>
          </cell>
          <cell r="B116" t="str">
            <v>FEDECREDITO</v>
          </cell>
          <cell r="C116">
            <v>94074.07</v>
          </cell>
          <cell r="D116">
            <v>94074.07</v>
          </cell>
        </row>
        <row r="117">
          <cell r="A117">
            <v>12300101000301</v>
          </cell>
          <cell r="B117" t="str">
            <v>PLASTICO</v>
          </cell>
          <cell r="C117">
            <v>17231.7</v>
          </cell>
          <cell r="D117">
            <v>17231.7</v>
          </cell>
        </row>
        <row r="118">
          <cell r="A118">
            <v>12300101000302</v>
          </cell>
          <cell r="B118" t="str">
            <v>ARTICULOS PROMOCIONALES Y PAPELERIA</v>
          </cell>
          <cell r="C118">
            <v>76842.37</v>
          </cell>
          <cell r="D118">
            <v>76842.37</v>
          </cell>
        </row>
        <row r="119">
          <cell r="A119">
            <v>1230010200</v>
          </cell>
          <cell r="B119" t="str">
            <v>CHEQUERAS</v>
          </cell>
          <cell r="C119">
            <v>1516.5</v>
          </cell>
          <cell r="D119">
            <v>1516.5</v>
          </cell>
        </row>
        <row r="120">
          <cell r="A120">
            <v>123001020001</v>
          </cell>
          <cell r="B120" t="str">
            <v>OFICINA CENTRAL</v>
          </cell>
          <cell r="C120">
            <v>1516.5</v>
          </cell>
          <cell r="D120">
            <v>1516.5</v>
          </cell>
        </row>
        <row r="121">
          <cell r="A121">
            <v>1230019100</v>
          </cell>
          <cell r="B121" t="str">
            <v>OTROS</v>
          </cell>
          <cell r="C121">
            <v>96769.52</v>
          </cell>
          <cell r="D121">
            <v>96769.52</v>
          </cell>
        </row>
        <row r="122">
          <cell r="A122">
            <v>123001910001</v>
          </cell>
          <cell r="B122" t="str">
            <v>OFICINA CENTRAL</v>
          </cell>
          <cell r="C122">
            <v>96769.52</v>
          </cell>
          <cell r="D122">
            <v>96769.52</v>
          </cell>
        </row>
        <row r="123">
          <cell r="A123">
            <v>123002</v>
          </cell>
          <cell r="B123" t="str">
            <v>BIENES PARA CONSUMO</v>
          </cell>
          <cell r="C123">
            <v>41433.24</v>
          </cell>
          <cell r="D123">
            <v>41433.24</v>
          </cell>
        </row>
        <row r="124">
          <cell r="A124">
            <v>1230020100</v>
          </cell>
          <cell r="B124" t="str">
            <v>PAPELERIA, UTILES Y ENSERES</v>
          </cell>
          <cell r="C124">
            <v>32684.7</v>
          </cell>
          <cell r="D124">
            <v>32684.7</v>
          </cell>
        </row>
        <row r="125">
          <cell r="A125">
            <v>123002010001</v>
          </cell>
          <cell r="B125" t="str">
            <v>OFICINA CENTRAL</v>
          </cell>
          <cell r="C125">
            <v>32684.7</v>
          </cell>
          <cell r="D125">
            <v>32684.7</v>
          </cell>
        </row>
        <row r="126">
          <cell r="A126">
            <v>1230029100</v>
          </cell>
          <cell r="B126" t="str">
            <v>OTROS</v>
          </cell>
          <cell r="C126">
            <v>8748.5400000000009</v>
          </cell>
          <cell r="D126">
            <v>8748.5400000000009</v>
          </cell>
        </row>
        <row r="127">
          <cell r="A127">
            <v>123002910001</v>
          </cell>
          <cell r="B127" t="str">
            <v>ARTICULOS DE ASEO Y LIMPIEZA</v>
          </cell>
          <cell r="C127">
            <v>2643.72</v>
          </cell>
          <cell r="D127">
            <v>2643.72</v>
          </cell>
        </row>
        <row r="128">
          <cell r="A128">
            <v>123002910002</v>
          </cell>
          <cell r="B128" t="str">
            <v>MATERIALES PARA MANTENIMIENTO DE EDIFICIOS</v>
          </cell>
          <cell r="C128">
            <v>104.82</v>
          </cell>
          <cell r="D128">
            <v>104.82</v>
          </cell>
        </row>
        <row r="129">
          <cell r="A129">
            <v>123002910003</v>
          </cell>
          <cell r="B129" t="str">
            <v>CUPONES DE COMBUSTIBLE</v>
          </cell>
          <cell r="C129">
            <v>6000</v>
          </cell>
          <cell r="D129">
            <v>6000</v>
          </cell>
        </row>
        <row r="130">
          <cell r="A130">
            <v>124</v>
          </cell>
          <cell r="B130" t="str">
            <v>GASTOS PAGADOS POR ANTICIPADO Y CARGOS DIFERIDOS</v>
          </cell>
          <cell r="C130">
            <v>6669636.04</v>
          </cell>
          <cell r="D130">
            <v>6669636.04</v>
          </cell>
        </row>
        <row r="131">
          <cell r="A131">
            <v>1240</v>
          </cell>
          <cell r="B131" t="str">
            <v>GASTOS PAGADOS POR ANTICIPADO Y CARGOS DIFERIDOS</v>
          </cell>
          <cell r="C131">
            <v>6669636.04</v>
          </cell>
          <cell r="D131">
            <v>6669636.04</v>
          </cell>
        </row>
        <row r="132">
          <cell r="A132">
            <v>124001</v>
          </cell>
          <cell r="B132" t="str">
            <v>SEGUROS</v>
          </cell>
          <cell r="C132">
            <v>61154.82</v>
          </cell>
          <cell r="D132">
            <v>61154.82</v>
          </cell>
        </row>
        <row r="133">
          <cell r="A133">
            <v>1240010100</v>
          </cell>
          <cell r="B133" t="str">
            <v>SOBRE PERSONAS</v>
          </cell>
          <cell r="C133">
            <v>40430.83</v>
          </cell>
          <cell r="D133">
            <v>40430.83</v>
          </cell>
        </row>
        <row r="134">
          <cell r="A134">
            <v>124001010001</v>
          </cell>
          <cell r="B134" t="str">
            <v>SEGURO DE VIDA</v>
          </cell>
          <cell r="C134">
            <v>11319.83</v>
          </cell>
          <cell r="D134">
            <v>11319.83</v>
          </cell>
        </row>
        <row r="135">
          <cell r="A135">
            <v>124001010002</v>
          </cell>
          <cell r="B135" t="str">
            <v>SEGURO MEDICO HOSPITALARIO</v>
          </cell>
          <cell r="C135">
            <v>29111</v>
          </cell>
          <cell r="D135">
            <v>29111</v>
          </cell>
        </row>
        <row r="136">
          <cell r="A136">
            <v>1240010200</v>
          </cell>
          <cell r="B136" t="str">
            <v>SOBRE BIENES</v>
          </cell>
          <cell r="C136">
            <v>7209.62</v>
          </cell>
          <cell r="D136">
            <v>7209.62</v>
          </cell>
        </row>
        <row r="137">
          <cell r="A137">
            <v>1240010300</v>
          </cell>
          <cell r="B137" t="str">
            <v>SOBRE RIESGOS DE INTERMEDIACION</v>
          </cell>
          <cell r="C137">
            <v>13514.37</v>
          </cell>
          <cell r="D137">
            <v>13514.37</v>
          </cell>
        </row>
        <row r="138">
          <cell r="A138">
            <v>124002</v>
          </cell>
          <cell r="B138" t="str">
            <v>ALQUILERES</v>
          </cell>
          <cell r="C138">
            <v>801.91</v>
          </cell>
          <cell r="D138">
            <v>801.91</v>
          </cell>
        </row>
        <row r="139">
          <cell r="A139">
            <v>1240020100</v>
          </cell>
          <cell r="B139" t="str">
            <v>LOCALES</v>
          </cell>
          <cell r="C139">
            <v>801.91</v>
          </cell>
          <cell r="D139">
            <v>801.91</v>
          </cell>
        </row>
        <row r="140">
          <cell r="A140">
            <v>124004</v>
          </cell>
          <cell r="B140" t="str">
            <v>INTANGIBLES</v>
          </cell>
          <cell r="C140">
            <v>2648395.92</v>
          </cell>
          <cell r="D140">
            <v>2648395.92</v>
          </cell>
        </row>
        <row r="141">
          <cell r="A141">
            <v>1240040100</v>
          </cell>
          <cell r="B141" t="str">
            <v>PROGRAMAS COMPUTACIONALES</v>
          </cell>
          <cell r="C141">
            <v>2648395.92</v>
          </cell>
          <cell r="D141">
            <v>2648395.92</v>
          </cell>
        </row>
        <row r="142">
          <cell r="A142">
            <v>124004010001</v>
          </cell>
          <cell r="B142" t="str">
            <v>ADQUIRIDOS POR LA EMPRESA</v>
          </cell>
          <cell r="C142">
            <v>2648395.92</v>
          </cell>
          <cell r="D142">
            <v>2648395.92</v>
          </cell>
        </row>
        <row r="143">
          <cell r="A143">
            <v>124006</v>
          </cell>
          <cell r="B143" t="str">
            <v>DIFERENCIAS TEMPORARIAS POR IMPUESTOS SOBRE LAS GANANCIAS</v>
          </cell>
          <cell r="C143">
            <v>63560.25</v>
          </cell>
          <cell r="D143">
            <v>63560.25</v>
          </cell>
        </row>
        <row r="144">
          <cell r="A144">
            <v>1240060100</v>
          </cell>
          <cell r="B144" t="str">
            <v>IMPUESTO SOBRE LA RENTA</v>
          </cell>
          <cell r="C144">
            <v>63560.25</v>
          </cell>
          <cell r="D144">
            <v>63560.25</v>
          </cell>
        </row>
        <row r="145">
          <cell r="A145">
            <v>124098</v>
          </cell>
          <cell r="B145" t="str">
            <v>OTROS PAGOS ANTICIPADOS</v>
          </cell>
          <cell r="C145">
            <v>897248.93</v>
          </cell>
          <cell r="D145">
            <v>897248.93</v>
          </cell>
        </row>
        <row r="146">
          <cell r="A146">
            <v>1240980100</v>
          </cell>
          <cell r="B146" t="str">
            <v>PAGO A CUENTA DEL IMPUESTO SOBRE LA RENTA</v>
          </cell>
          <cell r="C146">
            <v>518140.15999999997</v>
          </cell>
          <cell r="D146">
            <v>518140.15999999997</v>
          </cell>
        </row>
        <row r="147">
          <cell r="A147">
            <v>124098010001</v>
          </cell>
          <cell r="B147" t="str">
            <v>IMPUESTO SOBRE INGRESOS GRAVADOS</v>
          </cell>
          <cell r="C147">
            <v>430059.11</v>
          </cell>
          <cell r="D147">
            <v>430059.11</v>
          </cell>
        </row>
        <row r="148">
          <cell r="A148">
            <v>124098010002</v>
          </cell>
          <cell r="B148" t="str">
            <v>IMPUESTO RETENIDO SOBRE INGRESO GRAVADOS</v>
          </cell>
          <cell r="C148">
            <v>88081.05</v>
          </cell>
          <cell r="D148">
            <v>88081.05</v>
          </cell>
        </row>
        <row r="149">
          <cell r="A149">
            <v>1240980200</v>
          </cell>
          <cell r="B149" t="str">
            <v>SUSCRIPCIONES Y CONTRATOS DE MANTENIMIENTO</v>
          </cell>
          <cell r="C149">
            <v>237711.96</v>
          </cell>
          <cell r="D149">
            <v>237711.96</v>
          </cell>
        </row>
        <row r="150">
          <cell r="A150">
            <v>124098020001</v>
          </cell>
          <cell r="B150" t="str">
            <v>SUSCRIPCIONES</v>
          </cell>
          <cell r="C150">
            <v>8042.96</v>
          </cell>
          <cell r="D150">
            <v>8042.96</v>
          </cell>
        </row>
        <row r="151">
          <cell r="A151">
            <v>124098020002</v>
          </cell>
          <cell r="B151" t="str">
            <v>CONTRATOS DE MANTENIMIENTO</v>
          </cell>
          <cell r="C151">
            <v>229669</v>
          </cell>
          <cell r="D151">
            <v>229669</v>
          </cell>
        </row>
        <row r="152">
          <cell r="A152">
            <v>1240989100</v>
          </cell>
          <cell r="B152" t="str">
            <v>OTROS</v>
          </cell>
          <cell r="C152">
            <v>141396.81</v>
          </cell>
          <cell r="D152">
            <v>141396.81</v>
          </cell>
        </row>
        <row r="153">
          <cell r="A153">
            <v>124098910001</v>
          </cell>
          <cell r="B153" t="str">
            <v>IMPUESTOS MUNICIPALES</v>
          </cell>
          <cell r="C153">
            <v>6167.16</v>
          </cell>
          <cell r="D153">
            <v>6167.16</v>
          </cell>
        </row>
        <row r="154">
          <cell r="A154">
            <v>124098910002</v>
          </cell>
          <cell r="B154" t="str">
            <v>RENOVACION DE MATRICULA DE COMERCIO</v>
          </cell>
          <cell r="C154">
            <v>2869.97</v>
          </cell>
          <cell r="D154">
            <v>2869.97</v>
          </cell>
        </row>
        <row r="155">
          <cell r="A155">
            <v>124098910003</v>
          </cell>
          <cell r="B155" t="str">
            <v>PAGOS A PROVEEDORES</v>
          </cell>
          <cell r="C155">
            <v>132359.67999999999</v>
          </cell>
          <cell r="D155">
            <v>132359.67999999999</v>
          </cell>
        </row>
        <row r="156">
          <cell r="A156">
            <v>124099</v>
          </cell>
          <cell r="B156" t="str">
            <v>OTROS CARGOS DIFERIDOS</v>
          </cell>
          <cell r="C156">
            <v>2998474.21</v>
          </cell>
          <cell r="D156">
            <v>2998474.21</v>
          </cell>
        </row>
        <row r="157">
          <cell r="A157">
            <v>1240990100</v>
          </cell>
          <cell r="B157" t="str">
            <v>PRESTACIONES AL PERSONAL</v>
          </cell>
          <cell r="C157">
            <v>353.77</v>
          </cell>
          <cell r="D157">
            <v>353.77</v>
          </cell>
        </row>
        <row r="158">
          <cell r="A158">
            <v>1240999100</v>
          </cell>
          <cell r="B158" t="str">
            <v>OTROS</v>
          </cell>
          <cell r="C158">
            <v>2998120.44</v>
          </cell>
          <cell r="D158">
            <v>2998120.44</v>
          </cell>
        </row>
        <row r="159">
          <cell r="A159">
            <v>124099910003</v>
          </cell>
          <cell r="B159" t="str">
            <v>COMISIONES BANCARIAS</v>
          </cell>
          <cell r="C159">
            <v>2781746.59</v>
          </cell>
          <cell r="D159">
            <v>2781746.59</v>
          </cell>
        </row>
        <row r="160">
          <cell r="A160">
            <v>12409991000301</v>
          </cell>
          <cell r="B160" t="str">
            <v>BANCOS Y FINANCIERAS</v>
          </cell>
          <cell r="C160">
            <v>21938.799999999999</v>
          </cell>
          <cell r="D160">
            <v>21938.799999999999</v>
          </cell>
        </row>
        <row r="161">
          <cell r="A161">
            <v>12409991000306</v>
          </cell>
          <cell r="B161" t="str">
            <v>ENTIDADES EXTRANJERAS</v>
          </cell>
          <cell r="C161">
            <v>2759807.79</v>
          </cell>
          <cell r="D161">
            <v>2759807.79</v>
          </cell>
        </row>
        <row r="162">
          <cell r="A162">
            <v>124099910006</v>
          </cell>
          <cell r="B162" t="str">
            <v>PROYECTO</v>
          </cell>
          <cell r="C162">
            <v>32241.91</v>
          </cell>
          <cell r="D162">
            <v>32241.91</v>
          </cell>
        </row>
        <row r="163">
          <cell r="A163">
            <v>124099910007</v>
          </cell>
          <cell r="B163" t="str">
            <v>COSTOS DE EMISIONES DE TITULOS VALORES</v>
          </cell>
          <cell r="C163">
            <v>12040.6</v>
          </cell>
          <cell r="D163">
            <v>12040.6</v>
          </cell>
        </row>
        <row r="164">
          <cell r="A164">
            <v>124099910008</v>
          </cell>
          <cell r="B164" t="str">
            <v>COMISIONES POR ADQUISICION DE TITULOS VALORES</v>
          </cell>
          <cell r="C164">
            <v>108218.14</v>
          </cell>
          <cell r="D164">
            <v>108218.14</v>
          </cell>
        </row>
        <row r="165">
          <cell r="A165">
            <v>124099910009</v>
          </cell>
          <cell r="B165" t="str">
            <v>OTROS GASTOS SOBRE PRESTAMOS OBTENIDOS</v>
          </cell>
          <cell r="C165">
            <v>63873.2</v>
          </cell>
          <cell r="D165">
            <v>63873.2</v>
          </cell>
        </row>
        <row r="166">
          <cell r="A166">
            <v>12409991000901</v>
          </cell>
          <cell r="B166" t="str">
            <v>CONSULTORIAS POR PRESTAMOS</v>
          </cell>
          <cell r="C166">
            <v>63873.2</v>
          </cell>
          <cell r="D166">
            <v>63873.2</v>
          </cell>
        </row>
        <row r="167">
          <cell r="A167">
            <v>125</v>
          </cell>
          <cell r="B167" t="str">
            <v>CUENTAS POR COBRAR</v>
          </cell>
          <cell r="C167">
            <v>9823381.4199999999</v>
          </cell>
          <cell r="D167">
            <v>9823381.4199999999</v>
          </cell>
        </row>
        <row r="168">
          <cell r="A168">
            <v>1250</v>
          </cell>
          <cell r="B168" t="str">
            <v>CUENTAS POR COBRAR</v>
          </cell>
          <cell r="C168">
            <v>9949258.9700000007</v>
          </cell>
          <cell r="D168">
            <v>9949258.9700000007</v>
          </cell>
        </row>
        <row r="169">
          <cell r="A169">
            <v>125001</v>
          </cell>
          <cell r="B169" t="str">
            <v>SALDOS POR COBRAR</v>
          </cell>
          <cell r="C169">
            <v>340890.53</v>
          </cell>
          <cell r="D169">
            <v>340890.53</v>
          </cell>
        </row>
        <row r="170">
          <cell r="A170">
            <v>1250010100</v>
          </cell>
          <cell r="B170" t="str">
            <v>ASOCIADOS</v>
          </cell>
          <cell r="C170">
            <v>340890.53</v>
          </cell>
          <cell r="D170">
            <v>340890.53</v>
          </cell>
        </row>
        <row r="171">
          <cell r="A171">
            <v>125001010001</v>
          </cell>
          <cell r="B171" t="str">
            <v>A CAJAS DE CREDITO</v>
          </cell>
          <cell r="C171">
            <v>340581.83</v>
          </cell>
          <cell r="D171">
            <v>340581.83</v>
          </cell>
        </row>
        <row r="172">
          <cell r="A172">
            <v>125001010002</v>
          </cell>
          <cell r="B172" t="str">
            <v>A BANCOS DE LOS TRABAJADORES</v>
          </cell>
          <cell r="C172">
            <v>308.7</v>
          </cell>
          <cell r="D172">
            <v>308.7</v>
          </cell>
        </row>
        <row r="173">
          <cell r="A173">
            <v>125003</v>
          </cell>
          <cell r="B173" t="str">
            <v>PAGOS POR CUENTA AJENA</v>
          </cell>
          <cell r="C173">
            <v>156.01</v>
          </cell>
          <cell r="D173">
            <v>156.01</v>
          </cell>
        </row>
        <row r="174">
          <cell r="A174">
            <v>1250039101</v>
          </cell>
          <cell r="B174" t="str">
            <v>OTROS DEUDORES</v>
          </cell>
          <cell r="C174">
            <v>156.01</v>
          </cell>
          <cell r="D174">
            <v>156.01</v>
          </cell>
        </row>
        <row r="175">
          <cell r="A175">
            <v>125003910107</v>
          </cell>
          <cell r="B175" t="str">
            <v>INTERCAMBIO DE TARJETAS PENDIENTE DE LIQUIDAR</v>
          </cell>
          <cell r="C175">
            <v>156.01</v>
          </cell>
          <cell r="D175">
            <v>156.01</v>
          </cell>
        </row>
        <row r="176">
          <cell r="A176">
            <v>125004</v>
          </cell>
          <cell r="B176" t="str">
            <v>SERVICIOS FINANCIEROS</v>
          </cell>
          <cell r="C176">
            <v>137259.5</v>
          </cell>
          <cell r="D176">
            <v>137259.5</v>
          </cell>
        </row>
        <row r="177">
          <cell r="A177">
            <v>1250049101</v>
          </cell>
          <cell r="B177" t="str">
            <v>OTROS SERVICIOS FINANCIEROS</v>
          </cell>
          <cell r="C177">
            <v>137259.5</v>
          </cell>
          <cell r="D177">
            <v>137259.5</v>
          </cell>
        </row>
        <row r="178">
          <cell r="A178">
            <v>125004910104</v>
          </cell>
          <cell r="B178" t="str">
            <v>SERVICIOS - ATM´S</v>
          </cell>
          <cell r="C178">
            <v>103180.57</v>
          </cell>
          <cell r="D178">
            <v>103180.57</v>
          </cell>
        </row>
        <row r="179">
          <cell r="A179">
            <v>12500491010404</v>
          </cell>
          <cell r="B179" t="str">
            <v>SERVICIO DE ATM´S A OTROS BANCOS POR COBRAR A ATH</v>
          </cell>
          <cell r="C179">
            <v>103180.57</v>
          </cell>
          <cell r="D179">
            <v>103180.57</v>
          </cell>
        </row>
        <row r="180">
          <cell r="A180">
            <v>125004910105</v>
          </cell>
          <cell r="B180" t="str">
            <v>COMISIONES - ATM´S</v>
          </cell>
          <cell r="C180">
            <v>34078.93</v>
          </cell>
          <cell r="D180">
            <v>34078.93</v>
          </cell>
        </row>
        <row r="181">
          <cell r="A181">
            <v>12500491010504</v>
          </cell>
          <cell r="B181" t="str">
            <v>SERVICIO DE ATM´S A OTROS BANCOS POR COBRAR A ATH</v>
          </cell>
          <cell r="C181">
            <v>34078.93</v>
          </cell>
          <cell r="D181">
            <v>34078.93</v>
          </cell>
        </row>
        <row r="182">
          <cell r="A182">
            <v>125005</v>
          </cell>
          <cell r="B182" t="str">
            <v>ANTICIPOS</v>
          </cell>
          <cell r="C182">
            <v>33963.870000000003</v>
          </cell>
          <cell r="D182">
            <v>33963.870000000003</v>
          </cell>
        </row>
        <row r="183">
          <cell r="A183">
            <v>1250050201</v>
          </cell>
          <cell r="B183" t="str">
            <v>A PROVEEDORES</v>
          </cell>
          <cell r="C183">
            <v>33963.870000000003</v>
          </cell>
          <cell r="D183">
            <v>33963.870000000003</v>
          </cell>
        </row>
        <row r="184">
          <cell r="A184">
            <v>125099</v>
          </cell>
          <cell r="B184" t="str">
            <v>OTRAS</v>
          </cell>
          <cell r="C184">
            <v>9436989.0600000005</v>
          </cell>
          <cell r="D184">
            <v>9436989.0600000005</v>
          </cell>
        </row>
        <row r="185">
          <cell r="A185">
            <v>1250990101</v>
          </cell>
          <cell r="B185" t="str">
            <v>FALTANTES DE CAJEROS</v>
          </cell>
          <cell r="C185">
            <v>490</v>
          </cell>
          <cell r="D185">
            <v>490</v>
          </cell>
        </row>
        <row r="186">
          <cell r="A186">
            <v>125099010101</v>
          </cell>
          <cell r="B186" t="str">
            <v>OFICINA CENTRAL</v>
          </cell>
          <cell r="C186">
            <v>170</v>
          </cell>
          <cell r="D186">
            <v>170</v>
          </cell>
        </row>
        <row r="187">
          <cell r="A187">
            <v>125099010103</v>
          </cell>
          <cell r="B187" t="str">
            <v>FALTANTE EN ATM´S</v>
          </cell>
          <cell r="C187">
            <v>320</v>
          </cell>
          <cell r="D187">
            <v>320</v>
          </cell>
        </row>
        <row r="188">
          <cell r="A188">
            <v>1250999101</v>
          </cell>
          <cell r="B188" t="str">
            <v>OTRAS</v>
          </cell>
          <cell r="C188">
            <v>9436499.0600000005</v>
          </cell>
          <cell r="D188">
            <v>9436499.0600000005</v>
          </cell>
        </row>
        <row r="189">
          <cell r="A189">
            <v>125099910103</v>
          </cell>
          <cell r="B189" t="str">
            <v>DEPOSITOS EN GARANTIA</v>
          </cell>
          <cell r="C189">
            <v>29432.22</v>
          </cell>
          <cell r="D189">
            <v>29432.22</v>
          </cell>
        </row>
        <row r="190">
          <cell r="A190">
            <v>125099910107</v>
          </cell>
          <cell r="B190" t="str">
            <v>COLATERAL VISA</v>
          </cell>
          <cell r="C190">
            <v>1702612.96</v>
          </cell>
          <cell r="D190">
            <v>1702612.96</v>
          </cell>
        </row>
        <row r="191">
          <cell r="A191">
            <v>125099910112</v>
          </cell>
          <cell r="B191" t="str">
            <v>TRANSFERENCIA DE FONDOS</v>
          </cell>
          <cell r="C191">
            <v>7000.19</v>
          </cell>
          <cell r="D191">
            <v>7000.19</v>
          </cell>
        </row>
        <row r="192">
          <cell r="A192">
            <v>12509991011205</v>
          </cell>
          <cell r="B192" t="str">
            <v>EMISOR DE TARJETAS BR INTERNACIONAL</v>
          </cell>
          <cell r="C192">
            <v>7000</v>
          </cell>
          <cell r="D192">
            <v>7000</v>
          </cell>
        </row>
        <row r="193">
          <cell r="A193">
            <v>12509991011206</v>
          </cell>
          <cell r="B193" t="str">
            <v>LIQUIDACION INTERCAMBIO VISA LOCAL</v>
          </cell>
          <cell r="C193">
            <v>0.19</v>
          </cell>
          <cell r="D193">
            <v>0.19</v>
          </cell>
        </row>
        <row r="194">
          <cell r="A194">
            <v>125099910113</v>
          </cell>
          <cell r="B194" t="str">
            <v>PLAN DE MARKETING</v>
          </cell>
          <cell r="C194">
            <v>242343.8</v>
          </cell>
          <cell r="D194">
            <v>242343.8</v>
          </cell>
        </row>
        <row r="195">
          <cell r="A195">
            <v>125099910114</v>
          </cell>
          <cell r="B195" t="str">
            <v>SALDO PRESTAMOS EX EMPLEADOS</v>
          </cell>
          <cell r="C195">
            <v>310532.69</v>
          </cell>
          <cell r="D195">
            <v>310532.69</v>
          </cell>
        </row>
        <row r="196">
          <cell r="A196">
            <v>125099910116</v>
          </cell>
          <cell r="B196" t="str">
            <v>CAMP. PROMOCIONAL SISTEMA FEDECREDITO</v>
          </cell>
          <cell r="C196">
            <v>31606.53</v>
          </cell>
          <cell r="D196">
            <v>31606.53</v>
          </cell>
        </row>
        <row r="197">
          <cell r="A197">
            <v>125099910122</v>
          </cell>
          <cell r="B197" t="str">
            <v>CADI</v>
          </cell>
          <cell r="C197">
            <v>65298.04</v>
          </cell>
          <cell r="D197">
            <v>65298.04</v>
          </cell>
        </row>
        <row r="198">
          <cell r="A198">
            <v>125099910129</v>
          </cell>
          <cell r="B198" t="str">
            <v>PROYECTOS</v>
          </cell>
          <cell r="C198">
            <v>2160925.87</v>
          </cell>
          <cell r="D198">
            <v>2160925.87</v>
          </cell>
        </row>
        <row r="199">
          <cell r="A199">
            <v>12509991012907</v>
          </cell>
          <cell r="B199" t="str">
            <v>PROYECTOS OTROS</v>
          </cell>
          <cell r="C199">
            <v>2160925.87</v>
          </cell>
          <cell r="D199">
            <v>2160925.87</v>
          </cell>
        </row>
        <row r="200">
          <cell r="A200">
            <v>125099910134</v>
          </cell>
          <cell r="B200" t="str">
            <v>CORPORACION FINANCIERA INTERNACIONAL</v>
          </cell>
          <cell r="C200">
            <v>4417114.67</v>
          </cell>
          <cell r="D200">
            <v>4417114.67</v>
          </cell>
        </row>
        <row r="201">
          <cell r="A201">
            <v>125099910135</v>
          </cell>
          <cell r="B201" t="str">
            <v>OPERACIONES POR APLICAR</v>
          </cell>
          <cell r="C201">
            <v>6043</v>
          </cell>
          <cell r="D201">
            <v>6043</v>
          </cell>
        </row>
        <row r="202">
          <cell r="A202">
            <v>125099910152</v>
          </cell>
          <cell r="B202" t="str">
            <v>SERVICIOS DE COLECTURIA EXTERNA</v>
          </cell>
          <cell r="C202">
            <v>61758.18</v>
          </cell>
          <cell r="D202">
            <v>61758.18</v>
          </cell>
        </row>
        <row r="203">
          <cell r="A203">
            <v>12509991015201</v>
          </cell>
          <cell r="B203" t="str">
            <v>PAGOS COLECTADOS</v>
          </cell>
          <cell r="C203">
            <v>61758.18</v>
          </cell>
          <cell r="D203">
            <v>61758.18</v>
          </cell>
        </row>
        <row r="204">
          <cell r="A204">
            <v>1250999101520100</v>
          </cell>
          <cell r="B204" t="str">
            <v>FARMACIAS ECONOMICAS</v>
          </cell>
          <cell r="C204">
            <v>61758.18</v>
          </cell>
          <cell r="D204">
            <v>61758.18</v>
          </cell>
        </row>
        <row r="205">
          <cell r="A205">
            <v>125099910163</v>
          </cell>
          <cell r="B205" t="str">
            <v>COMISIONES POR SERVICIO</v>
          </cell>
          <cell r="C205">
            <v>41987.54</v>
          </cell>
          <cell r="D205">
            <v>41987.54</v>
          </cell>
        </row>
        <row r="206">
          <cell r="A206">
            <v>12509991016301</v>
          </cell>
          <cell r="B206" t="str">
            <v>COMISION POR COBRAR A COLECTORES</v>
          </cell>
          <cell r="C206">
            <v>21980.97</v>
          </cell>
          <cell r="D206">
            <v>21980.97</v>
          </cell>
        </row>
        <row r="207">
          <cell r="A207">
            <v>12509991016303</v>
          </cell>
          <cell r="B207" t="str">
            <v>COMISION POR SERVICIO DE COMERCIALIZACION DE SEGUROS</v>
          </cell>
          <cell r="C207">
            <v>19981.72</v>
          </cell>
          <cell r="D207">
            <v>19981.72</v>
          </cell>
        </row>
        <row r="208">
          <cell r="A208">
            <v>12509991016304</v>
          </cell>
          <cell r="B208" t="str">
            <v>COMISION POR SERVICIOS DE COMERCIALIZACION</v>
          </cell>
          <cell r="C208">
            <v>24.85</v>
          </cell>
          <cell r="D208">
            <v>24.85</v>
          </cell>
        </row>
        <row r="209">
          <cell r="A209">
            <v>1250999101630400</v>
          </cell>
          <cell r="B209" t="str">
            <v>COMISION POR COMERCIALIZACION DE SEGUROS REMESAS FAMILIARES</v>
          </cell>
          <cell r="C209">
            <v>24.85</v>
          </cell>
          <cell r="D209">
            <v>24.85</v>
          </cell>
        </row>
        <row r="210">
          <cell r="A210">
            <v>125099910166</v>
          </cell>
          <cell r="B210" t="str">
            <v>SERVICIOS DE COMERCIALIZACION</v>
          </cell>
          <cell r="C210">
            <v>615</v>
          </cell>
          <cell r="D210">
            <v>615</v>
          </cell>
        </row>
        <row r="211">
          <cell r="A211">
            <v>12509991016601</v>
          </cell>
          <cell r="B211" t="str">
            <v>INDEMNIZACION DE SEGURO REMESAS FAMILIARES</v>
          </cell>
          <cell r="C211">
            <v>615</v>
          </cell>
          <cell r="D211">
            <v>615</v>
          </cell>
        </row>
        <row r="212">
          <cell r="A212">
            <v>125099910199</v>
          </cell>
          <cell r="B212" t="str">
            <v>VARIAS</v>
          </cell>
          <cell r="C212">
            <v>359228.37</v>
          </cell>
          <cell r="D212">
            <v>359228.37</v>
          </cell>
        </row>
        <row r="213">
          <cell r="A213">
            <v>1259</v>
          </cell>
          <cell r="B213" t="str">
            <v>PROVISION DE INCOBRABILIDAD DE CUENTAS POR COBRAR</v>
          </cell>
          <cell r="C213">
            <v>-125877.55</v>
          </cell>
          <cell r="D213">
            <v>-125877.55</v>
          </cell>
        </row>
        <row r="214">
          <cell r="A214">
            <v>125900</v>
          </cell>
          <cell r="B214" t="str">
            <v>PROVISION DE INCOBRABILIDAD DE CUENTAS POR COBRAR</v>
          </cell>
          <cell r="C214">
            <v>-125877.55</v>
          </cell>
          <cell r="D214">
            <v>-125877.55</v>
          </cell>
        </row>
        <row r="215">
          <cell r="A215">
            <v>1259000001</v>
          </cell>
          <cell r="B215" t="str">
            <v>PROVISION POR INCOBRABILIDAD DE CUENTAS POR COBRAR</v>
          </cell>
          <cell r="C215">
            <v>-125877.55</v>
          </cell>
          <cell r="D215">
            <v>-125877.55</v>
          </cell>
        </row>
        <row r="216">
          <cell r="A216">
            <v>125900000101</v>
          </cell>
          <cell r="B216" t="str">
            <v>SALDOS POR COBRAR</v>
          </cell>
          <cell r="C216">
            <v>-125877.55</v>
          </cell>
          <cell r="D216">
            <v>-125877.55</v>
          </cell>
        </row>
        <row r="217">
          <cell r="A217">
            <v>126</v>
          </cell>
          <cell r="B217" t="str">
            <v>DERECHOS Y PARTICIPACIONES</v>
          </cell>
          <cell r="C217">
            <v>2255747.0499999998</v>
          </cell>
          <cell r="D217">
            <v>2255747.0499999998</v>
          </cell>
        </row>
        <row r="218">
          <cell r="A218">
            <v>1260</v>
          </cell>
          <cell r="B218" t="str">
            <v>DERECHOS Y PARTICIPACIONES</v>
          </cell>
          <cell r="C218">
            <v>2255747.0499999998</v>
          </cell>
          <cell r="D218">
            <v>2255747.0499999998</v>
          </cell>
        </row>
        <row r="219">
          <cell r="A219">
            <v>126001</v>
          </cell>
          <cell r="B219" t="str">
            <v>INVERSIONES CONJUNTAS</v>
          </cell>
          <cell r="C219">
            <v>2255747.0499999998</v>
          </cell>
          <cell r="D219">
            <v>2255747.0499999998</v>
          </cell>
        </row>
        <row r="220">
          <cell r="A220">
            <v>1260010101</v>
          </cell>
          <cell r="B220" t="str">
            <v>EN SOCIEDADES NACIONALES - VALOR DE ADQUISICION</v>
          </cell>
          <cell r="C220">
            <v>2255747.0499999998</v>
          </cell>
          <cell r="D220">
            <v>2255747.0499999998</v>
          </cell>
        </row>
        <row r="221">
          <cell r="A221">
            <v>126001010101</v>
          </cell>
          <cell r="B221" t="str">
            <v>COSTO DE ADQUISICION</v>
          </cell>
          <cell r="C221">
            <v>1949500</v>
          </cell>
          <cell r="D221">
            <v>1949500</v>
          </cell>
        </row>
        <row r="222">
          <cell r="A222">
            <v>126001010102</v>
          </cell>
          <cell r="B222" t="str">
            <v>VARIACIONES EN PARTICIPACIONES</v>
          </cell>
          <cell r="C222">
            <v>306247.05</v>
          </cell>
          <cell r="D222">
            <v>306247.05</v>
          </cell>
        </row>
        <row r="223">
          <cell r="A223">
            <v>13</v>
          </cell>
          <cell r="B223" t="str">
            <v>ACTIVO FIJO</v>
          </cell>
          <cell r="C223">
            <v>12955070.119999999</v>
          </cell>
          <cell r="D223">
            <v>12955070.119999999</v>
          </cell>
        </row>
        <row r="224">
          <cell r="A224">
            <v>131</v>
          </cell>
          <cell r="B224" t="str">
            <v>NO DEPRECIABLES</v>
          </cell>
          <cell r="C224">
            <v>4172979.84</v>
          </cell>
          <cell r="D224">
            <v>4172979.84</v>
          </cell>
        </row>
        <row r="225">
          <cell r="A225">
            <v>1310</v>
          </cell>
          <cell r="B225" t="str">
            <v>NO DEPRECIABLES</v>
          </cell>
          <cell r="C225">
            <v>4172979.84</v>
          </cell>
          <cell r="D225">
            <v>4172979.84</v>
          </cell>
        </row>
        <row r="226">
          <cell r="A226">
            <v>131001</v>
          </cell>
          <cell r="B226" t="str">
            <v>TERRENOS</v>
          </cell>
          <cell r="C226">
            <v>1879277.17</v>
          </cell>
          <cell r="D226">
            <v>1879277.17</v>
          </cell>
        </row>
        <row r="227">
          <cell r="A227">
            <v>1310010100</v>
          </cell>
          <cell r="B227" t="str">
            <v>TERRENOS - VALOR DE ADQUISICION</v>
          </cell>
          <cell r="C227">
            <v>374985.69</v>
          </cell>
          <cell r="D227">
            <v>374985.69</v>
          </cell>
        </row>
        <row r="228">
          <cell r="A228">
            <v>1310019800</v>
          </cell>
          <cell r="B228" t="str">
            <v>TERRENOS ¨ REVALUO</v>
          </cell>
          <cell r="C228">
            <v>1504291.48</v>
          </cell>
          <cell r="D228">
            <v>1504291.48</v>
          </cell>
        </row>
        <row r="229">
          <cell r="A229">
            <v>131002</v>
          </cell>
          <cell r="B229" t="str">
            <v>CONSTRUCCIONES EN PROCESO</v>
          </cell>
          <cell r="C229">
            <v>1845771.19</v>
          </cell>
          <cell r="D229">
            <v>1845771.19</v>
          </cell>
        </row>
        <row r="230">
          <cell r="A230">
            <v>1310020100</v>
          </cell>
          <cell r="B230" t="str">
            <v>INMUEBLES</v>
          </cell>
          <cell r="C230">
            <v>1845771.19</v>
          </cell>
          <cell r="D230">
            <v>1845771.19</v>
          </cell>
        </row>
        <row r="231">
          <cell r="A231">
            <v>131003</v>
          </cell>
          <cell r="B231" t="str">
            <v>MOBILIARIO Y EQUIPO POR UTILIZAR</v>
          </cell>
          <cell r="C231">
            <v>447931.48</v>
          </cell>
          <cell r="D231">
            <v>447931.48</v>
          </cell>
        </row>
        <row r="232">
          <cell r="A232">
            <v>1310030100</v>
          </cell>
          <cell r="B232" t="str">
            <v>MOBILIARIO Y EQUIPO EN TRANSITO</v>
          </cell>
          <cell r="C232">
            <v>16592.919999999998</v>
          </cell>
          <cell r="D232">
            <v>16592.919999999998</v>
          </cell>
        </row>
        <row r="233">
          <cell r="A233">
            <v>1310030200</v>
          </cell>
          <cell r="B233" t="str">
            <v>MOBILIARIO Y EQUIPO EN EXISTENCIA</v>
          </cell>
          <cell r="C233">
            <v>431338.56</v>
          </cell>
          <cell r="D233">
            <v>431338.56</v>
          </cell>
        </row>
        <row r="234">
          <cell r="A234">
            <v>132</v>
          </cell>
          <cell r="B234" t="str">
            <v>DEPRECIABLES</v>
          </cell>
          <cell r="C234">
            <v>8590628.4199999999</v>
          </cell>
          <cell r="D234">
            <v>8590628.4199999999</v>
          </cell>
        </row>
        <row r="235">
          <cell r="A235">
            <v>1320</v>
          </cell>
          <cell r="B235" t="str">
            <v>DEPRECIABLES</v>
          </cell>
          <cell r="C235">
            <v>21368792.32</v>
          </cell>
          <cell r="D235">
            <v>21368792.32</v>
          </cell>
        </row>
        <row r="236">
          <cell r="A236">
            <v>132001</v>
          </cell>
          <cell r="B236" t="str">
            <v>EDIFICACIONES</v>
          </cell>
          <cell r="C236">
            <v>10587637.880000001</v>
          </cell>
          <cell r="D236">
            <v>10587637.880000001</v>
          </cell>
        </row>
        <row r="237">
          <cell r="A237">
            <v>1320010100</v>
          </cell>
          <cell r="B237" t="str">
            <v>EDIFICACIONES - VALOR DE ADQUISICION</v>
          </cell>
          <cell r="C237">
            <v>7644598.8600000003</v>
          </cell>
          <cell r="D237">
            <v>7644598.8600000003</v>
          </cell>
        </row>
        <row r="238">
          <cell r="A238">
            <v>132001010001</v>
          </cell>
          <cell r="B238" t="str">
            <v>EDIFICACIONES PROPIAS</v>
          </cell>
          <cell r="C238">
            <v>7644598.8600000003</v>
          </cell>
          <cell r="D238">
            <v>7644598.8600000003</v>
          </cell>
        </row>
        <row r="239">
          <cell r="A239">
            <v>1320019800</v>
          </cell>
          <cell r="B239" t="str">
            <v>EDIFICACIONES ¨ REVALUO</v>
          </cell>
          <cell r="C239">
            <v>2943039.02</v>
          </cell>
          <cell r="D239">
            <v>2943039.02</v>
          </cell>
        </row>
        <row r="240">
          <cell r="A240">
            <v>132002</v>
          </cell>
          <cell r="B240" t="str">
            <v>EQUIPO DE COMPUTACION</v>
          </cell>
          <cell r="C240">
            <v>6140456.9299999997</v>
          </cell>
          <cell r="D240">
            <v>6140456.9299999997</v>
          </cell>
        </row>
        <row r="241">
          <cell r="A241">
            <v>1320020100</v>
          </cell>
          <cell r="B241" t="str">
            <v>EQUIPO DE COMPUTACION - VALOR DE ADQUISICION</v>
          </cell>
          <cell r="C241">
            <v>6140456.9299999997</v>
          </cell>
          <cell r="D241">
            <v>6140456.9299999997</v>
          </cell>
        </row>
        <row r="242">
          <cell r="A242">
            <v>132002010001</v>
          </cell>
          <cell r="B242" t="str">
            <v>EQUIPO DE COMPUTACION PROPIO</v>
          </cell>
          <cell r="C242">
            <v>6140456.9299999997</v>
          </cell>
          <cell r="D242">
            <v>6140456.9299999997</v>
          </cell>
        </row>
        <row r="243">
          <cell r="A243">
            <v>132003</v>
          </cell>
          <cell r="B243" t="str">
            <v>EQUIPO DE OFICINA</v>
          </cell>
          <cell r="C243">
            <v>393497.92</v>
          </cell>
          <cell r="D243">
            <v>393497.92</v>
          </cell>
        </row>
        <row r="244">
          <cell r="A244">
            <v>1320030100</v>
          </cell>
          <cell r="B244" t="str">
            <v>EQUIPO DE OFICINA - VALOR DE ADQUISICION</v>
          </cell>
          <cell r="C244">
            <v>393497.92</v>
          </cell>
          <cell r="D244">
            <v>393497.92</v>
          </cell>
        </row>
        <row r="245">
          <cell r="A245">
            <v>132003010001</v>
          </cell>
          <cell r="B245" t="str">
            <v>EQUIPO DE OFICINA PROPIO</v>
          </cell>
          <cell r="C245">
            <v>393497.92</v>
          </cell>
          <cell r="D245">
            <v>393497.92</v>
          </cell>
        </row>
        <row r="246">
          <cell r="A246">
            <v>132004</v>
          </cell>
          <cell r="B246" t="str">
            <v>MOBILIARIO</v>
          </cell>
          <cell r="C246">
            <v>446999.09</v>
          </cell>
          <cell r="D246">
            <v>446999.09</v>
          </cell>
        </row>
        <row r="247">
          <cell r="A247">
            <v>1320040100</v>
          </cell>
          <cell r="B247" t="str">
            <v>MOBILIARIO - VALOR DE ADQUISICION</v>
          </cell>
          <cell r="C247">
            <v>446999.09</v>
          </cell>
          <cell r="D247">
            <v>446999.09</v>
          </cell>
        </row>
        <row r="248">
          <cell r="A248">
            <v>132004010001</v>
          </cell>
          <cell r="B248" t="str">
            <v>MOBILIARIO PROPIO</v>
          </cell>
          <cell r="C248">
            <v>446999.09</v>
          </cell>
          <cell r="D248">
            <v>446999.09</v>
          </cell>
        </row>
        <row r="249">
          <cell r="A249">
            <v>132005</v>
          </cell>
          <cell r="B249" t="str">
            <v>VEHICULOS</v>
          </cell>
          <cell r="C249">
            <v>1188728.1599999999</v>
          </cell>
          <cell r="D249">
            <v>1188728.1599999999</v>
          </cell>
        </row>
        <row r="250">
          <cell r="A250">
            <v>1320050100</v>
          </cell>
          <cell r="B250" t="str">
            <v>VEHICULOS - VALOR DE ADQUISICION</v>
          </cell>
          <cell r="C250">
            <v>1188728.1599999999</v>
          </cell>
          <cell r="D250">
            <v>1188728.1599999999</v>
          </cell>
        </row>
        <row r="251">
          <cell r="A251">
            <v>132005010001</v>
          </cell>
          <cell r="B251" t="str">
            <v>VEHICULOS PROPIOS</v>
          </cell>
          <cell r="C251">
            <v>1188728.1599999999</v>
          </cell>
          <cell r="D251">
            <v>1188728.1599999999</v>
          </cell>
        </row>
        <row r="252">
          <cell r="A252">
            <v>132006</v>
          </cell>
          <cell r="B252" t="str">
            <v>MAQUINARIA, EQUIPO Y HERRAMIENTA</v>
          </cell>
          <cell r="C252">
            <v>2611472.34</v>
          </cell>
          <cell r="D252">
            <v>2611472.34</v>
          </cell>
        </row>
        <row r="253">
          <cell r="A253">
            <v>1320060100</v>
          </cell>
          <cell r="B253" t="str">
            <v>MAQUINARIA, EQUIPO Y HERRAMIENTA - VALOR DE ADQUISICION.</v>
          </cell>
          <cell r="C253">
            <v>2611472.34</v>
          </cell>
          <cell r="D253">
            <v>2611472.34</v>
          </cell>
        </row>
        <row r="254">
          <cell r="A254">
            <v>132006010001</v>
          </cell>
          <cell r="B254" t="str">
            <v>MAQUINARIA, EQUIPO Y HERRAMIENTA PROPIAS</v>
          </cell>
          <cell r="C254">
            <v>2611472.34</v>
          </cell>
          <cell r="D254">
            <v>2611472.34</v>
          </cell>
        </row>
        <row r="255">
          <cell r="A255">
            <v>1329</v>
          </cell>
          <cell r="B255" t="str">
            <v>DEPRECIACION ACUMULADA</v>
          </cell>
          <cell r="C255">
            <v>-12778163.9</v>
          </cell>
          <cell r="D255">
            <v>-12778163.9</v>
          </cell>
        </row>
        <row r="256">
          <cell r="A256">
            <v>132901</v>
          </cell>
          <cell r="B256" t="str">
            <v>VALOR HISTORICO</v>
          </cell>
          <cell r="C256">
            <v>-10838326.859999999</v>
          </cell>
          <cell r="D256">
            <v>-10838326.859999999</v>
          </cell>
        </row>
        <row r="257">
          <cell r="A257">
            <v>1329010100</v>
          </cell>
          <cell r="B257" t="str">
            <v>EDIFICACIONES</v>
          </cell>
          <cell r="C257">
            <v>-2599739.4700000002</v>
          </cell>
          <cell r="D257">
            <v>-2599739.4700000002</v>
          </cell>
        </row>
        <row r="258">
          <cell r="A258">
            <v>1329010200</v>
          </cell>
          <cell r="B258" t="str">
            <v>EQUIPO DE COMPUTACION</v>
          </cell>
          <cell r="C258">
            <v>-5279664.13</v>
          </cell>
          <cell r="D258">
            <v>-5279664.13</v>
          </cell>
        </row>
        <row r="259">
          <cell r="A259">
            <v>1329010300</v>
          </cell>
          <cell r="B259" t="str">
            <v>EQUIPO DE OFICINA</v>
          </cell>
          <cell r="C259">
            <v>-318922.09999999998</v>
          </cell>
          <cell r="D259">
            <v>-318922.09999999998</v>
          </cell>
        </row>
        <row r="260">
          <cell r="A260">
            <v>1329010400</v>
          </cell>
          <cell r="B260" t="str">
            <v>MOBILIARIO</v>
          </cell>
          <cell r="C260">
            <v>-384329.37</v>
          </cell>
          <cell r="D260">
            <v>-384329.37</v>
          </cell>
        </row>
        <row r="261">
          <cell r="A261">
            <v>1329010500</v>
          </cell>
          <cell r="B261" t="str">
            <v>VEHICULOS</v>
          </cell>
          <cell r="C261">
            <v>-851077.55</v>
          </cell>
          <cell r="D261">
            <v>-851077.55</v>
          </cell>
        </row>
        <row r="262">
          <cell r="A262">
            <v>1329010600</v>
          </cell>
          <cell r="B262" t="str">
            <v>MAQUINARIA, EQUIPO Y HERRAMIENTA</v>
          </cell>
          <cell r="C262">
            <v>-1404594.24</v>
          </cell>
          <cell r="D262">
            <v>-1404594.24</v>
          </cell>
        </row>
        <row r="263">
          <cell r="A263">
            <v>132902</v>
          </cell>
          <cell r="B263" t="str">
            <v>REVALUOS</v>
          </cell>
          <cell r="C263">
            <v>-1939837.04</v>
          </cell>
          <cell r="D263">
            <v>-1939837.04</v>
          </cell>
        </row>
        <row r="264">
          <cell r="A264">
            <v>1329020100</v>
          </cell>
          <cell r="B264" t="str">
            <v>EDIFICACIONES</v>
          </cell>
          <cell r="C264">
            <v>-1939837.04</v>
          </cell>
          <cell r="D264">
            <v>-1939837.04</v>
          </cell>
        </row>
        <row r="265">
          <cell r="A265">
            <v>133</v>
          </cell>
          <cell r="B265" t="str">
            <v>AMORTIZABLES</v>
          </cell>
          <cell r="C265">
            <v>191461.86</v>
          </cell>
          <cell r="D265">
            <v>191461.86</v>
          </cell>
        </row>
        <row r="266">
          <cell r="A266">
            <v>1330</v>
          </cell>
          <cell r="B266" t="str">
            <v>AMORTIZABLES</v>
          </cell>
          <cell r="C266">
            <v>191461.86</v>
          </cell>
          <cell r="D266">
            <v>191461.86</v>
          </cell>
        </row>
        <row r="267">
          <cell r="A267">
            <v>133002</v>
          </cell>
          <cell r="B267" t="str">
            <v>REMODELACIONES Y READECUACIONES</v>
          </cell>
          <cell r="C267">
            <v>191461.86</v>
          </cell>
          <cell r="D267">
            <v>191461.86</v>
          </cell>
        </row>
        <row r="268">
          <cell r="A268">
            <v>1330020100</v>
          </cell>
          <cell r="B268" t="str">
            <v>INMUEBLES PROPIOS</v>
          </cell>
          <cell r="C268">
            <v>146194.57</v>
          </cell>
          <cell r="D268">
            <v>146194.57</v>
          </cell>
        </row>
        <row r="269">
          <cell r="A269">
            <v>1330020200</v>
          </cell>
          <cell r="B269" t="str">
            <v>INMUEBLES ARRENDADOS</v>
          </cell>
          <cell r="C269">
            <v>45267.29</v>
          </cell>
          <cell r="D269">
            <v>45267.29</v>
          </cell>
        </row>
        <row r="270">
          <cell r="A270">
            <v>0</v>
          </cell>
        </row>
        <row r="271">
          <cell r="A271">
            <v>0</v>
          </cell>
          <cell r="B271" t="str">
            <v>TOTAL ACTIVO</v>
          </cell>
          <cell r="C271">
            <v>546932552.54999995</v>
          </cell>
          <cell r="D271">
            <v>546932552.54999995</v>
          </cell>
        </row>
        <row r="272">
          <cell r="A272">
            <v>0</v>
          </cell>
        </row>
        <row r="273">
          <cell r="A273">
            <v>71</v>
          </cell>
          <cell r="B273" t="str">
            <v>COSTOS DE OPERACIONES DE INTERMEDIACION</v>
          </cell>
          <cell r="C273">
            <v>10750504</v>
          </cell>
          <cell r="D273">
            <v>10750504</v>
          </cell>
        </row>
        <row r="274">
          <cell r="A274">
            <v>711</v>
          </cell>
          <cell r="B274" t="str">
            <v>CAPTACION DE RECURSOS</v>
          </cell>
          <cell r="C274">
            <v>10617202.470000001</v>
          </cell>
          <cell r="D274">
            <v>10617202.470000001</v>
          </cell>
        </row>
        <row r="275">
          <cell r="A275">
            <v>7110</v>
          </cell>
          <cell r="B275" t="str">
            <v>CAPTACION DE RECURSOS</v>
          </cell>
          <cell r="C275">
            <v>10617202.470000001</v>
          </cell>
          <cell r="D275">
            <v>10617202.470000001</v>
          </cell>
        </row>
        <row r="276">
          <cell r="A276">
            <v>711001</v>
          </cell>
          <cell r="B276" t="str">
            <v>DEPOSITOS</v>
          </cell>
          <cell r="C276">
            <v>183907.09</v>
          </cell>
          <cell r="D276">
            <v>183907.09</v>
          </cell>
        </row>
        <row r="277">
          <cell r="A277">
            <v>7110010200</v>
          </cell>
          <cell r="B277" t="str">
            <v>INTERESES DE DEPOSITOS A PLAZO</v>
          </cell>
          <cell r="C277">
            <v>183907.09</v>
          </cell>
          <cell r="D277">
            <v>183907.09</v>
          </cell>
        </row>
        <row r="278">
          <cell r="A278">
            <v>711001020001</v>
          </cell>
          <cell r="B278" t="str">
            <v>PACTADOS HASTA UN AÑO PLAZO</v>
          </cell>
          <cell r="C278">
            <v>183907.09</v>
          </cell>
          <cell r="D278">
            <v>183907.09</v>
          </cell>
        </row>
        <row r="279">
          <cell r="A279">
            <v>71100102000102</v>
          </cell>
          <cell r="B279" t="str">
            <v>A 30 DIAS PLAZO</v>
          </cell>
          <cell r="C279">
            <v>183907.09</v>
          </cell>
          <cell r="D279">
            <v>183907.09</v>
          </cell>
        </row>
        <row r="280">
          <cell r="A280">
            <v>711002</v>
          </cell>
          <cell r="B280" t="str">
            <v>PRESTAMOS PARA TERCEROS</v>
          </cell>
          <cell r="C280">
            <v>8623030.0899999999</v>
          </cell>
          <cell r="D280">
            <v>8623030.0899999999</v>
          </cell>
        </row>
        <row r="281">
          <cell r="A281">
            <v>7110020100</v>
          </cell>
          <cell r="B281" t="str">
            <v>INTERESES</v>
          </cell>
          <cell r="C281">
            <v>7976152.5999999996</v>
          </cell>
          <cell r="D281">
            <v>7976152.5999999996</v>
          </cell>
        </row>
        <row r="282">
          <cell r="A282">
            <v>711002010001</v>
          </cell>
          <cell r="B282" t="str">
            <v>PACTADOS HASTA UN AÑO PLAZO</v>
          </cell>
          <cell r="C282">
            <v>549301.97</v>
          </cell>
          <cell r="D282">
            <v>549301.97</v>
          </cell>
        </row>
        <row r="283">
          <cell r="A283">
            <v>711002010002</v>
          </cell>
          <cell r="B283" t="str">
            <v>PACTADOS A MAS DE UN AÑO PLAZO</v>
          </cell>
          <cell r="C283">
            <v>92260.49</v>
          </cell>
          <cell r="D283">
            <v>92260.49</v>
          </cell>
        </row>
        <row r="284">
          <cell r="A284">
            <v>711002010003</v>
          </cell>
          <cell r="B284" t="str">
            <v>PACTADOS A CINCO O MAS AÑOS PLAZO</v>
          </cell>
          <cell r="C284">
            <v>7334590.1399999997</v>
          </cell>
          <cell r="D284">
            <v>7334590.1399999997</v>
          </cell>
        </row>
        <row r="285">
          <cell r="A285">
            <v>7110020200</v>
          </cell>
          <cell r="B285" t="str">
            <v>COMISIONES</v>
          </cell>
          <cell r="C285">
            <v>646877.49</v>
          </cell>
          <cell r="D285">
            <v>646877.49</v>
          </cell>
        </row>
        <row r="286">
          <cell r="A286">
            <v>711002020001</v>
          </cell>
          <cell r="B286" t="str">
            <v>PACTADOS HASTA UN AÑO PLAZO</v>
          </cell>
          <cell r="C286">
            <v>12069.21</v>
          </cell>
          <cell r="D286">
            <v>12069.21</v>
          </cell>
        </row>
        <row r="287">
          <cell r="A287">
            <v>711002020003</v>
          </cell>
          <cell r="B287" t="str">
            <v>PACTADOS A CINCO O MAS AÑOS PLAZO</v>
          </cell>
          <cell r="C287">
            <v>634808.28</v>
          </cell>
          <cell r="D287">
            <v>634808.28</v>
          </cell>
        </row>
        <row r="288">
          <cell r="A288">
            <v>711004</v>
          </cell>
          <cell r="B288" t="str">
            <v>TITULOS DE EMISION PROPIA</v>
          </cell>
          <cell r="C288">
            <v>1672223.45</v>
          </cell>
          <cell r="D288">
            <v>1672223.45</v>
          </cell>
        </row>
        <row r="289">
          <cell r="A289">
            <v>7110040100</v>
          </cell>
          <cell r="B289" t="str">
            <v>INTERESES DE TITULOS VALORES</v>
          </cell>
          <cell r="C289">
            <v>1628278.7</v>
          </cell>
          <cell r="D289">
            <v>1628278.7</v>
          </cell>
        </row>
        <row r="290">
          <cell r="A290">
            <v>711004010003</v>
          </cell>
          <cell r="B290" t="str">
            <v>PACTADOS A CINCO O MAS AÑOS PLAZO</v>
          </cell>
          <cell r="C290">
            <v>1628278.7</v>
          </cell>
          <cell r="D290">
            <v>1628278.7</v>
          </cell>
        </row>
        <row r="291">
          <cell r="A291">
            <v>71100401000302</v>
          </cell>
          <cell r="B291" t="str">
            <v>TITULOS VALORES SIN GARANTIA HIPOTECARIA</v>
          </cell>
          <cell r="C291">
            <v>1628278.7</v>
          </cell>
          <cell r="D291">
            <v>1628278.7</v>
          </cell>
        </row>
        <row r="292">
          <cell r="A292">
            <v>7110040200</v>
          </cell>
          <cell r="B292" t="str">
            <v>OTROS COSTOS DE EMISION</v>
          </cell>
          <cell r="C292">
            <v>43944.75</v>
          </cell>
          <cell r="D292">
            <v>43944.75</v>
          </cell>
        </row>
        <row r="293">
          <cell r="A293">
            <v>711004020003</v>
          </cell>
          <cell r="B293" t="str">
            <v>PACTADOS A CINCO O MAS AÑOS PLAZO</v>
          </cell>
          <cell r="C293">
            <v>43944.75</v>
          </cell>
          <cell r="D293">
            <v>43944.75</v>
          </cell>
        </row>
        <row r="294">
          <cell r="A294">
            <v>71100402000302</v>
          </cell>
          <cell r="B294" t="str">
            <v>TITULOS VALORES SIN GARANTIA HIPOTECARIA</v>
          </cell>
          <cell r="C294">
            <v>43944.75</v>
          </cell>
          <cell r="D294">
            <v>43944.75</v>
          </cell>
        </row>
        <row r="295">
          <cell r="A295">
            <v>711007</v>
          </cell>
          <cell r="B295" t="str">
            <v>OTROS COSTOS DE INTERMEDIACION</v>
          </cell>
          <cell r="C295">
            <v>138041.84</v>
          </cell>
          <cell r="D295">
            <v>138041.84</v>
          </cell>
        </row>
        <row r="296">
          <cell r="A296">
            <v>7110070300</v>
          </cell>
          <cell r="B296" t="str">
            <v>COMISIONES PAGADAS POR ADQUISICION DE TITULOS VALORES</v>
          </cell>
          <cell r="C296">
            <v>138041.84</v>
          </cell>
          <cell r="D296">
            <v>138041.84</v>
          </cell>
        </row>
        <row r="297">
          <cell r="A297">
            <v>712</v>
          </cell>
          <cell r="B297" t="str">
            <v>SANEAMIENTO DE ACTIVOS DE INTERMEDIACION</v>
          </cell>
          <cell r="C297">
            <v>133301.53</v>
          </cell>
          <cell r="D297">
            <v>133301.53</v>
          </cell>
        </row>
        <row r="298">
          <cell r="A298">
            <v>7120</v>
          </cell>
          <cell r="B298" t="str">
            <v>SANEAMIENTO DE ACTIVOS DE INTERMEDIACION</v>
          </cell>
          <cell r="C298">
            <v>133301.53</v>
          </cell>
          <cell r="D298">
            <v>133301.53</v>
          </cell>
        </row>
        <row r="299">
          <cell r="A299">
            <v>712000</v>
          </cell>
          <cell r="B299" t="str">
            <v>SANEAMIENTO DE ACTIVOS DE INTERMEDIACION</v>
          </cell>
          <cell r="C299">
            <v>133301.53</v>
          </cell>
          <cell r="D299">
            <v>133301.53</v>
          </cell>
        </row>
        <row r="300">
          <cell r="A300">
            <v>7120000200</v>
          </cell>
          <cell r="B300" t="str">
            <v>SANEAMIENTO DE PRESTAMOS E INTERESES</v>
          </cell>
          <cell r="C300">
            <v>133301.53</v>
          </cell>
          <cell r="D300">
            <v>133301.53</v>
          </cell>
        </row>
        <row r="301">
          <cell r="A301">
            <v>712000020001</v>
          </cell>
          <cell r="B301" t="str">
            <v>CAPITAL</v>
          </cell>
          <cell r="C301">
            <v>30984.66</v>
          </cell>
          <cell r="D301">
            <v>30984.66</v>
          </cell>
        </row>
        <row r="302">
          <cell r="A302">
            <v>71200002000101</v>
          </cell>
          <cell r="B302" t="str">
            <v>RESERVA PRESTAMOS CATEGORIA A2 Y B</v>
          </cell>
          <cell r="C302">
            <v>30984.66</v>
          </cell>
          <cell r="D302">
            <v>30984.66</v>
          </cell>
        </row>
        <row r="303">
          <cell r="A303">
            <v>712000020002</v>
          </cell>
          <cell r="B303" t="str">
            <v>INTERESES</v>
          </cell>
          <cell r="C303">
            <v>260.64</v>
          </cell>
          <cell r="D303">
            <v>260.64</v>
          </cell>
        </row>
        <row r="304">
          <cell r="A304">
            <v>71200002000201</v>
          </cell>
          <cell r="B304" t="str">
            <v>RESERVA PRESTAMOS CATEGORIA A2 Y B</v>
          </cell>
          <cell r="C304">
            <v>260.64</v>
          </cell>
          <cell r="D304">
            <v>260.64</v>
          </cell>
        </row>
        <row r="305">
          <cell r="A305">
            <v>712000020003</v>
          </cell>
          <cell r="B305" t="str">
            <v>RESERVA VOLUNTARIA DE PRESTAMOS</v>
          </cell>
          <cell r="C305">
            <v>102056.23</v>
          </cell>
          <cell r="D305">
            <v>102056.23</v>
          </cell>
        </row>
        <row r="306">
          <cell r="A306">
            <v>72</v>
          </cell>
          <cell r="B306" t="str">
            <v>COSTOS DE OTRAS OPERACIONES</v>
          </cell>
          <cell r="C306">
            <v>5616260.1699999999</v>
          </cell>
          <cell r="D306">
            <v>5616260.1699999999</v>
          </cell>
        </row>
        <row r="307">
          <cell r="A307">
            <v>722</v>
          </cell>
          <cell r="B307" t="str">
            <v>PRESTACION DE SERVICIOS</v>
          </cell>
          <cell r="C307">
            <v>5616260.1699999999</v>
          </cell>
          <cell r="D307">
            <v>5616260.1699999999</v>
          </cell>
        </row>
        <row r="308">
          <cell r="A308">
            <v>7220</v>
          </cell>
          <cell r="B308" t="str">
            <v>PRESTACION DE SERVICIOS</v>
          </cell>
          <cell r="C308">
            <v>5616260.1699999999</v>
          </cell>
          <cell r="D308">
            <v>5616260.1699999999</v>
          </cell>
        </row>
        <row r="309">
          <cell r="A309">
            <v>722001</v>
          </cell>
          <cell r="B309" t="str">
            <v>PRESTACION DE SERVICIOS FINANCIEROS</v>
          </cell>
          <cell r="C309">
            <v>5270510.9000000004</v>
          </cell>
          <cell r="D309">
            <v>5270510.9000000004</v>
          </cell>
        </row>
        <row r="310">
          <cell r="A310">
            <v>7220010000</v>
          </cell>
          <cell r="B310" t="str">
            <v>PRESTACION DE SERVICIOS FINANCIEROS</v>
          </cell>
          <cell r="C310">
            <v>5270510.9000000004</v>
          </cell>
          <cell r="D310">
            <v>5270510.9000000004</v>
          </cell>
        </row>
        <row r="311">
          <cell r="A311">
            <v>722001000006</v>
          </cell>
          <cell r="B311" t="str">
            <v>UNIDAD PYME</v>
          </cell>
          <cell r="C311">
            <v>222456.65</v>
          </cell>
          <cell r="D311">
            <v>222456.65</v>
          </cell>
        </row>
        <row r="312">
          <cell r="A312">
            <v>722001000010</v>
          </cell>
          <cell r="B312" t="str">
            <v>RESGUARDO Y CUSTODIA DE DOCUMENTOS</v>
          </cell>
          <cell r="C312">
            <v>5762.2</v>
          </cell>
          <cell r="D312">
            <v>5762.2</v>
          </cell>
        </row>
        <row r="313">
          <cell r="A313">
            <v>722001000013</v>
          </cell>
          <cell r="B313" t="str">
            <v>SERVICIOS POR PAGO DE REMESAS FAMILIARES</v>
          </cell>
          <cell r="C313">
            <v>212626.44</v>
          </cell>
          <cell r="D313">
            <v>212626.44</v>
          </cell>
        </row>
        <row r="314">
          <cell r="A314">
            <v>722001000015</v>
          </cell>
          <cell r="B314" t="str">
            <v>TARJETAS</v>
          </cell>
          <cell r="C314">
            <v>2839970.9</v>
          </cell>
          <cell r="D314">
            <v>2839970.9</v>
          </cell>
        </row>
        <row r="315">
          <cell r="A315">
            <v>72200100001501</v>
          </cell>
          <cell r="B315" t="str">
            <v>TARJETA DE CREDITO</v>
          </cell>
          <cell r="C315">
            <v>1978467.18</v>
          </cell>
          <cell r="D315">
            <v>1978467.18</v>
          </cell>
        </row>
        <row r="316">
          <cell r="A316">
            <v>72200100001502</v>
          </cell>
          <cell r="B316" t="str">
            <v>TARJETA DE DEBITO</v>
          </cell>
          <cell r="C316">
            <v>861503.72</v>
          </cell>
          <cell r="D316">
            <v>861503.72</v>
          </cell>
        </row>
        <row r="317">
          <cell r="A317">
            <v>722001000024</v>
          </cell>
          <cell r="B317" t="str">
            <v>SERVICIO SARO</v>
          </cell>
          <cell r="C317">
            <v>61136.77</v>
          </cell>
          <cell r="D317">
            <v>61136.77</v>
          </cell>
        </row>
        <row r="318">
          <cell r="A318">
            <v>722001000025</v>
          </cell>
          <cell r="B318" t="str">
            <v>SERVICIO CREDIT SCORING</v>
          </cell>
          <cell r="C318">
            <v>67520.95</v>
          </cell>
          <cell r="D318">
            <v>67520.95</v>
          </cell>
        </row>
        <row r="319">
          <cell r="A319">
            <v>722001000041</v>
          </cell>
          <cell r="B319" t="str">
            <v>SERVICIO DE SALUD A TU ALCANCE</v>
          </cell>
          <cell r="C319">
            <v>6130.94</v>
          </cell>
          <cell r="D319">
            <v>6130.94</v>
          </cell>
        </row>
        <row r="320">
          <cell r="A320">
            <v>722001000042</v>
          </cell>
          <cell r="B320" t="str">
            <v>COMISIONES ATM´S</v>
          </cell>
          <cell r="C320">
            <v>12305.5</v>
          </cell>
          <cell r="D320">
            <v>12305.5</v>
          </cell>
        </row>
        <row r="321">
          <cell r="A321">
            <v>72200100004203</v>
          </cell>
          <cell r="B321" t="str">
            <v>COMISION A ATH POR OPERACIONES DE OTROS BANCOS EN ATM DE FCB</v>
          </cell>
          <cell r="C321">
            <v>12305.5</v>
          </cell>
          <cell r="D321">
            <v>12305.5</v>
          </cell>
        </row>
        <row r="322">
          <cell r="A322">
            <v>722001000043</v>
          </cell>
          <cell r="B322" t="str">
            <v>ADMINISTRACION Y OTROS COSTOS POR SERVICIO EN ATM´S</v>
          </cell>
          <cell r="C322">
            <v>864998.68</v>
          </cell>
          <cell r="D322">
            <v>864998.68</v>
          </cell>
        </row>
        <row r="323">
          <cell r="A323">
            <v>722001000046</v>
          </cell>
          <cell r="B323" t="str">
            <v>CORRESPONSALES NO BANCARIOS</v>
          </cell>
          <cell r="C323">
            <v>2312.91</v>
          </cell>
          <cell r="D323">
            <v>2312.91</v>
          </cell>
        </row>
        <row r="324">
          <cell r="A324">
            <v>72200100004601</v>
          </cell>
          <cell r="B324" t="str">
            <v>COMISION POR SERVICIOS DE RED DE CNB</v>
          </cell>
          <cell r="C324">
            <v>2312.91</v>
          </cell>
          <cell r="D324">
            <v>2312.91</v>
          </cell>
        </row>
        <row r="325">
          <cell r="A325">
            <v>722001000048</v>
          </cell>
          <cell r="B325" t="str">
            <v>ADMINISTRACION Y OTROS COSTOS POR SERVICIOS DE CNB</v>
          </cell>
          <cell r="C325">
            <v>111636.26</v>
          </cell>
          <cell r="D325">
            <v>111636.26</v>
          </cell>
        </row>
        <row r="326">
          <cell r="A326">
            <v>722001000056</v>
          </cell>
          <cell r="B326" t="str">
            <v>BANCA MOVIL</v>
          </cell>
          <cell r="C326">
            <v>286796.84000000003</v>
          </cell>
          <cell r="D326">
            <v>286796.84000000003</v>
          </cell>
        </row>
        <row r="327">
          <cell r="A327">
            <v>72200100005601</v>
          </cell>
          <cell r="B327" t="str">
            <v>COMISION POR SERVICIO DE BANCA MOVIL</v>
          </cell>
          <cell r="C327">
            <v>124942.72</v>
          </cell>
          <cell r="D327">
            <v>124942.72</v>
          </cell>
        </row>
        <row r="328">
          <cell r="A328">
            <v>72200100005602</v>
          </cell>
          <cell r="B328" t="str">
            <v>ADMINISTRACION Y OTROS COSTOS POR SERVICIO DE BANCA MOVIL</v>
          </cell>
          <cell r="C328">
            <v>161854.12</v>
          </cell>
          <cell r="D328">
            <v>161854.12</v>
          </cell>
        </row>
        <row r="329">
          <cell r="A329">
            <v>722001000060</v>
          </cell>
          <cell r="B329" t="str">
            <v>CALL CENTER TARJETAS</v>
          </cell>
          <cell r="C329">
            <v>558835.71</v>
          </cell>
          <cell r="D329">
            <v>558835.71</v>
          </cell>
        </row>
        <row r="330">
          <cell r="A330">
            <v>722001000099</v>
          </cell>
          <cell r="B330" t="str">
            <v>OTROS</v>
          </cell>
          <cell r="C330">
            <v>18020.150000000001</v>
          </cell>
          <cell r="D330">
            <v>18020.150000000001</v>
          </cell>
        </row>
        <row r="331">
          <cell r="A331">
            <v>722002</v>
          </cell>
          <cell r="B331" t="str">
            <v>PRESTACION DE SERVICIOS TECNICOS</v>
          </cell>
          <cell r="C331">
            <v>345749.27</v>
          </cell>
          <cell r="D331">
            <v>345749.27</v>
          </cell>
        </row>
        <row r="332">
          <cell r="A332">
            <v>7220020300</v>
          </cell>
          <cell r="B332" t="str">
            <v>SERVICIOS DE CAPACITACION</v>
          </cell>
          <cell r="C332">
            <v>136072.41</v>
          </cell>
          <cell r="D332">
            <v>136072.41</v>
          </cell>
        </row>
        <row r="333">
          <cell r="A333">
            <v>7220020700</v>
          </cell>
          <cell r="B333" t="str">
            <v>ASESORIA</v>
          </cell>
          <cell r="C333">
            <v>94348.84</v>
          </cell>
          <cell r="D333">
            <v>94348.84</v>
          </cell>
        </row>
        <row r="334">
          <cell r="A334">
            <v>7220029100</v>
          </cell>
          <cell r="B334" t="str">
            <v>OTROS</v>
          </cell>
          <cell r="C334">
            <v>115328.02</v>
          </cell>
          <cell r="D334">
            <v>115328.02</v>
          </cell>
        </row>
        <row r="335">
          <cell r="A335">
            <v>722002910002</v>
          </cell>
          <cell r="B335" t="str">
            <v>SERVICIO DE ORGANIZACION Y METODO</v>
          </cell>
          <cell r="C335">
            <v>3776.77</v>
          </cell>
          <cell r="D335">
            <v>3776.77</v>
          </cell>
        </row>
        <row r="336">
          <cell r="A336">
            <v>722002910003</v>
          </cell>
          <cell r="B336" t="str">
            <v>SERVICIO DE SELECCION Y EVALUACION DE RECURSOS HUMANOS</v>
          </cell>
          <cell r="C336">
            <v>29369.43</v>
          </cell>
          <cell r="D336">
            <v>29369.43</v>
          </cell>
        </row>
        <row r="337">
          <cell r="A337">
            <v>722002910004</v>
          </cell>
          <cell r="B337" t="str">
            <v>SERVICIO DE CIERRE CENTRALIZADO EN CADI</v>
          </cell>
          <cell r="C337">
            <v>82181.820000000007</v>
          </cell>
          <cell r="D337">
            <v>82181.820000000007</v>
          </cell>
        </row>
        <row r="338">
          <cell r="A338">
            <v>0</v>
          </cell>
        </row>
        <row r="339">
          <cell r="A339">
            <v>0</v>
          </cell>
          <cell r="B339" t="str">
            <v>TOTAL COSTOS</v>
          </cell>
          <cell r="C339">
            <v>16366764.17</v>
          </cell>
          <cell r="D339">
            <v>16366764.17</v>
          </cell>
        </row>
        <row r="340">
          <cell r="A340">
            <v>0</v>
          </cell>
        </row>
        <row r="341">
          <cell r="A341">
            <v>81</v>
          </cell>
          <cell r="B341" t="str">
            <v>GASTOS DE OPERACION</v>
          </cell>
          <cell r="C341">
            <v>6337339.1500000004</v>
          </cell>
          <cell r="D341">
            <v>6337339.1500000004</v>
          </cell>
        </row>
        <row r="342">
          <cell r="A342">
            <v>811</v>
          </cell>
          <cell r="B342" t="str">
            <v>GASTOS DE FUNCIONARIOS Y EMPLEADOS</v>
          </cell>
          <cell r="C342">
            <v>3383109.02</v>
          </cell>
          <cell r="D342">
            <v>3383109.02</v>
          </cell>
        </row>
        <row r="343">
          <cell r="A343">
            <v>8110</v>
          </cell>
          <cell r="B343" t="str">
            <v>GASTOS DE FUNCIONARIOS Y EMPLEADOS</v>
          </cell>
          <cell r="C343">
            <v>3383109.02</v>
          </cell>
          <cell r="D343">
            <v>3383109.02</v>
          </cell>
        </row>
        <row r="344">
          <cell r="A344">
            <v>811001</v>
          </cell>
          <cell r="B344" t="str">
            <v>REMUNERACIONES</v>
          </cell>
          <cell r="C344">
            <v>1512426.3</v>
          </cell>
          <cell r="D344">
            <v>1512426.3</v>
          </cell>
        </row>
        <row r="345">
          <cell r="A345">
            <v>8110010100</v>
          </cell>
          <cell r="B345" t="str">
            <v>SALARIOS ORDINARIOS</v>
          </cell>
          <cell r="C345">
            <v>1499075.57</v>
          </cell>
          <cell r="D345">
            <v>1499075.57</v>
          </cell>
        </row>
        <row r="346">
          <cell r="A346">
            <v>8110010200</v>
          </cell>
          <cell r="B346" t="str">
            <v>SALARIOS EXTRAORDINARIOS</v>
          </cell>
          <cell r="C346">
            <v>13350.73</v>
          </cell>
          <cell r="D346">
            <v>13350.73</v>
          </cell>
        </row>
        <row r="347">
          <cell r="A347">
            <v>811002</v>
          </cell>
          <cell r="B347" t="str">
            <v>PRESTACIONES AL PERSONAL</v>
          </cell>
          <cell r="C347">
            <v>984877.76</v>
          </cell>
          <cell r="D347">
            <v>984877.76</v>
          </cell>
        </row>
        <row r="348">
          <cell r="A348">
            <v>8110020100</v>
          </cell>
          <cell r="B348" t="str">
            <v>AGUINALDOS Y BONIFICACIONES</v>
          </cell>
          <cell r="C348">
            <v>447876.55</v>
          </cell>
          <cell r="D348">
            <v>447876.55</v>
          </cell>
        </row>
        <row r="349">
          <cell r="A349">
            <v>811002010001</v>
          </cell>
          <cell r="B349" t="str">
            <v>AGUINALDO</v>
          </cell>
          <cell r="C349">
            <v>131656.24</v>
          </cell>
          <cell r="D349">
            <v>131656.24</v>
          </cell>
        </row>
        <row r="350">
          <cell r="A350">
            <v>811002010002</v>
          </cell>
          <cell r="B350" t="str">
            <v>BONIFICACIONES</v>
          </cell>
          <cell r="C350">
            <v>316220.31</v>
          </cell>
          <cell r="D350">
            <v>316220.31</v>
          </cell>
        </row>
        <row r="351">
          <cell r="A351">
            <v>8110020200</v>
          </cell>
          <cell r="B351" t="str">
            <v>VACACIONES</v>
          </cell>
          <cell r="C351">
            <v>154636.51</v>
          </cell>
          <cell r="D351">
            <v>154636.51</v>
          </cell>
        </row>
        <row r="352">
          <cell r="A352">
            <v>811002020001</v>
          </cell>
          <cell r="B352" t="str">
            <v>ORDINARIAS</v>
          </cell>
          <cell r="C352">
            <v>154636.51</v>
          </cell>
          <cell r="D352">
            <v>154636.51</v>
          </cell>
        </row>
        <row r="353">
          <cell r="A353">
            <v>8110020300</v>
          </cell>
          <cell r="B353" t="str">
            <v>UNIFORMES</v>
          </cell>
          <cell r="C353">
            <v>1632</v>
          </cell>
          <cell r="D353">
            <v>1632</v>
          </cell>
        </row>
        <row r="354">
          <cell r="A354">
            <v>8110020400</v>
          </cell>
          <cell r="B354" t="str">
            <v>SEGURO SOCIAL Y F.S.V.</v>
          </cell>
          <cell r="C354">
            <v>57964.08</v>
          </cell>
          <cell r="D354">
            <v>57964.08</v>
          </cell>
        </row>
        <row r="355">
          <cell r="A355">
            <v>811002040001</v>
          </cell>
          <cell r="B355" t="str">
            <v>SALUD</v>
          </cell>
          <cell r="C355">
            <v>57964.08</v>
          </cell>
          <cell r="D355">
            <v>57964.08</v>
          </cell>
        </row>
        <row r="356">
          <cell r="A356">
            <v>8110020500</v>
          </cell>
          <cell r="B356" t="str">
            <v>INSAFOR</v>
          </cell>
          <cell r="C356">
            <v>7537.09</v>
          </cell>
          <cell r="D356">
            <v>7537.09</v>
          </cell>
        </row>
        <row r="357">
          <cell r="A357">
            <v>8110020600</v>
          </cell>
          <cell r="B357" t="str">
            <v>GASTOS MEDICOS</v>
          </cell>
          <cell r="C357">
            <v>6398.61</v>
          </cell>
          <cell r="D357">
            <v>6398.61</v>
          </cell>
        </row>
        <row r="358">
          <cell r="A358">
            <v>8110020800</v>
          </cell>
          <cell r="B358" t="str">
            <v>ATENCIONES Y RECREACIONES</v>
          </cell>
          <cell r="C358">
            <v>14219.1</v>
          </cell>
          <cell r="D358">
            <v>14219.1</v>
          </cell>
        </row>
        <row r="359">
          <cell r="A359">
            <v>811002080001</v>
          </cell>
          <cell r="B359" t="str">
            <v>ATENCIONES SOCIALES</v>
          </cell>
          <cell r="C359">
            <v>8498.4699999999993</v>
          </cell>
          <cell r="D359">
            <v>8498.4699999999993</v>
          </cell>
        </row>
        <row r="360">
          <cell r="A360">
            <v>811002080002</v>
          </cell>
          <cell r="B360" t="str">
            <v>ACTIVIDADES DEPORTIVAS, CULTURALES Y OTRAS</v>
          </cell>
          <cell r="C360">
            <v>5720.63</v>
          </cell>
          <cell r="D360">
            <v>5720.63</v>
          </cell>
        </row>
        <row r="361">
          <cell r="A361">
            <v>8110020900</v>
          </cell>
          <cell r="B361" t="str">
            <v>OTROS SEGUROS</v>
          </cell>
          <cell r="C361">
            <v>57458.400000000001</v>
          </cell>
          <cell r="D361">
            <v>57458.400000000001</v>
          </cell>
        </row>
        <row r="362">
          <cell r="A362">
            <v>811002090001</v>
          </cell>
          <cell r="B362" t="str">
            <v>DE VIDA</v>
          </cell>
          <cell r="C362">
            <v>11833.26</v>
          </cell>
          <cell r="D362">
            <v>11833.26</v>
          </cell>
        </row>
        <row r="363">
          <cell r="A363">
            <v>811002090002</v>
          </cell>
          <cell r="B363" t="str">
            <v>DE FIDELIDAD</v>
          </cell>
          <cell r="C363">
            <v>9665.9699999999993</v>
          </cell>
          <cell r="D363">
            <v>9665.9699999999993</v>
          </cell>
        </row>
        <row r="364">
          <cell r="A364">
            <v>811002090003</v>
          </cell>
          <cell r="B364" t="str">
            <v>MEDICO HOSPITALARIO</v>
          </cell>
          <cell r="C364">
            <v>35959.17</v>
          </cell>
          <cell r="D364">
            <v>35959.17</v>
          </cell>
        </row>
        <row r="365">
          <cell r="A365">
            <v>8110021000</v>
          </cell>
          <cell r="B365" t="str">
            <v>AFP'S</v>
          </cell>
          <cell r="C365">
            <v>107029.13</v>
          </cell>
          <cell r="D365">
            <v>107029.13</v>
          </cell>
        </row>
        <row r="366">
          <cell r="A366">
            <v>811002100001</v>
          </cell>
          <cell r="B366" t="str">
            <v>CONFIA</v>
          </cell>
          <cell r="C366">
            <v>48395.27</v>
          </cell>
          <cell r="D366">
            <v>48395.27</v>
          </cell>
        </row>
        <row r="367">
          <cell r="A367">
            <v>811002100002</v>
          </cell>
          <cell r="B367" t="str">
            <v>CRECER</v>
          </cell>
          <cell r="C367">
            <v>58633.86</v>
          </cell>
          <cell r="D367">
            <v>58633.86</v>
          </cell>
        </row>
        <row r="368">
          <cell r="A368">
            <v>8110029100</v>
          </cell>
          <cell r="B368" t="str">
            <v>OTRAS PRESTACIONES AL PERSONAL</v>
          </cell>
          <cell r="C368">
            <v>130126.29</v>
          </cell>
          <cell r="D368">
            <v>130126.29</v>
          </cell>
        </row>
        <row r="369">
          <cell r="A369">
            <v>811002910001</v>
          </cell>
          <cell r="B369" t="str">
            <v>PRESTACION ALIMENTARIA</v>
          </cell>
          <cell r="C369">
            <v>44806.61</v>
          </cell>
          <cell r="D369">
            <v>44806.61</v>
          </cell>
        </row>
        <row r="370">
          <cell r="A370">
            <v>811002910002</v>
          </cell>
          <cell r="B370" t="str">
            <v>CAFE, AZUCAR Y ALIMENTACION</v>
          </cell>
          <cell r="C370">
            <v>15967.8</v>
          </cell>
          <cell r="D370">
            <v>15967.8</v>
          </cell>
        </row>
        <row r="371">
          <cell r="A371">
            <v>811002910003</v>
          </cell>
          <cell r="B371" t="str">
            <v>PRESTACION 25% I.S.S.S.</v>
          </cell>
          <cell r="C371">
            <v>3566.87</v>
          </cell>
          <cell r="D371">
            <v>3566.87</v>
          </cell>
        </row>
        <row r="372">
          <cell r="A372">
            <v>811002910004</v>
          </cell>
          <cell r="B372" t="str">
            <v>LENTES</v>
          </cell>
          <cell r="C372">
            <v>720</v>
          </cell>
          <cell r="D372">
            <v>720</v>
          </cell>
        </row>
        <row r="373">
          <cell r="A373">
            <v>811002910006</v>
          </cell>
          <cell r="B373" t="str">
            <v>IPSFA</v>
          </cell>
          <cell r="C373">
            <v>393.56</v>
          </cell>
          <cell r="D373">
            <v>393.56</v>
          </cell>
        </row>
        <row r="374">
          <cell r="A374">
            <v>811002910099</v>
          </cell>
          <cell r="B374" t="str">
            <v>OTRAS</v>
          </cell>
          <cell r="C374">
            <v>64671.45</v>
          </cell>
          <cell r="D374">
            <v>64671.45</v>
          </cell>
        </row>
        <row r="375">
          <cell r="A375">
            <v>811003</v>
          </cell>
          <cell r="B375" t="str">
            <v>INDEMNIZACIONES AL PERSONAL</v>
          </cell>
          <cell r="C375">
            <v>154801.16</v>
          </cell>
          <cell r="D375">
            <v>154801.16</v>
          </cell>
        </row>
        <row r="376">
          <cell r="A376">
            <v>8110030100</v>
          </cell>
          <cell r="B376" t="str">
            <v>POR DESPIDO</v>
          </cell>
          <cell r="C376">
            <v>154801.16</v>
          </cell>
          <cell r="D376">
            <v>154801.16</v>
          </cell>
        </row>
        <row r="377">
          <cell r="A377">
            <v>811004</v>
          </cell>
          <cell r="B377" t="str">
            <v>GASTOS DEL DIRECTORIO</v>
          </cell>
          <cell r="C377">
            <v>501632.28</v>
          </cell>
          <cell r="D377">
            <v>501632.28</v>
          </cell>
        </row>
        <row r="378">
          <cell r="A378">
            <v>8110040100</v>
          </cell>
          <cell r="B378" t="str">
            <v>DIETAS</v>
          </cell>
          <cell r="C378">
            <v>451500</v>
          </cell>
          <cell r="D378">
            <v>451500</v>
          </cell>
        </row>
        <row r="379">
          <cell r="A379">
            <v>811004010001</v>
          </cell>
          <cell r="B379" t="str">
            <v>CONSEJO DIRECTIVO O JUNTA DIRECTIVA</v>
          </cell>
          <cell r="C379">
            <v>451500</v>
          </cell>
          <cell r="D379">
            <v>451500</v>
          </cell>
        </row>
        <row r="380">
          <cell r="A380">
            <v>8110049100</v>
          </cell>
          <cell r="B380" t="str">
            <v>OTRAS PRESTACIONES</v>
          </cell>
          <cell r="C380">
            <v>50132.28</v>
          </cell>
          <cell r="D380">
            <v>50132.28</v>
          </cell>
        </row>
        <row r="381">
          <cell r="A381">
            <v>811004910001</v>
          </cell>
          <cell r="B381" t="str">
            <v>ALIMENTACION</v>
          </cell>
          <cell r="C381">
            <v>5545.72</v>
          </cell>
          <cell r="D381">
            <v>5545.72</v>
          </cell>
        </row>
        <row r="382">
          <cell r="A382">
            <v>811004910002</v>
          </cell>
          <cell r="B382" t="str">
            <v>SEGURO MEDICO HOSPITALARIO</v>
          </cell>
          <cell r="C382">
            <v>24302.97</v>
          </cell>
          <cell r="D382">
            <v>24302.97</v>
          </cell>
        </row>
        <row r="383">
          <cell r="A383">
            <v>811004910003</v>
          </cell>
          <cell r="B383" t="str">
            <v>SEGURO DE VIDA</v>
          </cell>
          <cell r="C383">
            <v>11545.8</v>
          </cell>
          <cell r="D383">
            <v>11545.8</v>
          </cell>
        </row>
        <row r="384">
          <cell r="A384">
            <v>811004910005</v>
          </cell>
          <cell r="B384" t="str">
            <v>GASTOS DE VIAJE</v>
          </cell>
          <cell r="C384">
            <v>1560.2</v>
          </cell>
          <cell r="D384">
            <v>1560.2</v>
          </cell>
        </row>
        <row r="385">
          <cell r="A385">
            <v>811004910099</v>
          </cell>
          <cell r="B385" t="str">
            <v>OTRAS</v>
          </cell>
          <cell r="C385">
            <v>7177.59</v>
          </cell>
          <cell r="D385">
            <v>7177.59</v>
          </cell>
        </row>
        <row r="386">
          <cell r="A386">
            <v>811005</v>
          </cell>
          <cell r="B386" t="str">
            <v>OTROS GASTOS DEL PERSONAL</v>
          </cell>
          <cell r="C386">
            <v>229371.51999999999</v>
          </cell>
          <cell r="D386">
            <v>229371.51999999999</v>
          </cell>
        </row>
        <row r="387">
          <cell r="A387">
            <v>8110050100</v>
          </cell>
          <cell r="B387" t="str">
            <v>CAPACITACION</v>
          </cell>
          <cell r="C387">
            <v>135679.67000000001</v>
          </cell>
          <cell r="D387">
            <v>135679.67000000001</v>
          </cell>
        </row>
        <row r="388">
          <cell r="A388">
            <v>811005010001</v>
          </cell>
          <cell r="B388" t="str">
            <v>INSTITUTOCIONAL</v>
          </cell>
          <cell r="C388">
            <v>127793.39</v>
          </cell>
          <cell r="D388">
            <v>127793.39</v>
          </cell>
        </row>
        <row r="389">
          <cell r="A389">
            <v>811005010002</v>
          </cell>
          <cell r="B389" t="str">
            <v>PROGRAMA DE BECAS A EMPLEADOS</v>
          </cell>
          <cell r="C389">
            <v>7886.28</v>
          </cell>
          <cell r="D389">
            <v>7886.28</v>
          </cell>
        </row>
        <row r="390">
          <cell r="A390">
            <v>8110050200</v>
          </cell>
          <cell r="B390" t="str">
            <v>GASTOS DE VIAJE</v>
          </cell>
          <cell r="C390">
            <v>3988.82</v>
          </cell>
          <cell r="D390">
            <v>3988.82</v>
          </cell>
        </row>
        <row r="391">
          <cell r="A391">
            <v>8110050300</v>
          </cell>
          <cell r="B391" t="str">
            <v>COMBUSTIBLE Y LUBRICANTES</v>
          </cell>
          <cell r="C391">
            <v>1595.63</v>
          </cell>
          <cell r="D391">
            <v>1595.63</v>
          </cell>
        </row>
        <row r="392">
          <cell r="A392">
            <v>8110050400</v>
          </cell>
          <cell r="B392" t="str">
            <v>VI TICOS Y TRANSPORTE</v>
          </cell>
          <cell r="C392">
            <v>88107.4</v>
          </cell>
          <cell r="D392">
            <v>88107.4</v>
          </cell>
        </row>
        <row r="393">
          <cell r="A393">
            <v>811005040001</v>
          </cell>
          <cell r="B393" t="str">
            <v>VIATICOS</v>
          </cell>
          <cell r="C393">
            <v>6733.1</v>
          </cell>
          <cell r="D393">
            <v>6733.1</v>
          </cell>
        </row>
        <row r="394">
          <cell r="A394">
            <v>811005040002</v>
          </cell>
          <cell r="B394" t="str">
            <v>TRANSPORTE</v>
          </cell>
          <cell r="C394">
            <v>47812.04</v>
          </cell>
          <cell r="D394">
            <v>47812.04</v>
          </cell>
        </row>
        <row r="395">
          <cell r="A395">
            <v>811005040003</v>
          </cell>
          <cell r="B395" t="str">
            <v>KILOMETRAJE</v>
          </cell>
          <cell r="C395">
            <v>33562.26</v>
          </cell>
          <cell r="D395">
            <v>33562.26</v>
          </cell>
        </row>
        <row r="396">
          <cell r="A396">
            <v>812</v>
          </cell>
          <cell r="B396" t="str">
            <v>GASTOS GENERALES</v>
          </cell>
          <cell r="C396">
            <v>2373559.7799999998</v>
          </cell>
          <cell r="D396">
            <v>2373559.7799999998</v>
          </cell>
        </row>
        <row r="397">
          <cell r="A397">
            <v>8120</v>
          </cell>
          <cell r="B397" t="str">
            <v>GASTOS GENERALES</v>
          </cell>
          <cell r="C397">
            <v>2373559.7799999998</v>
          </cell>
          <cell r="D397">
            <v>2373559.7799999998</v>
          </cell>
        </row>
        <row r="398">
          <cell r="A398">
            <v>812001</v>
          </cell>
          <cell r="B398" t="str">
            <v>CONSUMO DE MATERIALES</v>
          </cell>
          <cell r="C398">
            <v>118613.92</v>
          </cell>
          <cell r="D398">
            <v>118613.92</v>
          </cell>
        </row>
        <row r="399">
          <cell r="A399">
            <v>8120010100</v>
          </cell>
          <cell r="B399" t="str">
            <v>COMBUSTIBLE Y LUBRICANTES</v>
          </cell>
          <cell r="C399">
            <v>8208.3799999999992</v>
          </cell>
          <cell r="D399">
            <v>8208.3799999999992</v>
          </cell>
        </row>
        <row r="400">
          <cell r="A400">
            <v>8120010200</v>
          </cell>
          <cell r="B400" t="str">
            <v>PAPELERIA Y UTILES</v>
          </cell>
          <cell r="C400">
            <v>37068.42</v>
          </cell>
          <cell r="D400">
            <v>37068.42</v>
          </cell>
        </row>
        <row r="401">
          <cell r="A401">
            <v>8120010300</v>
          </cell>
          <cell r="B401" t="str">
            <v>MATERIALES DE LIMPIEZA</v>
          </cell>
          <cell r="C401">
            <v>73337.119999999995</v>
          </cell>
          <cell r="D401">
            <v>73337.119999999995</v>
          </cell>
        </row>
        <row r="402">
          <cell r="A402">
            <v>812002</v>
          </cell>
          <cell r="B402" t="str">
            <v>REPARACION Y MANTENIMIENTO DE ACTIVO FIJO</v>
          </cell>
          <cell r="C402">
            <v>120253.64</v>
          </cell>
          <cell r="D402">
            <v>120253.64</v>
          </cell>
        </row>
        <row r="403">
          <cell r="A403">
            <v>8120020100</v>
          </cell>
          <cell r="B403" t="str">
            <v>EDIFICIOS PROPIOS</v>
          </cell>
          <cell r="C403">
            <v>65329.01</v>
          </cell>
          <cell r="D403">
            <v>65329.01</v>
          </cell>
        </row>
        <row r="404">
          <cell r="A404">
            <v>812002010001</v>
          </cell>
          <cell r="B404" t="str">
            <v>OFICINA CENTRAL</v>
          </cell>
          <cell r="C404">
            <v>37000.93</v>
          </cell>
          <cell r="D404">
            <v>37000.93</v>
          </cell>
        </row>
        <row r="405">
          <cell r="A405">
            <v>812002010002</v>
          </cell>
          <cell r="B405" t="str">
            <v>CENTRO RECREATIVO</v>
          </cell>
          <cell r="C405">
            <v>18582.12</v>
          </cell>
          <cell r="D405">
            <v>18582.12</v>
          </cell>
        </row>
        <row r="406">
          <cell r="A406">
            <v>812002010003</v>
          </cell>
          <cell r="B406" t="str">
            <v>AGENCIAS</v>
          </cell>
          <cell r="C406">
            <v>9745.9599999999991</v>
          </cell>
          <cell r="D406">
            <v>9745.9599999999991</v>
          </cell>
        </row>
        <row r="407">
          <cell r="A407">
            <v>8120020200</v>
          </cell>
          <cell r="B407" t="str">
            <v>EQUIPO DE COMPUTACION</v>
          </cell>
          <cell r="C407">
            <v>26892.69</v>
          </cell>
          <cell r="D407">
            <v>26892.69</v>
          </cell>
        </row>
        <row r="408">
          <cell r="A408">
            <v>8120020300</v>
          </cell>
          <cell r="B408" t="str">
            <v>VEHICULOS</v>
          </cell>
          <cell r="C408">
            <v>9914.33</v>
          </cell>
          <cell r="D408">
            <v>9914.33</v>
          </cell>
        </row>
        <row r="409">
          <cell r="A409">
            <v>8120020400</v>
          </cell>
          <cell r="B409" t="str">
            <v>MOBILIARIO Y EQUIPO DE OFICINA</v>
          </cell>
          <cell r="C409">
            <v>18117.61</v>
          </cell>
          <cell r="D409">
            <v>18117.61</v>
          </cell>
        </row>
        <row r="410">
          <cell r="A410">
            <v>812002040001</v>
          </cell>
          <cell r="B410" t="str">
            <v>MOBILIARIO</v>
          </cell>
          <cell r="C410">
            <v>206.97</v>
          </cell>
          <cell r="D410">
            <v>206.97</v>
          </cell>
        </row>
        <row r="411">
          <cell r="A411">
            <v>812002040002</v>
          </cell>
          <cell r="B411" t="str">
            <v>EQUIPO</v>
          </cell>
          <cell r="C411">
            <v>17910.64</v>
          </cell>
          <cell r="D411">
            <v>17910.64</v>
          </cell>
        </row>
        <row r="412">
          <cell r="A412">
            <v>81200204000201</v>
          </cell>
          <cell r="B412" t="str">
            <v>EQUIPO DE OFICINA</v>
          </cell>
          <cell r="C412">
            <v>338.89</v>
          </cell>
          <cell r="D412">
            <v>338.89</v>
          </cell>
        </row>
        <row r="413">
          <cell r="A413">
            <v>81200204000202</v>
          </cell>
          <cell r="B413" t="str">
            <v>AIRE ACONDICIONADO</v>
          </cell>
          <cell r="C413">
            <v>15373.21</v>
          </cell>
          <cell r="D413">
            <v>15373.21</v>
          </cell>
        </row>
        <row r="414">
          <cell r="A414">
            <v>81200204000203</v>
          </cell>
          <cell r="B414" t="str">
            <v>PLANTA DE EMERGENCIA</v>
          </cell>
          <cell r="C414">
            <v>2198.54</v>
          </cell>
          <cell r="D414">
            <v>2198.54</v>
          </cell>
        </row>
        <row r="415">
          <cell r="A415">
            <v>812003</v>
          </cell>
          <cell r="B415" t="str">
            <v>SERVICIOS PUBLICOS E IMPUESTOS</v>
          </cell>
          <cell r="C415">
            <v>492048.38</v>
          </cell>
          <cell r="D415">
            <v>492048.38</v>
          </cell>
        </row>
        <row r="416">
          <cell r="A416">
            <v>8120030100</v>
          </cell>
          <cell r="B416" t="str">
            <v>COMUNICACIONES</v>
          </cell>
          <cell r="C416">
            <v>56055.05</v>
          </cell>
          <cell r="D416">
            <v>56055.05</v>
          </cell>
        </row>
        <row r="417">
          <cell r="A417">
            <v>8120030200</v>
          </cell>
          <cell r="B417" t="str">
            <v>ENERGIA ELECTRICA</v>
          </cell>
          <cell r="C417">
            <v>92932.84</v>
          </cell>
          <cell r="D417">
            <v>92932.84</v>
          </cell>
        </row>
        <row r="418">
          <cell r="A418">
            <v>8120030300</v>
          </cell>
          <cell r="B418" t="str">
            <v>AGUA POTABLE</v>
          </cell>
          <cell r="C418">
            <v>20253.509999999998</v>
          </cell>
          <cell r="D418">
            <v>20253.509999999998</v>
          </cell>
        </row>
        <row r="419">
          <cell r="A419">
            <v>8120030400</v>
          </cell>
          <cell r="B419" t="str">
            <v>IMPUESTOS FISCALES</v>
          </cell>
          <cell r="C419">
            <v>282935.53000000003</v>
          </cell>
          <cell r="D419">
            <v>282935.53000000003</v>
          </cell>
        </row>
        <row r="420">
          <cell r="A420">
            <v>812003040001</v>
          </cell>
          <cell r="B420" t="str">
            <v>REMANENTE DE IVA</v>
          </cell>
          <cell r="C420">
            <v>262998.65999999997</v>
          </cell>
          <cell r="D420">
            <v>262998.65999999997</v>
          </cell>
        </row>
        <row r="421">
          <cell r="A421">
            <v>812003040002</v>
          </cell>
          <cell r="B421" t="str">
            <v>FOVIAL</v>
          </cell>
          <cell r="C421">
            <v>1507.98</v>
          </cell>
          <cell r="D421">
            <v>1507.98</v>
          </cell>
        </row>
        <row r="422">
          <cell r="A422">
            <v>812003040003</v>
          </cell>
          <cell r="B422" t="str">
            <v>DERECHOS DE REGISTRO DE COMERCIO</v>
          </cell>
          <cell r="C422">
            <v>10999.44</v>
          </cell>
          <cell r="D422">
            <v>10999.44</v>
          </cell>
        </row>
        <row r="423">
          <cell r="A423">
            <v>812003040099</v>
          </cell>
          <cell r="B423" t="str">
            <v>OTROS</v>
          </cell>
          <cell r="C423">
            <v>7429.45</v>
          </cell>
          <cell r="D423">
            <v>7429.45</v>
          </cell>
        </row>
        <row r="424">
          <cell r="A424">
            <v>8120030500</v>
          </cell>
          <cell r="B424" t="str">
            <v>IMPUESTOS MUNICIPALES</v>
          </cell>
          <cell r="C424">
            <v>39871.449999999997</v>
          </cell>
          <cell r="D424">
            <v>39871.449999999997</v>
          </cell>
        </row>
        <row r="425">
          <cell r="A425">
            <v>812004</v>
          </cell>
          <cell r="B425" t="str">
            <v>PUBLICIDAD Y PROMOCION</v>
          </cell>
          <cell r="C425">
            <v>190035.75</v>
          </cell>
          <cell r="D425">
            <v>190035.75</v>
          </cell>
        </row>
        <row r="426">
          <cell r="A426">
            <v>8120040100</v>
          </cell>
          <cell r="B426" t="str">
            <v>TELEVISION</v>
          </cell>
          <cell r="C426">
            <v>29120</v>
          </cell>
          <cell r="D426">
            <v>29120</v>
          </cell>
        </row>
        <row r="427">
          <cell r="A427">
            <v>8120040200</v>
          </cell>
          <cell r="B427" t="str">
            <v>RADIO</v>
          </cell>
          <cell r="C427">
            <v>17752.8</v>
          </cell>
          <cell r="D427">
            <v>17752.8</v>
          </cell>
        </row>
        <row r="428">
          <cell r="A428">
            <v>8120040300</v>
          </cell>
          <cell r="B428" t="str">
            <v>PRENSA ESCRITA</v>
          </cell>
          <cell r="C428">
            <v>45912.160000000003</v>
          </cell>
          <cell r="D428">
            <v>45912.160000000003</v>
          </cell>
        </row>
        <row r="429">
          <cell r="A429">
            <v>8120040400</v>
          </cell>
          <cell r="B429" t="str">
            <v>OTROS MEDIOS</v>
          </cell>
          <cell r="C429">
            <v>70250.789999999994</v>
          </cell>
          <cell r="D429">
            <v>70250.789999999994</v>
          </cell>
        </row>
        <row r="430">
          <cell r="A430">
            <v>812004040001</v>
          </cell>
          <cell r="B430" t="str">
            <v>OTTROS MEDIOS</v>
          </cell>
          <cell r="C430">
            <v>70250.789999999994</v>
          </cell>
          <cell r="D430">
            <v>70250.789999999994</v>
          </cell>
        </row>
        <row r="431">
          <cell r="A431">
            <v>8120040600</v>
          </cell>
          <cell r="B431" t="str">
            <v>GASTOS DE REPRESENTACIION</v>
          </cell>
          <cell r="C431">
            <v>27000</v>
          </cell>
          <cell r="D431">
            <v>27000</v>
          </cell>
        </row>
        <row r="432">
          <cell r="A432">
            <v>812005</v>
          </cell>
          <cell r="B432" t="str">
            <v>ARRENDAMIENTOS Y MANTENIMIENTOS</v>
          </cell>
          <cell r="C432">
            <v>22619.73</v>
          </cell>
          <cell r="D432">
            <v>22619.73</v>
          </cell>
        </row>
        <row r="433">
          <cell r="A433">
            <v>8120050100</v>
          </cell>
          <cell r="B433" t="str">
            <v>LOCALES</v>
          </cell>
          <cell r="C433">
            <v>19919.73</v>
          </cell>
          <cell r="D433">
            <v>19919.73</v>
          </cell>
        </row>
        <row r="434">
          <cell r="A434">
            <v>8120050200</v>
          </cell>
          <cell r="B434" t="str">
            <v>EQUIPO</v>
          </cell>
          <cell r="C434">
            <v>2700</v>
          </cell>
          <cell r="D434">
            <v>2700</v>
          </cell>
        </row>
        <row r="435">
          <cell r="A435">
            <v>812006</v>
          </cell>
          <cell r="B435" t="str">
            <v>SEGUROS SOBRE BIENES</v>
          </cell>
          <cell r="C435">
            <v>42417.39</v>
          </cell>
          <cell r="D435">
            <v>42417.39</v>
          </cell>
        </row>
        <row r="436">
          <cell r="A436">
            <v>8120060100</v>
          </cell>
          <cell r="B436" t="str">
            <v>SOBRE ACTIVOS FIJOS</v>
          </cell>
          <cell r="C436">
            <v>37573.480000000003</v>
          </cell>
          <cell r="D436">
            <v>37573.480000000003</v>
          </cell>
        </row>
        <row r="437">
          <cell r="A437">
            <v>812006010001</v>
          </cell>
          <cell r="B437" t="str">
            <v>EDIFICIOS</v>
          </cell>
          <cell r="C437">
            <v>18154.27</v>
          </cell>
          <cell r="D437">
            <v>18154.27</v>
          </cell>
        </row>
        <row r="438">
          <cell r="A438">
            <v>812006010002</v>
          </cell>
          <cell r="B438" t="str">
            <v>MOBILIARIO</v>
          </cell>
          <cell r="C438">
            <v>459.27</v>
          </cell>
          <cell r="D438">
            <v>459.27</v>
          </cell>
        </row>
        <row r="439">
          <cell r="A439">
            <v>812006010003</v>
          </cell>
          <cell r="B439" t="str">
            <v>EQUIPO DE OFICINA</v>
          </cell>
          <cell r="C439">
            <v>3036.15</v>
          </cell>
          <cell r="D439">
            <v>3036.15</v>
          </cell>
        </row>
        <row r="440">
          <cell r="A440">
            <v>812006010004</v>
          </cell>
          <cell r="B440" t="str">
            <v>VEHICULOS</v>
          </cell>
          <cell r="C440">
            <v>14566.22</v>
          </cell>
          <cell r="D440">
            <v>14566.22</v>
          </cell>
        </row>
        <row r="441">
          <cell r="A441">
            <v>812006010005</v>
          </cell>
          <cell r="B441" t="str">
            <v>MAQUINARIA, EQUIPO Y HERRAMIENTAS</v>
          </cell>
          <cell r="C441">
            <v>1357.57</v>
          </cell>
          <cell r="D441">
            <v>1357.57</v>
          </cell>
        </row>
        <row r="442">
          <cell r="A442">
            <v>8120060200</v>
          </cell>
          <cell r="B442" t="str">
            <v>SOBRE RIESGOS BANCARIOS</v>
          </cell>
          <cell r="C442">
            <v>4843.91</v>
          </cell>
          <cell r="D442">
            <v>4843.91</v>
          </cell>
        </row>
        <row r="443">
          <cell r="A443">
            <v>812007</v>
          </cell>
          <cell r="B443" t="str">
            <v>HONORARIOS PROFESIONALES</v>
          </cell>
          <cell r="C443">
            <v>127338.44</v>
          </cell>
          <cell r="D443">
            <v>127338.44</v>
          </cell>
        </row>
        <row r="444">
          <cell r="A444">
            <v>8120070100</v>
          </cell>
          <cell r="B444" t="str">
            <v>AUDITORES</v>
          </cell>
          <cell r="C444">
            <v>41250.33</v>
          </cell>
          <cell r="D444">
            <v>41250.33</v>
          </cell>
        </row>
        <row r="445">
          <cell r="A445">
            <v>812007010001</v>
          </cell>
          <cell r="B445" t="str">
            <v>AUDITORIA EXTERNA</v>
          </cell>
          <cell r="C445">
            <v>33750</v>
          </cell>
          <cell r="D445">
            <v>33750</v>
          </cell>
        </row>
        <row r="446">
          <cell r="A446">
            <v>812007010002</v>
          </cell>
          <cell r="B446" t="str">
            <v>AUDITORIA FISCAL</v>
          </cell>
          <cell r="C446">
            <v>7500.33</v>
          </cell>
          <cell r="D446">
            <v>7500.33</v>
          </cell>
        </row>
        <row r="447">
          <cell r="A447">
            <v>8120070200</v>
          </cell>
          <cell r="B447" t="str">
            <v>ABOGADOS</v>
          </cell>
          <cell r="C447">
            <v>36404.870000000003</v>
          </cell>
          <cell r="D447">
            <v>36404.870000000003</v>
          </cell>
        </row>
        <row r="448">
          <cell r="A448">
            <v>8120070300</v>
          </cell>
          <cell r="B448" t="str">
            <v>EMPRESAS CONSULTORAS</v>
          </cell>
          <cell r="C448">
            <v>8125</v>
          </cell>
          <cell r="D448">
            <v>8125</v>
          </cell>
        </row>
        <row r="449">
          <cell r="A449">
            <v>8120070900</v>
          </cell>
          <cell r="B449" t="str">
            <v>OTROS</v>
          </cell>
          <cell r="C449">
            <v>41558.239999999998</v>
          </cell>
          <cell r="D449">
            <v>41558.239999999998</v>
          </cell>
        </row>
        <row r="450">
          <cell r="A450">
            <v>812008</v>
          </cell>
          <cell r="B450" t="str">
            <v>SUPERINTENDENCIA DEL SISTEMA FINANCIERO</v>
          </cell>
          <cell r="C450">
            <v>184469.91</v>
          </cell>
          <cell r="D450">
            <v>184469.91</v>
          </cell>
        </row>
        <row r="451">
          <cell r="A451">
            <v>8120080100</v>
          </cell>
          <cell r="B451" t="str">
            <v>CUOTA OBLIGATORIA</v>
          </cell>
          <cell r="C451">
            <v>184469.91</v>
          </cell>
          <cell r="D451">
            <v>184469.91</v>
          </cell>
        </row>
        <row r="452">
          <cell r="A452">
            <v>812011</v>
          </cell>
          <cell r="B452" t="str">
            <v>SERVICIOS TECNICOS</v>
          </cell>
          <cell r="C452">
            <v>290061.73</v>
          </cell>
          <cell r="D452">
            <v>290061.73</v>
          </cell>
        </row>
        <row r="453">
          <cell r="A453">
            <v>8120110700</v>
          </cell>
          <cell r="B453" t="str">
            <v>ASESORIA</v>
          </cell>
          <cell r="C453">
            <v>11123.73</v>
          </cell>
          <cell r="D453">
            <v>11123.73</v>
          </cell>
        </row>
        <row r="454">
          <cell r="A454">
            <v>8120110800</v>
          </cell>
          <cell r="B454" t="str">
            <v>INFORM TICA</v>
          </cell>
          <cell r="C454">
            <v>278938</v>
          </cell>
          <cell r="D454">
            <v>278938</v>
          </cell>
        </row>
        <row r="455">
          <cell r="A455">
            <v>812099</v>
          </cell>
          <cell r="B455" t="str">
            <v>OTROS</v>
          </cell>
          <cell r="C455">
            <v>785700.89</v>
          </cell>
          <cell r="D455">
            <v>785700.89</v>
          </cell>
        </row>
        <row r="456">
          <cell r="A456">
            <v>8120990100</v>
          </cell>
          <cell r="B456" t="str">
            <v>SERVICIOS DE SEGURIDAD</v>
          </cell>
          <cell r="C456">
            <v>120608.85</v>
          </cell>
          <cell r="D456">
            <v>120608.85</v>
          </cell>
        </row>
        <row r="457">
          <cell r="A457">
            <v>8120990200</v>
          </cell>
          <cell r="B457" t="str">
            <v>SUSCRIPCIONES</v>
          </cell>
          <cell r="C457">
            <v>1826.53</v>
          </cell>
          <cell r="D457">
            <v>1826.53</v>
          </cell>
        </row>
        <row r="458">
          <cell r="A458">
            <v>8120990300</v>
          </cell>
          <cell r="B458" t="str">
            <v>CONTRIBUCIONES</v>
          </cell>
          <cell r="C458">
            <v>148224.47</v>
          </cell>
          <cell r="D458">
            <v>148224.47</v>
          </cell>
        </row>
        <row r="459">
          <cell r="A459">
            <v>812099030099</v>
          </cell>
          <cell r="B459" t="str">
            <v>OTRAS INSTITUCIONES</v>
          </cell>
          <cell r="C459">
            <v>148224.47</v>
          </cell>
          <cell r="D459">
            <v>148224.47</v>
          </cell>
        </row>
        <row r="460">
          <cell r="A460">
            <v>8120990400</v>
          </cell>
          <cell r="B460" t="str">
            <v>PUBLICACIONES Y CONVOCATORIAS</v>
          </cell>
          <cell r="C460">
            <v>20126.740000000002</v>
          </cell>
          <cell r="D460">
            <v>20126.740000000002</v>
          </cell>
        </row>
        <row r="461">
          <cell r="A461">
            <v>8120990700</v>
          </cell>
          <cell r="B461" t="str">
            <v>CONTRIBUCION ESPECIAL PARA SEGURIDAD CIUDADANA Y CONVIVENCIA</v>
          </cell>
          <cell r="C461">
            <v>25138.7</v>
          </cell>
          <cell r="D461">
            <v>25138.7</v>
          </cell>
        </row>
        <row r="462">
          <cell r="A462">
            <v>8120999100</v>
          </cell>
          <cell r="B462" t="str">
            <v>OTROS</v>
          </cell>
          <cell r="C462">
            <v>469775.6</v>
          </cell>
          <cell r="D462">
            <v>469775.6</v>
          </cell>
        </row>
        <row r="463">
          <cell r="A463">
            <v>812099910001</v>
          </cell>
          <cell r="B463" t="str">
            <v>SERVICIOS DE LIMPIEZA Y MENSAJERIA</v>
          </cell>
          <cell r="C463">
            <v>97823.039999999994</v>
          </cell>
          <cell r="D463">
            <v>97823.039999999994</v>
          </cell>
        </row>
        <row r="464">
          <cell r="A464">
            <v>812099910003</v>
          </cell>
          <cell r="B464" t="str">
            <v>MEMBRESIA</v>
          </cell>
          <cell r="C464">
            <v>28825.51</v>
          </cell>
          <cell r="D464">
            <v>28825.51</v>
          </cell>
        </row>
        <row r="465">
          <cell r="A465">
            <v>812099910004</v>
          </cell>
          <cell r="B465" t="str">
            <v>ASAMBLEA GENERAL DE ACCIONISTAS</v>
          </cell>
          <cell r="C465">
            <v>9073.0400000000009</v>
          </cell>
          <cell r="D465">
            <v>9073.0400000000009</v>
          </cell>
        </row>
        <row r="466">
          <cell r="A466">
            <v>812099910006</v>
          </cell>
          <cell r="B466" t="str">
            <v>ATENCION A COOPERATIVAS SOCIAS</v>
          </cell>
          <cell r="C466">
            <v>3771.19</v>
          </cell>
          <cell r="D466">
            <v>3771.19</v>
          </cell>
        </row>
        <row r="467">
          <cell r="A467">
            <v>812099910007</v>
          </cell>
          <cell r="B467" t="str">
            <v>EVENTOS INSTITUCIONALES</v>
          </cell>
          <cell r="C467">
            <v>25771.16</v>
          </cell>
          <cell r="D467">
            <v>25771.16</v>
          </cell>
        </row>
        <row r="468">
          <cell r="A468">
            <v>812099910008</v>
          </cell>
          <cell r="B468" t="str">
            <v>DIETAS A COMITES DE APOYO AL CONSEJO DIRECTIVO</v>
          </cell>
          <cell r="C468">
            <v>3100</v>
          </cell>
          <cell r="D468">
            <v>3100</v>
          </cell>
        </row>
        <row r="469">
          <cell r="A469">
            <v>812099910011</v>
          </cell>
          <cell r="B469" t="str">
            <v>SERVICIOS DE PERSONAL OUTSOURCING</v>
          </cell>
          <cell r="C469">
            <v>5315</v>
          </cell>
          <cell r="D469">
            <v>5315</v>
          </cell>
        </row>
        <row r="470">
          <cell r="A470">
            <v>812099910012</v>
          </cell>
          <cell r="B470" t="str">
            <v>CUENTA CORRIENTE</v>
          </cell>
          <cell r="C470">
            <v>213406.03</v>
          </cell>
          <cell r="D470">
            <v>213406.03</v>
          </cell>
        </row>
        <row r="471">
          <cell r="A471">
            <v>812099910099</v>
          </cell>
          <cell r="B471" t="str">
            <v>OTROS</v>
          </cell>
          <cell r="C471">
            <v>82690.63</v>
          </cell>
          <cell r="D471">
            <v>82690.63</v>
          </cell>
        </row>
        <row r="472">
          <cell r="A472">
            <v>813</v>
          </cell>
          <cell r="B472" t="str">
            <v>DEPRECIACIONES Y AMORTIZACIONES</v>
          </cell>
          <cell r="C472">
            <v>580670.35</v>
          </cell>
          <cell r="D472">
            <v>580670.35</v>
          </cell>
        </row>
        <row r="473">
          <cell r="A473">
            <v>8130</v>
          </cell>
          <cell r="B473" t="str">
            <v>DEPRECIACIONES Y AMORTIZACIONES</v>
          </cell>
          <cell r="C473">
            <v>580670.35</v>
          </cell>
          <cell r="D473">
            <v>580670.35</v>
          </cell>
        </row>
        <row r="474">
          <cell r="A474">
            <v>813001</v>
          </cell>
          <cell r="B474" t="str">
            <v>DEPRECIACIONES</v>
          </cell>
          <cell r="C474">
            <v>440564.22</v>
          </cell>
          <cell r="D474">
            <v>440564.22</v>
          </cell>
        </row>
        <row r="475">
          <cell r="A475">
            <v>8130010100</v>
          </cell>
          <cell r="B475" t="str">
            <v>BIENES MUEBLES</v>
          </cell>
          <cell r="C475">
            <v>281532.05</v>
          </cell>
          <cell r="D475">
            <v>281532.05</v>
          </cell>
        </row>
        <row r="476">
          <cell r="A476">
            <v>813001010001</v>
          </cell>
          <cell r="B476" t="str">
            <v>VALOR HISTORICO</v>
          </cell>
          <cell r="C476">
            <v>281532.05</v>
          </cell>
          <cell r="D476">
            <v>281532.05</v>
          </cell>
        </row>
        <row r="477">
          <cell r="A477">
            <v>81300101000102</v>
          </cell>
          <cell r="B477" t="str">
            <v>EQUIPO DE COMPUTACION</v>
          </cell>
          <cell r="C477">
            <v>118717.36</v>
          </cell>
          <cell r="D477">
            <v>118717.36</v>
          </cell>
        </row>
        <row r="478">
          <cell r="A478">
            <v>81300101000103</v>
          </cell>
          <cell r="B478" t="str">
            <v>EQUIPO DE OFICINA</v>
          </cell>
          <cell r="C478">
            <v>4080.08</v>
          </cell>
          <cell r="D478">
            <v>4080.08</v>
          </cell>
        </row>
        <row r="479">
          <cell r="A479">
            <v>81300101000104</v>
          </cell>
          <cell r="B479" t="str">
            <v>MOBILIARIO</v>
          </cell>
          <cell r="C479">
            <v>11427.86</v>
          </cell>
          <cell r="D479">
            <v>11427.86</v>
          </cell>
        </row>
        <row r="480">
          <cell r="A480">
            <v>81300101000105</v>
          </cell>
          <cell r="B480" t="str">
            <v>VEHICULOS</v>
          </cell>
          <cell r="C480">
            <v>109448.39</v>
          </cell>
          <cell r="D480">
            <v>109448.39</v>
          </cell>
        </row>
        <row r="481">
          <cell r="A481">
            <v>81300101000106</v>
          </cell>
          <cell r="B481" t="str">
            <v>MAQUINARIA, EQUIPO Y HERRAMIENTAS</v>
          </cell>
          <cell r="C481">
            <v>37858.36</v>
          </cell>
          <cell r="D481">
            <v>37858.36</v>
          </cell>
        </row>
        <row r="482">
          <cell r="A482">
            <v>8130010200</v>
          </cell>
          <cell r="B482" t="str">
            <v>BIENES INMUEBLES</v>
          </cell>
          <cell r="C482">
            <v>159032.17000000001</v>
          </cell>
          <cell r="D482">
            <v>159032.17000000001</v>
          </cell>
        </row>
        <row r="483">
          <cell r="A483">
            <v>813001020001</v>
          </cell>
          <cell r="B483" t="str">
            <v>VALOR HISTORICO</v>
          </cell>
          <cell r="C483">
            <v>129784.6</v>
          </cell>
          <cell r="D483">
            <v>129784.6</v>
          </cell>
        </row>
        <row r="484">
          <cell r="A484">
            <v>81300102000101</v>
          </cell>
          <cell r="B484" t="str">
            <v>EDIFICACIONES</v>
          </cell>
          <cell r="C484">
            <v>129784.6</v>
          </cell>
          <cell r="D484">
            <v>129784.6</v>
          </cell>
        </row>
        <row r="485">
          <cell r="A485">
            <v>813001020002</v>
          </cell>
          <cell r="B485" t="str">
            <v>REVALUOS</v>
          </cell>
          <cell r="C485">
            <v>29247.57</v>
          </cell>
          <cell r="D485">
            <v>29247.57</v>
          </cell>
        </row>
        <row r="486">
          <cell r="A486">
            <v>81300102000201</v>
          </cell>
          <cell r="B486" t="str">
            <v>EDIFICACIONES</v>
          </cell>
          <cell r="C486">
            <v>29247.57</v>
          </cell>
          <cell r="D486">
            <v>29247.57</v>
          </cell>
        </row>
        <row r="487">
          <cell r="A487">
            <v>813002</v>
          </cell>
          <cell r="B487" t="str">
            <v>AMORTIZACIONES</v>
          </cell>
          <cell r="C487">
            <v>140106.13</v>
          </cell>
          <cell r="D487">
            <v>140106.13</v>
          </cell>
        </row>
        <row r="488">
          <cell r="A488">
            <v>8130020200</v>
          </cell>
          <cell r="B488" t="str">
            <v>REMODELACIONES Y READECUACIONES EN LOCALES PROPIOS</v>
          </cell>
          <cell r="C488">
            <v>10489.87</v>
          </cell>
          <cell r="D488">
            <v>10489.87</v>
          </cell>
        </row>
        <row r="489">
          <cell r="A489">
            <v>813002020002</v>
          </cell>
          <cell r="B489" t="str">
            <v>INMUEBLES</v>
          </cell>
          <cell r="C489">
            <v>10489.87</v>
          </cell>
          <cell r="D489">
            <v>10489.87</v>
          </cell>
        </row>
        <row r="490">
          <cell r="A490">
            <v>8130020300</v>
          </cell>
          <cell r="B490" t="str">
            <v>PROGRAMAS COMPUTACIONALES</v>
          </cell>
          <cell r="C490">
            <v>129616.26</v>
          </cell>
          <cell r="D490">
            <v>129616.26</v>
          </cell>
        </row>
        <row r="491">
          <cell r="A491">
            <v>82</v>
          </cell>
          <cell r="B491" t="str">
            <v>GASTOS NO OPERACIONALES</v>
          </cell>
          <cell r="C491">
            <v>76366.16</v>
          </cell>
          <cell r="D491">
            <v>76366.16</v>
          </cell>
        </row>
        <row r="492">
          <cell r="A492">
            <v>821</v>
          </cell>
          <cell r="B492" t="str">
            <v>GASTOS DE EJERCICIOS ANTERIORES</v>
          </cell>
          <cell r="C492">
            <v>4174.46</v>
          </cell>
          <cell r="D492">
            <v>4174.46</v>
          </cell>
        </row>
        <row r="493">
          <cell r="A493">
            <v>8210</v>
          </cell>
          <cell r="B493" t="str">
            <v>GASTOS DE EJERCICIOS ANTERIORES</v>
          </cell>
          <cell r="C493">
            <v>4174.46</v>
          </cell>
          <cell r="D493">
            <v>4174.46</v>
          </cell>
        </row>
        <row r="494">
          <cell r="A494">
            <v>821099</v>
          </cell>
          <cell r="B494" t="str">
            <v>OTROS</v>
          </cell>
          <cell r="C494">
            <v>4174.46</v>
          </cell>
          <cell r="D494">
            <v>4174.46</v>
          </cell>
        </row>
        <row r="495">
          <cell r="A495">
            <v>8210990000</v>
          </cell>
          <cell r="B495" t="str">
            <v>OTROS</v>
          </cell>
          <cell r="C495">
            <v>4174.46</v>
          </cell>
          <cell r="D495">
            <v>4174.46</v>
          </cell>
        </row>
        <row r="496">
          <cell r="A496">
            <v>827</v>
          </cell>
          <cell r="B496" t="str">
            <v>OTROS</v>
          </cell>
          <cell r="C496">
            <v>72191.7</v>
          </cell>
          <cell r="D496">
            <v>72191.7</v>
          </cell>
        </row>
        <row r="497">
          <cell r="A497">
            <v>8270</v>
          </cell>
          <cell r="B497" t="str">
            <v>OTROS</v>
          </cell>
          <cell r="C497">
            <v>72191.7</v>
          </cell>
          <cell r="D497">
            <v>72191.7</v>
          </cell>
        </row>
        <row r="498">
          <cell r="A498">
            <v>827000</v>
          </cell>
          <cell r="B498" t="str">
            <v>OTROS</v>
          </cell>
          <cell r="C498">
            <v>72191.7</v>
          </cell>
          <cell r="D498">
            <v>72191.7</v>
          </cell>
        </row>
        <row r="499">
          <cell r="A499">
            <v>8270000000</v>
          </cell>
          <cell r="B499" t="str">
            <v>OTROS</v>
          </cell>
          <cell r="C499">
            <v>72191.7</v>
          </cell>
          <cell r="D499">
            <v>72191.7</v>
          </cell>
        </row>
        <row r="500">
          <cell r="A500">
            <v>827000000002</v>
          </cell>
          <cell r="B500" t="str">
            <v>REMUNERACION ENCAJE ENTIDADES SOCIAS NO SUPERVISADAS S.</v>
          </cell>
          <cell r="C500">
            <v>5810.6</v>
          </cell>
          <cell r="D500">
            <v>5810.6</v>
          </cell>
        </row>
        <row r="501">
          <cell r="A501">
            <v>827000000003</v>
          </cell>
          <cell r="B501" t="str">
            <v>REMUNERACION DISPONIBLE DE ENTIDADES SOCIAS</v>
          </cell>
          <cell r="C501">
            <v>42147.48</v>
          </cell>
          <cell r="D501">
            <v>42147.48</v>
          </cell>
        </row>
        <row r="502">
          <cell r="A502">
            <v>827000000004</v>
          </cell>
          <cell r="B502" t="str">
            <v>PROVISION PARA INCOBRABILIDAD DE CUENTAS POR COBRAR</v>
          </cell>
          <cell r="C502">
            <v>5715.27</v>
          </cell>
          <cell r="D502">
            <v>5715.27</v>
          </cell>
        </row>
        <row r="503">
          <cell r="A503">
            <v>827000000008</v>
          </cell>
          <cell r="B503" t="str">
            <v>ASISTENCIA MEDICA</v>
          </cell>
          <cell r="C503">
            <v>1822.55</v>
          </cell>
          <cell r="D503">
            <v>1822.55</v>
          </cell>
        </row>
        <row r="504">
          <cell r="A504">
            <v>827000000099</v>
          </cell>
          <cell r="B504" t="str">
            <v>OTROS</v>
          </cell>
          <cell r="C504">
            <v>16695.8</v>
          </cell>
          <cell r="D504">
            <v>16695.8</v>
          </cell>
        </row>
        <row r="505">
          <cell r="A505">
            <v>83</v>
          </cell>
          <cell r="B505" t="str">
            <v>IMPUESTOS DIRECTOS</v>
          </cell>
          <cell r="C505">
            <v>1279730.6200000001</v>
          </cell>
          <cell r="D505">
            <v>1279730.6200000001</v>
          </cell>
        </row>
        <row r="506">
          <cell r="A506">
            <v>831</v>
          </cell>
          <cell r="B506" t="str">
            <v>IMPUESTO SOBRE LA RENTA</v>
          </cell>
          <cell r="C506">
            <v>1279730.6200000001</v>
          </cell>
          <cell r="D506">
            <v>1279730.6200000001</v>
          </cell>
        </row>
        <row r="507">
          <cell r="A507">
            <v>8310</v>
          </cell>
          <cell r="B507" t="str">
            <v>IMPUESTO SOBRE LA RENTA</v>
          </cell>
          <cell r="C507">
            <v>1279730.6200000001</v>
          </cell>
          <cell r="D507">
            <v>1279730.6200000001</v>
          </cell>
        </row>
        <row r="508">
          <cell r="A508">
            <v>831000</v>
          </cell>
          <cell r="B508" t="str">
            <v>IMPUESTO SOBRE LA RENTA</v>
          </cell>
          <cell r="C508">
            <v>1279730.6200000001</v>
          </cell>
          <cell r="D508">
            <v>1279730.6200000001</v>
          </cell>
        </row>
        <row r="509">
          <cell r="A509">
            <v>8310000000</v>
          </cell>
          <cell r="B509" t="str">
            <v>IMPUESTO SOBRE LA RENTA</v>
          </cell>
          <cell r="C509">
            <v>1279730.6200000001</v>
          </cell>
          <cell r="D509">
            <v>1279730.6200000001</v>
          </cell>
        </row>
        <row r="510">
          <cell r="A510">
            <v>831000000001</v>
          </cell>
          <cell r="B510" t="str">
            <v>IMPUESTO SOBRE LA RENTA</v>
          </cell>
          <cell r="C510">
            <v>1279730.6200000001</v>
          </cell>
          <cell r="D510">
            <v>1279730.6200000001</v>
          </cell>
        </row>
        <row r="511">
          <cell r="A511">
            <v>84</v>
          </cell>
          <cell r="B511" t="str">
            <v>CONTRIBUCIONES ESPECIALES</v>
          </cell>
          <cell r="C511">
            <v>362556.76</v>
          </cell>
          <cell r="D511">
            <v>362556.76</v>
          </cell>
        </row>
        <row r="512">
          <cell r="A512">
            <v>841</v>
          </cell>
          <cell r="B512" t="str">
            <v>CONTRIBUCIONES ESPECIALES</v>
          </cell>
          <cell r="C512">
            <v>362556.76</v>
          </cell>
          <cell r="D512">
            <v>362556.76</v>
          </cell>
        </row>
        <row r="513">
          <cell r="A513">
            <v>8410</v>
          </cell>
          <cell r="B513" t="str">
            <v>CONTRIBUCIONES ESPECIALES POR LEY</v>
          </cell>
          <cell r="C513">
            <v>362556.76</v>
          </cell>
          <cell r="D513">
            <v>362556.76</v>
          </cell>
        </row>
        <row r="514">
          <cell r="A514">
            <v>841000</v>
          </cell>
          <cell r="B514" t="str">
            <v>PLAN DE SEGURIDAD CIUDADANA - GRANDES CONTRIBUYENTES</v>
          </cell>
          <cell r="C514">
            <v>362556.76</v>
          </cell>
          <cell r="D514">
            <v>362556.76</v>
          </cell>
        </row>
        <row r="515">
          <cell r="A515">
            <v>8410000000</v>
          </cell>
          <cell r="B515" t="str">
            <v>PLAN DE SEGURIDAD CIUDADANA - GRANDES CONTRIBUYENTES</v>
          </cell>
          <cell r="C515">
            <v>362556.76</v>
          </cell>
          <cell r="D515">
            <v>362556.76</v>
          </cell>
        </row>
        <row r="516">
          <cell r="A516">
            <v>0</v>
          </cell>
        </row>
        <row r="517">
          <cell r="A517">
            <v>0</v>
          </cell>
          <cell r="B517" t="str">
            <v>TOTAL GASTOS</v>
          </cell>
          <cell r="C517">
            <v>8055992.6900000004</v>
          </cell>
          <cell r="D517">
            <v>8055992.6900000004</v>
          </cell>
        </row>
        <row r="518">
          <cell r="A518">
            <v>0</v>
          </cell>
        </row>
        <row r="519">
          <cell r="A519">
            <v>0</v>
          </cell>
          <cell r="B519" t="str">
            <v>TOTAL CUENTAS DEUDORAS</v>
          </cell>
          <cell r="C519">
            <v>571355309.40999997</v>
          </cell>
          <cell r="D519">
            <v>571355309.40999997</v>
          </cell>
        </row>
        <row r="520">
          <cell r="A520">
            <v>0</v>
          </cell>
        </row>
        <row r="521">
          <cell r="A521">
            <v>0</v>
          </cell>
          <cell r="B521" t="str">
            <v>CUENTAS ACREEDORAS</v>
          </cell>
          <cell r="C521">
            <v>0</v>
          </cell>
          <cell r="D521">
            <v>0</v>
          </cell>
        </row>
        <row r="522">
          <cell r="A522">
            <v>21</v>
          </cell>
          <cell r="B522" t="str">
            <v>PASIVOS DE INTERMEDIACION</v>
          </cell>
          <cell r="C522">
            <v>-253703556.49000001</v>
          </cell>
          <cell r="D522">
            <v>-253703556.49000001</v>
          </cell>
        </row>
        <row r="523">
          <cell r="A523">
            <v>211</v>
          </cell>
          <cell r="B523" t="str">
            <v>DEPOSITOS</v>
          </cell>
          <cell r="C523">
            <v>-45279857.520000003</v>
          </cell>
          <cell r="D523">
            <v>-45279857.520000003</v>
          </cell>
        </row>
        <row r="524">
          <cell r="A524">
            <v>2110</v>
          </cell>
          <cell r="B524" t="str">
            <v>DEPOSITOS A LA VISTA</v>
          </cell>
          <cell r="C524">
            <v>-37864280.329999998</v>
          </cell>
          <cell r="D524">
            <v>-37864280.329999998</v>
          </cell>
        </row>
        <row r="525">
          <cell r="A525">
            <v>211001</v>
          </cell>
          <cell r="B525" t="str">
            <v>DEPOSITOS EN CUENTA CORRIENTE</v>
          </cell>
          <cell r="C525">
            <v>-37864280.329999998</v>
          </cell>
          <cell r="D525">
            <v>-37864280.329999998</v>
          </cell>
        </row>
        <row r="526">
          <cell r="A526">
            <v>2110010601</v>
          </cell>
          <cell r="B526" t="str">
            <v>OTRAS ENTIDADES DEL SISTEMA FINANCIERO</v>
          </cell>
          <cell r="C526">
            <v>-37864280.329999998</v>
          </cell>
          <cell r="D526">
            <v>-37864280.329999998</v>
          </cell>
        </row>
        <row r="527">
          <cell r="A527">
            <v>2111</v>
          </cell>
          <cell r="B527" t="str">
            <v>DEPOSITOS PACTADOS HASTA UN AÑO PLAZO</v>
          </cell>
          <cell r="C527">
            <v>-7415577.1900000004</v>
          </cell>
          <cell r="D527">
            <v>-7415577.1900000004</v>
          </cell>
        </row>
        <row r="528">
          <cell r="A528">
            <v>211102</v>
          </cell>
          <cell r="B528" t="str">
            <v>DEPOSITOS A 30 DIAS PLAZO</v>
          </cell>
          <cell r="C528">
            <v>-7415577.1900000004</v>
          </cell>
          <cell r="D528">
            <v>-7415577.1900000004</v>
          </cell>
        </row>
        <row r="529">
          <cell r="A529">
            <v>2111020601</v>
          </cell>
          <cell r="B529" t="str">
            <v>OTRAS ENTIDADES DEL SISTEMA FINANCIERO</v>
          </cell>
          <cell r="C529">
            <v>-7400000</v>
          </cell>
          <cell r="D529">
            <v>-7400000</v>
          </cell>
        </row>
        <row r="530">
          <cell r="A530">
            <v>2111029901</v>
          </cell>
          <cell r="B530" t="str">
            <v>INTERESES Y OTROS POR PAGAR</v>
          </cell>
          <cell r="C530">
            <v>-15577.19</v>
          </cell>
          <cell r="D530">
            <v>-15577.19</v>
          </cell>
        </row>
        <row r="531">
          <cell r="A531">
            <v>211102990106</v>
          </cell>
          <cell r="B531" t="str">
            <v>OTRAS ENTIDADES DEL SISTEMA FINANCIERO</v>
          </cell>
          <cell r="C531">
            <v>-15577.19</v>
          </cell>
          <cell r="D531">
            <v>-15577.19</v>
          </cell>
        </row>
        <row r="532">
          <cell r="A532">
            <v>212</v>
          </cell>
          <cell r="B532" t="str">
            <v>PRESTAMOS</v>
          </cell>
          <cell r="C532">
            <v>-177962854.91</v>
          </cell>
          <cell r="D532">
            <v>-177962854.91</v>
          </cell>
        </row>
        <row r="533">
          <cell r="A533">
            <v>2121</v>
          </cell>
          <cell r="B533" t="str">
            <v>PRESTAMOS PACTADOS HASTA UN AÑO PLAZO</v>
          </cell>
          <cell r="C533">
            <v>-7556516.3099999996</v>
          </cell>
          <cell r="D533">
            <v>-7556516.3099999996</v>
          </cell>
        </row>
        <row r="534">
          <cell r="A534">
            <v>212108</v>
          </cell>
          <cell r="B534" t="str">
            <v>ADEUDADO A ENTIDADES EXTRANJERAS</v>
          </cell>
          <cell r="C534">
            <v>-7556516.3099999996</v>
          </cell>
          <cell r="D534">
            <v>-7556516.3099999996</v>
          </cell>
        </row>
        <row r="535">
          <cell r="A535">
            <v>2121080201</v>
          </cell>
          <cell r="B535" t="str">
            <v>ADEUDADO A BANCOS EXTRANJEROS POR LINEAS DE CREDITO</v>
          </cell>
          <cell r="C535">
            <v>-7500000</v>
          </cell>
          <cell r="D535">
            <v>-7500000</v>
          </cell>
        </row>
        <row r="536">
          <cell r="A536">
            <v>2121089901</v>
          </cell>
          <cell r="B536" t="str">
            <v>INTERESES Y OTROS POR PAGAR</v>
          </cell>
          <cell r="C536">
            <v>-56516.31</v>
          </cell>
          <cell r="D536">
            <v>-56516.31</v>
          </cell>
        </row>
        <row r="537">
          <cell r="A537">
            <v>212108990102</v>
          </cell>
          <cell r="B537" t="str">
            <v>ADEUDADO A BANCOS EXTRANJEROS POR LINEAS DE CREDITO</v>
          </cell>
          <cell r="C537">
            <v>-56516.31</v>
          </cell>
          <cell r="D537">
            <v>-56516.31</v>
          </cell>
        </row>
        <row r="538">
          <cell r="A538">
            <v>2122</v>
          </cell>
          <cell r="B538" t="str">
            <v>PRESTAMOS PACTADOS A MAS DE UN AÑO PLAZO</v>
          </cell>
          <cell r="C538">
            <v>-4376214.76</v>
          </cell>
          <cell r="D538">
            <v>-4376214.76</v>
          </cell>
        </row>
        <row r="539">
          <cell r="A539">
            <v>212206</v>
          </cell>
          <cell r="B539" t="str">
            <v>ADEUDADO A OTRAS ENTIDADES DEL SISTEMA FINANCIERO</v>
          </cell>
          <cell r="C539">
            <v>-3520251.57</v>
          </cell>
          <cell r="D539">
            <v>-3520251.57</v>
          </cell>
        </row>
        <row r="540">
          <cell r="A540">
            <v>2122060701</v>
          </cell>
          <cell r="B540" t="str">
            <v>BANCOS</v>
          </cell>
          <cell r="C540">
            <v>-3506837.43</v>
          </cell>
          <cell r="D540">
            <v>-3506837.43</v>
          </cell>
        </row>
        <row r="541">
          <cell r="A541">
            <v>2122069901</v>
          </cell>
          <cell r="B541" t="str">
            <v>INTERESES Y OTROS POR PAGAR</v>
          </cell>
          <cell r="C541">
            <v>-13414.14</v>
          </cell>
          <cell r="D541">
            <v>-13414.14</v>
          </cell>
        </row>
        <row r="542">
          <cell r="A542">
            <v>212206990107</v>
          </cell>
          <cell r="B542" t="str">
            <v>A BANCOS</v>
          </cell>
          <cell r="C542">
            <v>-13414.14</v>
          </cell>
          <cell r="D542">
            <v>-13414.14</v>
          </cell>
        </row>
        <row r="543">
          <cell r="A543">
            <v>212207</v>
          </cell>
          <cell r="B543" t="str">
            <v>ADEUDADO AL BMI PARA PRESTAR A TERCEROS</v>
          </cell>
          <cell r="C543">
            <v>-855963.19</v>
          </cell>
          <cell r="D543">
            <v>-855963.19</v>
          </cell>
        </row>
        <row r="544">
          <cell r="A544">
            <v>2122070101</v>
          </cell>
          <cell r="B544" t="str">
            <v>PARA PRESTAR A TERCEROS</v>
          </cell>
          <cell r="C544">
            <v>-853175.83</v>
          </cell>
          <cell r="D544">
            <v>-853175.83</v>
          </cell>
        </row>
        <row r="545">
          <cell r="A545">
            <v>2122079901</v>
          </cell>
          <cell r="B545" t="str">
            <v>INTERESES Y OTROS POR PAGAR</v>
          </cell>
          <cell r="C545">
            <v>-2787.36</v>
          </cell>
          <cell r="D545">
            <v>-2787.36</v>
          </cell>
        </row>
        <row r="546">
          <cell r="A546">
            <v>2123</v>
          </cell>
          <cell r="B546" t="str">
            <v>PRESTAMOS PACTADOS A CINCO O MAS ANIOS PLAZO</v>
          </cell>
          <cell r="C546">
            <v>-166030123.84</v>
          </cell>
          <cell r="D546">
            <v>-166030123.84</v>
          </cell>
        </row>
        <row r="547">
          <cell r="A547">
            <v>212306</v>
          </cell>
          <cell r="B547" t="str">
            <v>ADEUDADO A ENTIDADES EXTRANJERAS</v>
          </cell>
          <cell r="C547">
            <v>-153663206.31999999</v>
          </cell>
          <cell r="D547">
            <v>-153663206.31999999</v>
          </cell>
        </row>
        <row r="548">
          <cell r="A548">
            <v>2123060201</v>
          </cell>
          <cell r="B548" t="str">
            <v>ADEUDADO A BANCOS EXTRANJEROS POR LINEAS DE CREDITO</v>
          </cell>
          <cell r="C548">
            <v>-30138359.07</v>
          </cell>
          <cell r="D548">
            <v>-30138359.07</v>
          </cell>
        </row>
        <row r="549">
          <cell r="A549">
            <v>2123060301</v>
          </cell>
          <cell r="B549" t="str">
            <v>ADEUDADO A BANCOS EXTRANJEROS - OTROS</v>
          </cell>
          <cell r="C549">
            <v>-122442777.48</v>
          </cell>
          <cell r="D549">
            <v>-122442777.48</v>
          </cell>
        </row>
        <row r="550">
          <cell r="A550">
            <v>2123069901</v>
          </cell>
          <cell r="B550" t="str">
            <v>INTERESES Y OTROS POR PAGAR</v>
          </cell>
          <cell r="C550">
            <v>-1082069.77</v>
          </cell>
          <cell r="D550">
            <v>-1082069.77</v>
          </cell>
        </row>
        <row r="551">
          <cell r="A551">
            <v>212306990102</v>
          </cell>
          <cell r="B551" t="str">
            <v>ADEUDADO A BANCOS EXTRANJEROS POR LINEAS DE CREDITO</v>
          </cell>
          <cell r="C551">
            <v>-204684.65</v>
          </cell>
          <cell r="D551">
            <v>-204684.65</v>
          </cell>
        </row>
        <row r="552">
          <cell r="A552">
            <v>212306990103</v>
          </cell>
          <cell r="B552" t="str">
            <v>ADEUDADO A BANCOS EXTRANJEROS - OTROS</v>
          </cell>
          <cell r="C552">
            <v>-877385.12</v>
          </cell>
          <cell r="D552">
            <v>-877385.12</v>
          </cell>
        </row>
        <row r="553">
          <cell r="A553">
            <v>212307</v>
          </cell>
          <cell r="B553" t="str">
            <v>OTROS PRESTAMOS</v>
          </cell>
          <cell r="C553">
            <v>-12366917.52</v>
          </cell>
          <cell r="D553">
            <v>-12366917.52</v>
          </cell>
        </row>
        <row r="554">
          <cell r="A554">
            <v>2123070101</v>
          </cell>
          <cell r="B554" t="str">
            <v>PARA PRESTAR A TERCEROS</v>
          </cell>
          <cell r="C554">
            <v>-12330417.300000001</v>
          </cell>
          <cell r="D554">
            <v>-12330417.300000001</v>
          </cell>
        </row>
        <row r="555">
          <cell r="A555">
            <v>2123079901</v>
          </cell>
          <cell r="B555" t="str">
            <v>INTERESES Y OTROS POR PAGAR</v>
          </cell>
          <cell r="C555">
            <v>-36500.22</v>
          </cell>
          <cell r="D555">
            <v>-36500.22</v>
          </cell>
        </row>
        <row r="556">
          <cell r="A556">
            <v>213</v>
          </cell>
          <cell r="B556" t="str">
            <v>OBLIGACIONES A LA VISTA</v>
          </cell>
          <cell r="C556">
            <v>-3147.33</v>
          </cell>
          <cell r="D556">
            <v>-3147.33</v>
          </cell>
        </row>
        <row r="557">
          <cell r="A557">
            <v>2130</v>
          </cell>
          <cell r="B557" t="str">
            <v>OBLIGACIONES A LA VISTA</v>
          </cell>
          <cell r="C557">
            <v>-3147.33</v>
          </cell>
          <cell r="D557">
            <v>-3147.33</v>
          </cell>
        </row>
        <row r="558">
          <cell r="A558">
            <v>213003</v>
          </cell>
          <cell r="B558" t="str">
            <v>COBROS POR CUENTA AJENA</v>
          </cell>
          <cell r="C558">
            <v>-3147.33</v>
          </cell>
          <cell r="D558">
            <v>-3147.33</v>
          </cell>
        </row>
        <row r="559">
          <cell r="A559">
            <v>2130030100</v>
          </cell>
          <cell r="B559" t="str">
            <v>COBRANZAS LOCALES</v>
          </cell>
          <cell r="C559">
            <v>-1057.75</v>
          </cell>
          <cell r="D559">
            <v>-1057.75</v>
          </cell>
        </row>
        <row r="560">
          <cell r="A560">
            <v>213003010004</v>
          </cell>
          <cell r="B560" t="str">
            <v>COLECTORES</v>
          </cell>
          <cell r="C560">
            <v>-1057.75</v>
          </cell>
          <cell r="D560">
            <v>-1057.75</v>
          </cell>
        </row>
        <row r="561">
          <cell r="A561">
            <v>21300301000401</v>
          </cell>
          <cell r="B561" t="str">
            <v>COLECTORES PROPIOS</v>
          </cell>
          <cell r="C561">
            <v>-735.19</v>
          </cell>
          <cell r="D561">
            <v>-735.19</v>
          </cell>
        </row>
        <row r="562">
          <cell r="A562">
            <v>21300301000402</v>
          </cell>
          <cell r="B562" t="str">
            <v>COLECTORES INTERENTIDADES</v>
          </cell>
          <cell r="C562">
            <v>-322.56</v>
          </cell>
          <cell r="D562">
            <v>-322.56</v>
          </cell>
        </row>
        <row r="563">
          <cell r="A563">
            <v>2130030300</v>
          </cell>
          <cell r="B563" t="str">
            <v>IMPUESTOS Y SERVICIOS PIBLICOS</v>
          </cell>
          <cell r="C563">
            <v>-2089.58</v>
          </cell>
          <cell r="D563">
            <v>-2089.58</v>
          </cell>
        </row>
        <row r="564">
          <cell r="A564">
            <v>213003030002</v>
          </cell>
          <cell r="B564" t="str">
            <v>SERVICIOS PUBLICOS</v>
          </cell>
          <cell r="C564">
            <v>-2089.58</v>
          </cell>
          <cell r="D564">
            <v>-2089.58</v>
          </cell>
        </row>
        <row r="565">
          <cell r="A565">
            <v>21300303000203</v>
          </cell>
          <cell r="B565" t="str">
            <v>SERVICIO TELEFONICO</v>
          </cell>
          <cell r="C565">
            <v>-2089.58</v>
          </cell>
          <cell r="D565">
            <v>-2089.58</v>
          </cell>
        </row>
        <row r="566">
          <cell r="A566">
            <v>214</v>
          </cell>
          <cell r="B566" t="str">
            <v>TITULOS DE EMISION PROPIA</v>
          </cell>
          <cell r="C566">
            <v>-30457696.73</v>
          </cell>
          <cell r="D566">
            <v>-30457696.73</v>
          </cell>
        </row>
        <row r="567">
          <cell r="A567">
            <v>2142</v>
          </cell>
          <cell r="B567" t="str">
            <v>PACTADOS A MAS DE UN AÑO PLAZO</v>
          </cell>
          <cell r="C567">
            <v>-30457696.73</v>
          </cell>
          <cell r="D567">
            <v>-30457696.73</v>
          </cell>
        </row>
        <row r="568">
          <cell r="A568">
            <v>214202</v>
          </cell>
          <cell r="B568" t="str">
            <v>PACTADOS A CINCO O MAS AÑOS PLAZO</v>
          </cell>
          <cell r="C568">
            <v>-30457696.73</v>
          </cell>
          <cell r="D568">
            <v>-30457696.73</v>
          </cell>
        </row>
        <row r="569">
          <cell r="A569">
            <v>2142020201</v>
          </cell>
          <cell r="B569" t="str">
            <v>TITULOSVALORES SIN GARANTIA HIPOTECARIA</v>
          </cell>
          <cell r="C569">
            <v>-30000000</v>
          </cell>
          <cell r="D569">
            <v>-30000000</v>
          </cell>
        </row>
        <row r="570">
          <cell r="A570">
            <v>214202020102</v>
          </cell>
          <cell r="B570" t="str">
            <v>EMISION PAPEL BURSATIL</v>
          </cell>
          <cell r="C570">
            <v>-30000000</v>
          </cell>
          <cell r="D570">
            <v>-30000000</v>
          </cell>
        </row>
        <row r="571">
          <cell r="A571">
            <v>2142029901</v>
          </cell>
          <cell r="B571" t="str">
            <v>INTERESES Y OTROS POR PAGAR</v>
          </cell>
          <cell r="C571">
            <v>-457696.73</v>
          </cell>
          <cell r="D571">
            <v>-457696.73</v>
          </cell>
        </row>
        <row r="572">
          <cell r="A572">
            <v>214202990102</v>
          </cell>
          <cell r="B572" t="str">
            <v>TITULOS VALORES SIN GARANTIA HIPOTECARIA</v>
          </cell>
          <cell r="C572">
            <v>-457696.73</v>
          </cell>
          <cell r="D572">
            <v>-457696.73</v>
          </cell>
        </row>
        <row r="573">
          <cell r="A573">
            <v>22</v>
          </cell>
          <cell r="B573" t="str">
            <v>OTROS PASIVOS</v>
          </cell>
          <cell r="C573">
            <v>-184132115.06</v>
          </cell>
          <cell r="D573">
            <v>-184132115.06</v>
          </cell>
        </row>
        <row r="574">
          <cell r="A574">
            <v>222</v>
          </cell>
          <cell r="B574" t="str">
            <v>CUENTAS POR PAGAR</v>
          </cell>
          <cell r="C574">
            <v>-177666020.94999999</v>
          </cell>
          <cell r="D574">
            <v>-177666020.94999999</v>
          </cell>
        </row>
        <row r="575">
          <cell r="A575">
            <v>2220</v>
          </cell>
          <cell r="B575" t="str">
            <v>CUENTAS POR PAGAR</v>
          </cell>
          <cell r="C575">
            <v>-177666020.94999999</v>
          </cell>
          <cell r="D575">
            <v>-177666020.94999999</v>
          </cell>
        </row>
        <row r="576">
          <cell r="A576">
            <v>222005</v>
          </cell>
          <cell r="B576" t="str">
            <v>IMPUESTOS SERVICIOS PUBLICOS Y OTRAS OBLIGACIONES</v>
          </cell>
          <cell r="C576">
            <v>-504997.51</v>
          </cell>
          <cell r="D576">
            <v>-504997.51</v>
          </cell>
        </row>
        <row r="577">
          <cell r="A577">
            <v>2220050100</v>
          </cell>
          <cell r="B577" t="str">
            <v>IMPUESTOS</v>
          </cell>
          <cell r="C577">
            <v>-165576.15</v>
          </cell>
          <cell r="D577">
            <v>-165576.15</v>
          </cell>
        </row>
        <row r="578">
          <cell r="A578">
            <v>222005010001</v>
          </cell>
          <cell r="B578" t="str">
            <v>IVA POR PAGAR</v>
          </cell>
          <cell r="C578">
            <v>-165576.15</v>
          </cell>
          <cell r="D578">
            <v>-165576.15</v>
          </cell>
        </row>
        <row r="579">
          <cell r="A579">
            <v>2220050200</v>
          </cell>
          <cell r="B579" t="str">
            <v>SERVICIOS PUBLICOS</v>
          </cell>
          <cell r="C579">
            <v>-32627.49</v>
          </cell>
          <cell r="D579">
            <v>-32627.49</v>
          </cell>
        </row>
        <row r="580">
          <cell r="A580">
            <v>222005020001</v>
          </cell>
          <cell r="B580" t="str">
            <v>TELEFONO</v>
          </cell>
          <cell r="C580">
            <v>-15328.25</v>
          </cell>
          <cell r="D580">
            <v>-15328.25</v>
          </cell>
        </row>
        <row r="581">
          <cell r="A581">
            <v>222005020002</v>
          </cell>
          <cell r="B581" t="str">
            <v>AGUA</v>
          </cell>
          <cell r="C581">
            <v>-3280.95</v>
          </cell>
          <cell r="D581">
            <v>-3280.95</v>
          </cell>
        </row>
        <row r="582">
          <cell r="A582">
            <v>222005020003</v>
          </cell>
          <cell r="B582" t="str">
            <v>ENERGIA ELECTRICA</v>
          </cell>
          <cell r="C582">
            <v>-14018.29</v>
          </cell>
          <cell r="D582">
            <v>-14018.29</v>
          </cell>
        </row>
        <row r="583">
          <cell r="A583">
            <v>2220050300</v>
          </cell>
          <cell r="B583" t="str">
            <v>CUOTA PATRONAL ISSS</v>
          </cell>
          <cell r="C583">
            <v>-18637.8</v>
          </cell>
          <cell r="D583">
            <v>-18637.8</v>
          </cell>
        </row>
        <row r="584">
          <cell r="A584">
            <v>222005030001</v>
          </cell>
          <cell r="B584" t="str">
            <v>SALUD</v>
          </cell>
          <cell r="C584">
            <v>-16444.71</v>
          </cell>
          <cell r="D584">
            <v>-16444.71</v>
          </cell>
        </row>
        <row r="585">
          <cell r="A585">
            <v>222005030003</v>
          </cell>
          <cell r="B585" t="str">
            <v>INSTITUTO SALVADOREÑO DE FORMACION PROFESIONAL</v>
          </cell>
          <cell r="C585">
            <v>-2193.09</v>
          </cell>
          <cell r="D585">
            <v>-2193.09</v>
          </cell>
        </row>
        <row r="586">
          <cell r="A586">
            <v>2220050400</v>
          </cell>
          <cell r="B586" t="str">
            <v>PROVEEDORES</v>
          </cell>
          <cell r="C586">
            <v>-261641.35</v>
          </cell>
          <cell r="D586">
            <v>-261641.35</v>
          </cell>
        </row>
        <row r="587">
          <cell r="A587">
            <v>222005040001</v>
          </cell>
          <cell r="B587" t="str">
            <v>PROVEEDORES</v>
          </cell>
          <cell r="C587">
            <v>-234020.05</v>
          </cell>
          <cell r="D587">
            <v>-234020.05</v>
          </cell>
        </row>
        <row r="588">
          <cell r="A588">
            <v>222005040003</v>
          </cell>
          <cell r="B588" t="str">
            <v>PROVEEDORES - BANCA MOVIL</v>
          </cell>
          <cell r="C588">
            <v>-27621.3</v>
          </cell>
          <cell r="D588">
            <v>-27621.3</v>
          </cell>
        </row>
        <row r="589">
          <cell r="A589">
            <v>2220050700</v>
          </cell>
          <cell r="B589" t="str">
            <v>AFP</v>
          </cell>
          <cell r="C589">
            <v>-26514.720000000001</v>
          </cell>
          <cell r="D589">
            <v>-26514.720000000001</v>
          </cell>
        </row>
        <row r="590">
          <cell r="A590">
            <v>222005070001</v>
          </cell>
          <cell r="B590" t="str">
            <v>CONFIA</v>
          </cell>
          <cell r="C590">
            <v>-11573.54</v>
          </cell>
          <cell r="D590">
            <v>-11573.54</v>
          </cell>
        </row>
        <row r="591">
          <cell r="A591">
            <v>222005070002</v>
          </cell>
          <cell r="B591" t="str">
            <v>CRECER</v>
          </cell>
          <cell r="C591">
            <v>-14941.18</v>
          </cell>
          <cell r="D591">
            <v>-14941.18</v>
          </cell>
        </row>
        <row r="592">
          <cell r="A592">
            <v>222006</v>
          </cell>
          <cell r="B592" t="str">
            <v>IMPUESTO SOBRE LA RENTA</v>
          </cell>
          <cell r="C592">
            <v>-1279730.6200000001</v>
          </cell>
          <cell r="D592">
            <v>-1279730.6200000001</v>
          </cell>
        </row>
        <row r="593">
          <cell r="A593">
            <v>2220060000</v>
          </cell>
          <cell r="B593" t="str">
            <v>IMPUESTO SOBRE LA RENTA</v>
          </cell>
          <cell r="C593">
            <v>-1279730.6200000001</v>
          </cell>
          <cell r="D593">
            <v>-1279730.6200000001</v>
          </cell>
        </row>
        <row r="594">
          <cell r="A594">
            <v>222007</v>
          </cell>
          <cell r="B594" t="str">
            <v>PASIVOS TRANSITORIOS</v>
          </cell>
          <cell r="C594">
            <v>-118220.15</v>
          </cell>
          <cell r="D594">
            <v>-118220.15</v>
          </cell>
        </row>
        <row r="595">
          <cell r="A595">
            <v>2220070201</v>
          </cell>
          <cell r="B595" t="str">
            <v>COBROS POR CUENTA AJENA</v>
          </cell>
          <cell r="C595">
            <v>-118220.15</v>
          </cell>
          <cell r="D595">
            <v>-118220.15</v>
          </cell>
        </row>
        <row r="596">
          <cell r="A596">
            <v>222007020102</v>
          </cell>
          <cell r="B596" t="str">
            <v>SEGURO DE DEUDA</v>
          </cell>
          <cell r="C596">
            <v>-798.3</v>
          </cell>
          <cell r="D596">
            <v>-798.3</v>
          </cell>
        </row>
        <row r="597">
          <cell r="A597">
            <v>222007020104</v>
          </cell>
          <cell r="B597" t="str">
            <v>SEGUROS DE CESANTIA</v>
          </cell>
          <cell r="C597">
            <v>-674.85</v>
          </cell>
          <cell r="D597">
            <v>-674.85</v>
          </cell>
        </row>
        <row r="598">
          <cell r="A598">
            <v>222007020107</v>
          </cell>
          <cell r="B598" t="str">
            <v>SEGURO POR DAÑOS</v>
          </cell>
          <cell r="C598">
            <v>-422</v>
          </cell>
          <cell r="D598">
            <v>-422</v>
          </cell>
        </row>
        <row r="599">
          <cell r="A599">
            <v>222007020129</v>
          </cell>
          <cell r="B599" t="str">
            <v>FONDOS PARA APOYO DE EMERGENCIAS</v>
          </cell>
          <cell r="C599">
            <v>-116325</v>
          </cell>
          <cell r="D599">
            <v>-116325</v>
          </cell>
        </row>
        <row r="600">
          <cell r="A600">
            <v>22200702012901</v>
          </cell>
          <cell r="B600" t="str">
            <v>ENTIDADES SOCIAS - RECONSTRUCCION DE VIVIENDAS</v>
          </cell>
          <cell r="C600">
            <v>-116325</v>
          </cell>
          <cell r="D600">
            <v>-116325</v>
          </cell>
        </row>
        <row r="601">
          <cell r="A601">
            <v>222008</v>
          </cell>
          <cell r="B601" t="str">
            <v>CONTRIBUCIONES ESPECIALES POR LEY</v>
          </cell>
          <cell r="C601">
            <v>-362556.76</v>
          </cell>
          <cell r="D601">
            <v>-362556.76</v>
          </cell>
        </row>
        <row r="602">
          <cell r="A602">
            <v>2220080101</v>
          </cell>
          <cell r="B602" t="str">
            <v>PLAN DE SEGURIDAD CIUDADANA-GRANDES CONTRIBUYENTES</v>
          </cell>
          <cell r="C602">
            <v>-362556.76</v>
          </cell>
          <cell r="D602">
            <v>-362556.76</v>
          </cell>
        </row>
        <row r="603">
          <cell r="A603">
            <v>222099</v>
          </cell>
          <cell r="B603" t="str">
            <v>OTRAS</v>
          </cell>
          <cell r="C603">
            <v>-175400515.91</v>
          </cell>
          <cell r="D603">
            <v>-175400515.91</v>
          </cell>
        </row>
        <row r="604">
          <cell r="A604">
            <v>2220990101</v>
          </cell>
          <cell r="B604" t="str">
            <v>SOBRANTES DE CAJA</v>
          </cell>
          <cell r="C604">
            <v>-10625</v>
          </cell>
          <cell r="D604">
            <v>-10625</v>
          </cell>
        </row>
        <row r="605">
          <cell r="A605">
            <v>222099010101</v>
          </cell>
          <cell r="B605" t="str">
            <v>OFICINA CENTRAL</v>
          </cell>
          <cell r="C605">
            <v>-20</v>
          </cell>
          <cell r="D605">
            <v>-20</v>
          </cell>
        </row>
        <row r="606">
          <cell r="A606">
            <v>222099010103</v>
          </cell>
          <cell r="B606" t="str">
            <v>SOBRANTE EN ATM´S</v>
          </cell>
          <cell r="C606">
            <v>-10605</v>
          </cell>
          <cell r="D606">
            <v>-10605</v>
          </cell>
        </row>
        <row r="607">
          <cell r="A607">
            <v>2220990201</v>
          </cell>
          <cell r="B607" t="str">
            <v>DEBITO FISCAL</v>
          </cell>
          <cell r="C607">
            <v>-11134.86</v>
          </cell>
          <cell r="D607">
            <v>-11134.86</v>
          </cell>
        </row>
        <row r="608">
          <cell r="A608">
            <v>222099020102</v>
          </cell>
          <cell r="B608" t="str">
            <v>RETENCION IVA 1 %</v>
          </cell>
          <cell r="C608">
            <v>-2038.1</v>
          </cell>
          <cell r="D608">
            <v>-2038.1</v>
          </cell>
        </row>
        <row r="609">
          <cell r="A609">
            <v>222099020103</v>
          </cell>
          <cell r="B609" t="str">
            <v>RETENCION IVA 13%</v>
          </cell>
          <cell r="C609">
            <v>-9096.76</v>
          </cell>
          <cell r="D609">
            <v>-9096.76</v>
          </cell>
        </row>
        <row r="610">
          <cell r="A610">
            <v>2220999101</v>
          </cell>
          <cell r="B610" t="str">
            <v>OTRAS</v>
          </cell>
          <cell r="C610">
            <v>-175378756.05000001</v>
          </cell>
          <cell r="D610">
            <v>-175378756.05000001</v>
          </cell>
        </row>
        <row r="611">
          <cell r="A611">
            <v>222099910102</v>
          </cell>
          <cell r="B611" t="str">
            <v>EXCEDENTES DE CUOTAS</v>
          </cell>
          <cell r="C611">
            <v>-246.79</v>
          </cell>
          <cell r="D611">
            <v>-246.79</v>
          </cell>
        </row>
        <row r="612">
          <cell r="A612">
            <v>222099910104</v>
          </cell>
          <cell r="B612" t="str">
            <v>SERVICIOS DE TARJETAS DE CREDITO Y DEBITO POR PAGAR</v>
          </cell>
          <cell r="C612">
            <v>-142540.07999999999</v>
          </cell>
          <cell r="D612">
            <v>-142540.07999999999</v>
          </cell>
        </row>
        <row r="613">
          <cell r="A613">
            <v>222099910105</v>
          </cell>
          <cell r="B613" t="str">
            <v>FONDO PARA GASTOS DE PUBLICIDAD DEL SISTEMA FEDECREDITO</v>
          </cell>
          <cell r="C613">
            <v>-1195748.6399999999</v>
          </cell>
          <cell r="D613">
            <v>-1195748.6399999999</v>
          </cell>
        </row>
        <row r="614">
          <cell r="A614">
            <v>222099910109</v>
          </cell>
          <cell r="B614" t="str">
            <v>RESERVA DE LIQUIDEZ</v>
          </cell>
          <cell r="C614">
            <v>-165537653.15000001</v>
          </cell>
          <cell r="D614">
            <v>-165537653.15000001</v>
          </cell>
        </row>
        <row r="615">
          <cell r="A615">
            <v>22209991010903</v>
          </cell>
          <cell r="B615" t="str">
            <v>ENTIDADES SOCIAS NO SUPERVISADAS POR SSF</v>
          </cell>
          <cell r="C615">
            <v>-165537653.15000001</v>
          </cell>
          <cell r="D615">
            <v>-165537653.15000001</v>
          </cell>
        </row>
        <row r="616">
          <cell r="A616">
            <v>2220999101090300</v>
          </cell>
          <cell r="B616" t="str">
            <v>CAJAS DE CREDITO</v>
          </cell>
          <cell r="C616">
            <v>-156800397.63</v>
          </cell>
          <cell r="D616">
            <v>-156800397.63</v>
          </cell>
        </row>
        <row r="617">
          <cell r="A617">
            <v>2220999101090300</v>
          </cell>
          <cell r="B617" t="str">
            <v>BANCOS DE LOS TRABAJADORES</v>
          </cell>
          <cell r="C617">
            <v>-8737255.5199999996</v>
          </cell>
          <cell r="D617">
            <v>-8737255.5199999996</v>
          </cell>
        </row>
        <row r="618">
          <cell r="A618">
            <v>222099910111</v>
          </cell>
          <cell r="B618" t="str">
            <v>DISPONIBLE DE ENTIDADES SOCIAS</v>
          </cell>
          <cell r="C618">
            <v>-6037089.1299999999</v>
          </cell>
          <cell r="D618">
            <v>-6037089.1299999999</v>
          </cell>
        </row>
        <row r="619">
          <cell r="A619">
            <v>22209991011101</v>
          </cell>
          <cell r="B619" t="str">
            <v>CAJAS DE CREDITO</v>
          </cell>
          <cell r="C619">
            <v>-4942732.2300000004</v>
          </cell>
          <cell r="D619">
            <v>-4942732.2300000004</v>
          </cell>
        </row>
        <row r="620">
          <cell r="A620">
            <v>22209991011102</v>
          </cell>
          <cell r="B620" t="str">
            <v>BANCOS DE LOS TRABAJADORES</v>
          </cell>
          <cell r="C620">
            <v>-1045530.83</v>
          </cell>
          <cell r="D620">
            <v>-1045530.83</v>
          </cell>
        </row>
        <row r="621">
          <cell r="A621">
            <v>22209991011103</v>
          </cell>
          <cell r="B621" t="str">
            <v>FEDESERVI</v>
          </cell>
          <cell r="C621">
            <v>-48826.07</v>
          </cell>
          <cell r="D621">
            <v>-48826.07</v>
          </cell>
        </row>
        <row r="622">
          <cell r="A622">
            <v>222099910113</v>
          </cell>
          <cell r="B622" t="str">
            <v>CUOTA PLAN DE MARKETING</v>
          </cell>
          <cell r="C622">
            <v>-430408.16</v>
          </cell>
          <cell r="D622">
            <v>-430408.16</v>
          </cell>
        </row>
        <row r="623">
          <cell r="A623">
            <v>222099910117</v>
          </cell>
          <cell r="B623" t="str">
            <v>FONDO BECAS</v>
          </cell>
          <cell r="C623">
            <v>-15230</v>
          </cell>
          <cell r="D623">
            <v>-15230</v>
          </cell>
        </row>
        <row r="624">
          <cell r="A624">
            <v>222099910118</v>
          </cell>
          <cell r="B624" t="str">
            <v>IPSFA</v>
          </cell>
          <cell r="C624">
            <v>-3.05</v>
          </cell>
          <cell r="D624">
            <v>-3.05</v>
          </cell>
        </row>
        <row r="625">
          <cell r="A625">
            <v>222099910122</v>
          </cell>
          <cell r="B625" t="str">
            <v>CUOTAS GASTOS FUNCIONAMIENTO CADI</v>
          </cell>
          <cell r="C625">
            <v>-781183.42</v>
          </cell>
          <cell r="D625">
            <v>-781183.42</v>
          </cell>
        </row>
        <row r="626">
          <cell r="A626">
            <v>222099910132</v>
          </cell>
          <cell r="B626" t="str">
            <v>ADMINISTRACION DE VENTAS</v>
          </cell>
          <cell r="C626">
            <v>-5412.64</v>
          </cell>
          <cell r="D626">
            <v>-5412.64</v>
          </cell>
        </row>
        <row r="627">
          <cell r="A627">
            <v>22209991013202</v>
          </cell>
          <cell r="B627" t="str">
            <v>CONTRACARGOS</v>
          </cell>
          <cell r="C627">
            <v>-5412.64</v>
          </cell>
          <cell r="D627">
            <v>-5412.64</v>
          </cell>
        </row>
        <row r="628">
          <cell r="A628">
            <v>222099910134</v>
          </cell>
          <cell r="B628" t="str">
            <v>FONDOS SIGUE CORPORATION</v>
          </cell>
          <cell r="C628">
            <v>-110250</v>
          </cell>
          <cell r="D628">
            <v>-110250</v>
          </cell>
        </row>
        <row r="629">
          <cell r="A629">
            <v>222099910135</v>
          </cell>
          <cell r="B629" t="str">
            <v>FONDOS RECIBA NETWORKS</v>
          </cell>
          <cell r="C629">
            <v>-109084.86</v>
          </cell>
          <cell r="D629">
            <v>-109084.86</v>
          </cell>
        </row>
        <row r="630">
          <cell r="A630">
            <v>222099910136</v>
          </cell>
          <cell r="B630" t="str">
            <v>TELECOM</v>
          </cell>
          <cell r="C630">
            <v>-58.78</v>
          </cell>
          <cell r="D630">
            <v>-58.78</v>
          </cell>
        </row>
        <row r="631">
          <cell r="A631">
            <v>222099910137</v>
          </cell>
          <cell r="B631" t="str">
            <v>UNITELLER</v>
          </cell>
          <cell r="C631">
            <v>-154348</v>
          </cell>
          <cell r="D631">
            <v>-154348</v>
          </cell>
        </row>
        <row r="632">
          <cell r="A632">
            <v>222099910140</v>
          </cell>
          <cell r="B632" t="str">
            <v>EMPRESAS REMESADORAS</v>
          </cell>
          <cell r="C632">
            <v>-159541.82999999999</v>
          </cell>
          <cell r="D632">
            <v>-159541.82999999999</v>
          </cell>
        </row>
        <row r="633">
          <cell r="A633">
            <v>222099910143</v>
          </cell>
          <cell r="B633" t="str">
            <v>COLECTURIA DELSUR</v>
          </cell>
          <cell r="C633">
            <v>-18123.14</v>
          </cell>
          <cell r="D633">
            <v>-18123.14</v>
          </cell>
        </row>
        <row r="634">
          <cell r="A634">
            <v>222099910145</v>
          </cell>
          <cell r="B634" t="str">
            <v>OPERACIONES POR APLICAR</v>
          </cell>
          <cell r="C634">
            <v>-48991.55</v>
          </cell>
          <cell r="D634">
            <v>-48991.55</v>
          </cell>
        </row>
        <row r="635">
          <cell r="A635">
            <v>222099910146</v>
          </cell>
          <cell r="B635" t="str">
            <v>SERVICIO DE ATM´S</v>
          </cell>
          <cell r="C635">
            <v>-1359.9</v>
          </cell>
          <cell r="D635">
            <v>-1359.9</v>
          </cell>
        </row>
        <row r="636">
          <cell r="A636">
            <v>22209991014601</v>
          </cell>
          <cell r="B636" t="str">
            <v>SERVICIO DE ATM´S</v>
          </cell>
          <cell r="C636">
            <v>-160</v>
          </cell>
          <cell r="D636">
            <v>-160</v>
          </cell>
        </row>
        <row r="637">
          <cell r="A637">
            <v>2220999101460090</v>
          </cell>
          <cell r="B637" t="str">
            <v>ATM´S - FEDECREDITO</v>
          </cell>
          <cell r="C637">
            <v>-160</v>
          </cell>
          <cell r="D637">
            <v>-160</v>
          </cell>
        </row>
        <row r="638">
          <cell r="A638">
            <v>22209991014602</v>
          </cell>
          <cell r="B638" t="str">
            <v>COMISIONES POR SERVICIO DE RED ATM´S</v>
          </cell>
          <cell r="C638">
            <v>-1199.9000000000001</v>
          </cell>
          <cell r="D638">
            <v>-1199.9000000000001</v>
          </cell>
        </row>
        <row r="639">
          <cell r="A639">
            <v>2220999101460200</v>
          </cell>
          <cell r="B639" t="str">
            <v>COMISION A ATH POR OPERACIONES DE OTROS BANCOS EN ATM DE FCB</v>
          </cell>
          <cell r="C639">
            <v>-1199.9000000000001</v>
          </cell>
          <cell r="D639">
            <v>-1199.9000000000001</v>
          </cell>
        </row>
        <row r="640">
          <cell r="A640">
            <v>222099910147</v>
          </cell>
          <cell r="B640" t="str">
            <v>AES</v>
          </cell>
          <cell r="C640">
            <v>-93710.21</v>
          </cell>
          <cell r="D640">
            <v>-93710.21</v>
          </cell>
        </row>
        <row r="641">
          <cell r="A641">
            <v>22209991014701</v>
          </cell>
          <cell r="B641" t="str">
            <v>SERVICIO DE CAESS</v>
          </cell>
          <cell r="C641">
            <v>-30920.94</v>
          </cell>
          <cell r="D641">
            <v>-30920.94</v>
          </cell>
        </row>
        <row r="642">
          <cell r="A642">
            <v>22209991014702</v>
          </cell>
          <cell r="B642" t="str">
            <v>SERVICIO DE CLESA</v>
          </cell>
          <cell r="C642">
            <v>-40853.29</v>
          </cell>
          <cell r="D642">
            <v>-40853.29</v>
          </cell>
        </row>
        <row r="643">
          <cell r="A643">
            <v>22209991014703</v>
          </cell>
          <cell r="B643" t="str">
            <v>SERVICIO DE EEO</v>
          </cell>
          <cell r="C643">
            <v>-14851.99</v>
          </cell>
          <cell r="D643">
            <v>-14851.99</v>
          </cell>
        </row>
        <row r="644">
          <cell r="A644">
            <v>22209991014704</v>
          </cell>
          <cell r="B644" t="str">
            <v>SERVICIO DE DEUSEN</v>
          </cell>
          <cell r="C644">
            <v>-7083.99</v>
          </cell>
          <cell r="D644">
            <v>-7083.99</v>
          </cell>
        </row>
        <row r="645">
          <cell r="A645">
            <v>222099910149</v>
          </cell>
          <cell r="B645" t="str">
            <v>RECARGA DE SALDO EN CELULARES</v>
          </cell>
          <cell r="C645">
            <v>-367</v>
          </cell>
          <cell r="D645">
            <v>-367</v>
          </cell>
        </row>
        <row r="646">
          <cell r="A646">
            <v>22209991014901</v>
          </cell>
          <cell r="B646" t="str">
            <v>RECARGA DE SALDO CLARO</v>
          </cell>
          <cell r="C646">
            <v>-300</v>
          </cell>
          <cell r="D646">
            <v>-300</v>
          </cell>
        </row>
        <row r="647">
          <cell r="A647">
            <v>22209991014903</v>
          </cell>
          <cell r="B647" t="str">
            <v>TELEFONICA</v>
          </cell>
          <cell r="C647">
            <v>-67</v>
          </cell>
          <cell r="D647">
            <v>-67</v>
          </cell>
        </row>
        <row r="648">
          <cell r="A648">
            <v>222099910150</v>
          </cell>
          <cell r="B648" t="str">
            <v>COLECTURIA BELCORP</v>
          </cell>
          <cell r="C648">
            <v>-4606.05</v>
          </cell>
          <cell r="D648">
            <v>-4606.05</v>
          </cell>
        </row>
        <row r="649">
          <cell r="A649">
            <v>22209991015001</v>
          </cell>
          <cell r="B649" t="str">
            <v>SERVICIO DE COLECTURIA BELCORP</v>
          </cell>
          <cell r="C649">
            <v>-4606.05</v>
          </cell>
          <cell r="D649">
            <v>-4606.05</v>
          </cell>
        </row>
        <row r="650">
          <cell r="A650">
            <v>222099910151</v>
          </cell>
          <cell r="B650" t="str">
            <v>SERVICIO DE COLECTURIA</v>
          </cell>
          <cell r="C650">
            <v>-52785.47</v>
          </cell>
          <cell r="D650">
            <v>-52785.47</v>
          </cell>
        </row>
        <row r="651">
          <cell r="A651">
            <v>22209991015101</v>
          </cell>
          <cell r="B651" t="str">
            <v>SERVICIO DE ANDA</v>
          </cell>
          <cell r="C651">
            <v>-16619.34</v>
          </cell>
          <cell r="D651">
            <v>-16619.34</v>
          </cell>
        </row>
        <row r="652">
          <cell r="A652">
            <v>22209991015102</v>
          </cell>
          <cell r="B652" t="str">
            <v>SERVICIO DE TELEFONIA CLARO</v>
          </cell>
          <cell r="C652">
            <v>-7329.01</v>
          </cell>
          <cell r="D652">
            <v>-7329.01</v>
          </cell>
        </row>
        <row r="653">
          <cell r="A653">
            <v>22209991015103</v>
          </cell>
          <cell r="B653" t="str">
            <v>SERVICIO DE TELEFONIA TIGO</v>
          </cell>
          <cell r="C653">
            <v>-2176.4899999999998</v>
          </cell>
          <cell r="D653">
            <v>-2176.4899999999998</v>
          </cell>
        </row>
        <row r="654">
          <cell r="A654">
            <v>22209991015107</v>
          </cell>
          <cell r="B654" t="str">
            <v>SEGUROS FEDECREDITO</v>
          </cell>
          <cell r="C654">
            <v>-20818.919999999998</v>
          </cell>
          <cell r="D654">
            <v>-20818.919999999998</v>
          </cell>
        </row>
        <row r="655">
          <cell r="A655">
            <v>2220999101510700</v>
          </cell>
          <cell r="B655" t="str">
            <v>SEGUROS FEDECREDITO, S.A.</v>
          </cell>
          <cell r="C655">
            <v>-261.17</v>
          </cell>
          <cell r="D655">
            <v>-261.17</v>
          </cell>
        </row>
        <row r="656">
          <cell r="A656">
            <v>2220999101510700</v>
          </cell>
          <cell r="B656" t="str">
            <v>FEDECREDITO VIDA, S.A., SEGUROS DE PERSONAS</v>
          </cell>
          <cell r="C656">
            <v>-20557.75</v>
          </cell>
          <cell r="D656">
            <v>-20557.75</v>
          </cell>
        </row>
        <row r="657">
          <cell r="A657">
            <v>22209991015108</v>
          </cell>
          <cell r="B657" t="str">
            <v>MULTINET</v>
          </cell>
          <cell r="C657">
            <v>-424.15</v>
          </cell>
          <cell r="D657">
            <v>-424.15</v>
          </cell>
        </row>
        <row r="658">
          <cell r="A658">
            <v>22209991015109</v>
          </cell>
          <cell r="B658" t="str">
            <v>ARABELA</v>
          </cell>
          <cell r="C658">
            <v>-185.24</v>
          </cell>
          <cell r="D658">
            <v>-185.24</v>
          </cell>
        </row>
        <row r="659">
          <cell r="A659">
            <v>22209991015110</v>
          </cell>
          <cell r="B659" t="str">
            <v>CREDI Q</v>
          </cell>
          <cell r="C659">
            <v>-1924.83</v>
          </cell>
          <cell r="D659">
            <v>-1924.83</v>
          </cell>
        </row>
        <row r="660">
          <cell r="A660">
            <v>22209991015111</v>
          </cell>
          <cell r="B660" t="str">
            <v>RENA WARE</v>
          </cell>
          <cell r="C660">
            <v>-100.48</v>
          </cell>
          <cell r="D660">
            <v>-100.48</v>
          </cell>
        </row>
        <row r="661">
          <cell r="A661">
            <v>22209991015112</v>
          </cell>
          <cell r="B661" t="str">
            <v>UNIVERSIDADES</v>
          </cell>
          <cell r="C661">
            <v>-2446.0100000000002</v>
          </cell>
          <cell r="D661">
            <v>-2446.0100000000002</v>
          </cell>
        </row>
        <row r="662">
          <cell r="A662">
            <v>2220999101511200</v>
          </cell>
          <cell r="B662" t="str">
            <v>UNIVERSIDAD FRANCISCO GAVIDIA</v>
          </cell>
          <cell r="C662">
            <v>-2446.0100000000002</v>
          </cell>
          <cell r="D662">
            <v>-2446.0100000000002</v>
          </cell>
        </row>
        <row r="663">
          <cell r="A663">
            <v>22209991015113</v>
          </cell>
          <cell r="B663" t="str">
            <v>DISTRIBUIDORAS AUTOMOTRIZ</v>
          </cell>
          <cell r="C663">
            <v>-759</v>
          </cell>
          <cell r="D663">
            <v>-759</v>
          </cell>
        </row>
        <row r="664">
          <cell r="A664">
            <v>2220999101511290</v>
          </cell>
          <cell r="B664" t="str">
            <v>YAMAHA</v>
          </cell>
          <cell r="C664">
            <v>-760</v>
          </cell>
          <cell r="D664">
            <v>-760</v>
          </cell>
        </row>
        <row r="665">
          <cell r="A665">
            <v>22209991015114</v>
          </cell>
          <cell r="B665" t="str">
            <v>ALMACENES PRADO</v>
          </cell>
          <cell r="C665">
            <v>-1</v>
          </cell>
          <cell r="D665">
            <v>-1</v>
          </cell>
        </row>
        <row r="666">
          <cell r="A666">
            <v>222099910152</v>
          </cell>
          <cell r="B666" t="str">
            <v>SERVICIO DE COLECTURIA EXTERNA</v>
          </cell>
          <cell r="C666">
            <v>-29026.639999999999</v>
          </cell>
          <cell r="D666">
            <v>-29026.639999999999</v>
          </cell>
        </row>
        <row r="667">
          <cell r="A667">
            <v>22209991015201</v>
          </cell>
          <cell r="B667" t="str">
            <v>PAGOS COLECTADOS</v>
          </cell>
          <cell r="C667">
            <v>-29026.639999999999</v>
          </cell>
          <cell r="D667">
            <v>-29026.639999999999</v>
          </cell>
        </row>
        <row r="668">
          <cell r="A668">
            <v>2220999101520090</v>
          </cell>
          <cell r="B668" t="str">
            <v>FARMACIAS ECONOMICAS</v>
          </cell>
          <cell r="C668">
            <v>-29026.639999999999</v>
          </cell>
          <cell r="D668">
            <v>-29026.639999999999</v>
          </cell>
        </row>
        <row r="669">
          <cell r="A669">
            <v>222099910153</v>
          </cell>
          <cell r="B669" t="str">
            <v>COMERCIALIZACION DE SEGUROS</v>
          </cell>
          <cell r="C669">
            <v>-586.14</v>
          </cell>
          <cell r="D669">
            <v>-586.14</v>
          </cell>
        </row>
        <row r="670">
          <cell r="A670">
            <v>22209991015301</v>
          </cell>
          <cell r="B670" t="str">
            <v>FEDECREDITO VIDA, S.A., SEGUROS DE PERSONAS</v>
          </cell>
          <cell r="C670">
            <v>-40.14</v>
          </cell>
          <cell r="D670">
            <v>-40.14</v>
          </cell>
        </row>
        <row r="671">
          <cell r="A671">
            <v>22209991015302</v>
          </cell>
          <cell r="B671" t="str">
            <v>SEGUROS FEDECREDITO, S.A.</v>
          </cell>
          <cell r="C671">
            <v>-518.5</v>
          </cell>
          <cell r="D671">
            <v>-518.5</v>
          </cell>
        </row>
        <row r="672">
          <cell r="A672">
            <v>2220999101530200</v>
          </cell>
          <cell r="B672" t="str">
            <v>COMERCIALIZACION SEGURO REMESAS FAMILIARES</v>
          </cell>
          <cell r="C672">
            <v>-518.5</v>
          </cell>
          <cell r="D672">
            <v>-518.5</v>
          </cell>
        </row>
        <row r="673">
          <cell r="A673">
            <v>22209991015303</v>
          </cell>
          <cell r="B673" t="str">
            <v>SERVICIO DE COMERCIALIZACION</v>
          </cell>
          <cell r="C673">
            <v>-27.5</v>
          </cell>
          <cell r="D673">
            <v>-27.5</v>
          </cell>
        </row>
        <row r="674">
          <cell r="A674">
            <v>2220999101530300</v>
          </cell>
          <cell r="B674" t="str">
            <v>SEGURO DE ASISTENCIA EXEQUIAL REPATRIACION</v>
          </cell>
          <cell r="C674">
            <v>-11.5</v>
          </cell>
          <cell r="D674">
            <v>-11.5</v>
          </cell>
        </row>
        <row r="675">
          <cell r="A675">
            <v>2220999101530300</v>
          </cell>
          <cell r="B675" t="str">
            <v>SEGURO DE MULTI ASISTENCIA</v>
          </cell>
          <cell r="C675">
            <v>-16</v>
          </cell>
          <cell r="D675">
            <v>-16</v>
          </cell>
        </row>
        <row r="676">
          <cell r="A676">
            <v>222099910158</v>
          </cell>
          <cell r="B676" t="str">
            <v>FONDOS FISDL</v>
          </cell>
          <cell r="C676">
            <v>-661.24</v>
          </cell>
          <cell r="D676">
            <v>-661.24</v>
          </cell>
        </row>
        <row r="677">
          <cell r="A677">
            <v>22209991015802</v>
          </cell>
          <cell r="B677" t="str">
            <v>PAGO CON TARJETA - FISDL</v>
          </cell>
          <cell r="C677">
            <v>-661.24</v>
          </cell>
          <cell r="D677">
            <v>-661.24</v>
          </cell>
        </row>
        <row r="678">
          <cell r="A678">
            <v>222099910162</v>
          </cell>
          <cell r="B678" t="str">
            <v>COMISIONES POR SERVICIO</v>
          </cell>
          <cell r="C678">
            <v>-55812.37</v>
          </cell>
          <cell r="D678">
            <v>-55812.37</v>
          </cell>
        </row>
        <row r="679">
          <cell r="A679">
            <v>22209991016202</v>
          </cell>
          <cell r="B679" t="str">
            <v>COMISION POR SERVICIOS DE COLECTORES DE MESES ANTERIORES</v>
          </cell>
          <cell r="C679">
            <v>-26344.98</v>
          </cell>
          <cell r="D679">
            <v>-26344.98</v>
          </cell>
        </row>
        <row r="680">
          <cell r="A680">
            <v>22209991016206</v>
          </cell>
          <cell r="B680" t="str">
            <v>COMISION POR COMERCIALIZACION DE SEGUROS MESES ANTERIORES</v>
          </cell>
          <cell r="C680">
            <v>-29467.39</v>
          </cell>
          <cell r="D680">
            <v>-29467.39</v>
          </cell>
        </row>
        <row r="681">
          <cell r="A681">
            <v>222099910165</v>
          </cell>
          <cell r="B681" t="str">
            <v>REMESADORA RIA</v>
          </cell>
          <cell r="C681">
            <v>-103895.7</v>
          </cell>
          <cell r="D681">
            <v>-103895.7</v>
          </cell>
        </row>
        <row r="682">
          <cell r="A682">
            <v>222099910199</v>
          </cell>
          <cell r="B682" t="str">
            <v>OTRAS</v>
          </cell>
          <cell r="C682">
            <v>-290032.11</v>
          </cell>
          <cell r="D682">
            <v>-290032.11</v>
          </cell>
        </row>
        <row r="683">
          <cell r="A683">
            <v>223</v>
          </cell>
          <cell r="B683" t="str">
            <v>RETENCIONES</v>
          </cell>
          <cell r="C683">
            <v>-115521.13</v>
          </cell>
          <cell r="D683">
            <v>-115521.13</v>
          </cell>
        </row>
        <row r="684">
          <cell r="A684">
            <v>2230</v>
          </cell>
          <cell r="B684" t="str">
            <v>RETENCIONES</v>
          </cell>
          <cell r="C684">
            <v>-115521.13</v>
          </cell>
          <cell r="D684">
            <v>-115521.13</v>
          </cell>
        </row>
        <row r="685">
          <cell r="A685">
            <v>223000</v>
          </cell>
          <cell r="B685" t="str">
            <v>RETENCIONES</v>
          </cell>
          <cell r="C685">
            <v>-115521.13</v>
          </cell>
          <cell r="D685">
            <v>-115521.13</v>
          </cell>
        </row>
        <row r="686">
          <cell r="A686">
            <v>2230000100</v>
          </cell>
          <cell r="B686" t="str">
            <v>IMPUESTO SOBRE LA RENTA</v>
          </cell>
          <cell r="C686">
            <v>-74034.5</v>
          </cell>
          <cell r="D686">
            <v>-74034.5</v>
          </cell>
        </row>
        <row r="687">
          <cell r="A687">
            <v>223000010001</v>
          </cell>
          <cell r="B687" t="str">
            <v>EMPLEADOS</v>
          </cell>
          <cell r="C687">
            <v>-48687.82</v>
          </cell>
          <cell r="D687">
            <v>-48687.82</v>
          </cell>
        </row>
        <row r="688">
          <cell r="A688">
            <v>223000010003</v>
          </cell>
          <cell r="B688" t="str">
            <v>CAJAS DE CREDITO</v>
          </cell>
          <cell r="C688">
            <v>-2740.88</v>
          </cell>
          <cell r="D688">
            <v>-2740.88</v>
          </cell>
        </row>
        <row r="689">
          <cell r="A689">
            <v>223000010004</v>
          </cell>
          <cell r="B689" t="str">
            <v>BANCOS DE LOS TRABAJADORES</v>
          </cell>
          <cell r="C689">
            <v>-49.31</v>
          </cell>
          <cell r="D689">
            <v>-49.31</v>
          </cell>
        </row>
        <row r="690">
          <cell r="A690">
            <v>223000010005</v>
          </cell>
          <cell r="B690" t="str">
            <v>TERCERAS PERSONAS</v>
          </cell>
          <cell r="C690">
            <v>-22556.49</v>
          </cell>
          <cell r="D690">
            <v>-22556.49</v>
          </cell>
        </row>
        <row r="691">
          <cell r="A691">
            <v>22300001000501</v>
          </cell>
          <cell r="B691" t="str">
            <v>DOMICILIADAS</v>
          </cell>
          <cell r="C691">
            <v>-13963.9</v>
          </cell>
          <cell r="D691">
            <v>-13963.9</v>
          </cell>
        </row>
        <row r="692">
          <cell r="A692">
            <v>22300001000502</v>
          </cell>
          <cell r="B692" t="str">
            <v>NO DOMICILIADAS</v>
          </cell>
          <cell r="C692">
            <v>-8592.59</v>
          </cell>
          <cell r="D692">
            <v>-8592.59</v>
          </cell>
        </row>
        <row r="693">
          <cell r="A693">
            <v>2230000200</v>
          </cell>
          <cell r="B693" t="str">
            <v>ISSS</v>
          </cell>
          <cell r="C693">
            <v>-7735.19</v>
          </cell>
          <cell r="D693">
            <v>-7735.19</v>
          </cell>
        </row>
        <row r="694">
          <cell r="A694">
            <v>223000020001</v>
          </cell>
          <cell r="B694" t="str">
            <v>SALUD</v>
          </cell>
          <cell r="C694">
            <v>-7682.26</v>
          </cell>
          <cell r="D694">
            <v>-7682.26</v>
          </cell>
        </row>
        <row r="695">
          <cell r="A695">
            <v>223000020002</v>
          </cell>
          <cell r="B695" t="str">
            <v>INVALIDEZ, VEJEZ Y SOBREVIVIENCIA</v>
          </cell>
          <cell r="C695">
            <v>-52.93</v>
          </cell>
          <cell r="D695">
            <v>-52.93</v>
          </cell>
        </row>
        <row r="696">
          <cell r="A696">
            <v>2230000300</v>
          </cell>
          <cell r="B696" t="str">
            <v>AFPS</v>
          </cell>
          <cell r="C696">
            <v>-26695.4</v>
          </cell>
          <cell r="D696">
            <v>-26695.4</v>
          </cell>
        </row>
        <row r="697">
          <cell r="A697">
            <v>223000030001</v>
          </cell>
          <cell r="B697" t="str">
            <v>CONFIA</v>
          </cell>
          <cell r="C697">
            <v>-12991.09</v>
          </cell>
          <cell r="D697">
            <v>-12991.09</v>
          </cell>
        </row>
        <row r="698">
          <cell r="A698">
            <v>223000030002</v>
          </cell>
          <cell r="B698" t="str">
            <v>CRECER</v>
          </cell>
          <cell r="C698">
            <v>-13704.31</v>
          </cell>
          <cell r="D698">
            <v>-13704.31</v>
          </cell>
        </row>
        <row r="699">
          <cell r="A699">
            <v>2230000400</v>
          </cell>
          <cell r="B699" t="str">
            <v>BANCOS Y FINANCIERAS</v>
          </cell>
          <cell r="C699">
            <v>-2153.9499999999998</v>
          </cell>
          <cell r="D699">
            <v>-2153.9499999999998</v>
          </cell>
        </row>
        <row r="700">
          <cell r="A700">
            <v>223000040001</v>
          </cell>
          <cell r="B700" t="str">
            <v>BANCOS</v>
          </cell>
          <cell r="C700">
            <v>-1220.49</v>
          </cell>
          <cell r="D700">
            <v>-1220.49</v>
          </cell>
        </row>
        <row r="701">
          <cell r="A701">
            <v>22300004000101</v>
          </cell>
          <cell r="B701" t="str">
            <v>BANCO AGRICOLA S.A.</v>
          </cell>
          <cell r="C701">
            <v>-598.83000000000004</v>
          </cell>
          <cell r="D701">
            <v>-598.83000000000004</v>
          </cell>
        </row>
        <row r="702">
          <cell r="A702">
            <v>22300004000102</v>
          </cell>
          <cell r="B702" t="str">
            <v>BANCO CUSCATLAN SV, S.A.</v>
          </cell>
          <cell r="C702">
            <v>-37.049999999999997</v>
          </cell>
          <cell r="D702">
            <v>-37.049999999999997</v>
          </cell>
        </row>
        <row r="703">
          <cell r="A703">
            <v>22300004000103</v>
          </cell>
          <cell r="B703" t="str">
            <v>BANCO DE AMERICA CENTRAL</v>
          </cell>
          <cell r="C703">
            <v>-120.13</v>
          </cell>
          <cell r="D703">
            <v>-120.13</v>
          </cell>
        </row>
        <row r="704">
          <cell r="A704">
            <v>22300004000104</v>
          </cell>
          <cell r="B704" t="str">
            <v>BANCO CUSCATLAN, S.A.</v>
          </cell>
          <cell r="C704">
            <v>-129.9</v>
          </cell>
          <cell r="D704">
            <v>-129.9</v>
          </cell>
        </row>
        <row r="705">
          <cell r="A705">
            <v>22300004000111</v>
          </cell>
          <cell r="B705" t="str">
            <v>BANCO PROMERICA</v>
          </cell>
          <cell r="C705">
            <v>-129.25</v>
          </cell>
          <cell r="D705">
            <v>-129.25</v>
          </cell>
        </row>
        <row r="706">
          <cell r="A706">
            <v>22300004000112</v>
          </cell>
          <cell r="B706" t="str">
            <v>DAVIVIENDA</v>
          </cell>
          <cell r="C706">
            <v>-205.33</v>
          </cell>
          <cell r="D706">
            <v>-205.33</v>
          </cell>
        </row>
        <row r="707">
          <cell r="A707">
            <v>223000040005</v>
          </cell>
          <cell r="B707" t="str">
            <v>INTERMEDIARIOS FINANCIEROS NO BANCARIOS</v>
          </cell>
          <cell r="C707">
            <v>-369.14</v>
          </cell>
          <cell r="D707">
            <v>-369.14</v>
          </cell>
        </row>
        <row r="708">
          <cell r="A708">
            <v>22300004000501</v>
          </cell>
          <cell r="B708" t="str">
            <v>BANCOS DE LOS TRABAJADORES</v>
          </cell>
          <cell r="C708">
            <v>-284.57</v>
          </cell>
          <cell r="D708">
            <v>-284.57</v>
          </cell>
        </row>
        <row r="709">
          <cell r="A709">
            <v>22300004000502</v>
          </cell>
          <cell r="B709" t="str">
            <v>CAJAS DE CREDITO</v>
          </cell>
          <cell r="C709">
            <v>-84.57</v>
          </cell>
          <cell r="D709">
            <v>-84.57</v>
          </cell>
        </row>
        <row r="710">
          <cell r="A710">
            <v>223000040006</v>
          </cell>
          <cell r="B710" t="str">
            <v>FEDECREDITO</v>
          </cell>
          <cell r="C710">
            <v>-564.32000000000005</v>
          </cell>
          <cell r="D710">
            <v>-564.32000000000005</v>
          </cell>
        </row>
        <row r="711">
          <cell r="A711">
            <v>2230000500</v>
          </cell>
          <cell r="B711" t="str">
            <v>OTRAS RETENCIONES</v>
          </cell>
          <cell r="C711">
            <v>-4902.09</v>
          </cell>
          <cell r="D711">
            <v>-4902.09</v>
          </cell>
        </row>
        <row r="712">
          <cell r="A712">
            <v>223000050002</v>
          </cell>
          <cell r="B712" t="str">
            <v>EMBARGOS JUDICIALES</v>
          </cell>
          <cell r="C712">
            <v>-4295.6400000000003</v>
          </cell>
          <cell r="D712">
            <v>-4295.6400000000003</v>
          </cell>
        </row>
        <row r="713">
          <cell r="A713">
            <v>223000050003</v>
          </cell>
          <cell r="B713" t="str">
            <v>PROCURADURIA GENERAL DE LA REPUBLICA</v>
          </cell>
          <cell r="C713">
            <v>-82.5</v>
          </cell>
          <cell r="D713">
            <v>-82.5</v>
          </cell>
        </row>
        <row r="714">
          <cell r="A714">
            <v>223000050004</v>
          </cell>
          <cell r="B714" t="str">
            <v>FONDO SOCIAL PARA LA VIVIENDA</v>
          </cell>
          <cell r="C714">
            <v>-55.4</v>
          </cell>
          <cell r="D714">
            <v>-55.4</v>
          </cell>
        </row>
        <row r="715">
          <cell r="A715">
            <v>223000050005</v>
          </cell>
          <cell r="B715" t="str">
            <v>PAN AMERICAM LIFE</v>
          </cell>
          <cell r="C715">
            <v>-273.74</v>
          </cell>
          <cell r="D715">
            <v>-273.74</v>
          </cell>
        </row>
        <row r="716">
          <cell r="A716">
            <v>223000050099</v>
          </cell>
          <cell r="B716" t="str">
            <v>OTROS</v>
          </cell>
          <cell r="C716">
            <v>-194.81</v>
          </cell>
          <cell r="D716">
            <v>-194.81</v>
          </cell>
        </row>
        <row r="717">
          <cell r="A717">
            <v>224</v>
          </cell>
          <cell r="B717" t="str">
            <v>PROVISIONES</v>
          </cell>
          <cell r="C717">
            <v>-2819794.07</v>
          </cell>
          <cell r="D717">
            <v>-2819794.07</v>
          </cell>
        </row>
        <row r="718">
          <cell r="A718">
            <v>2240</v>
          </cell>
          <cell r="B718" t="str">
            <v>PROVISIONES</v>
          </cell>
          <cell r="C718">
            <v>-2819794.07</v>
          </cell>
          <cell r="D718">
            <v>-2819794.07</v>
          </cell>
        </row>
        <row r="719">
          <cell r="A719">
            <v>224001</v>
          </cell>
          <cell r="B719" t="str">
            <v>PROVISIONES LABORALES</v>
          </cell>
          <cell r="C719">
            <v>-1177472.1599999999</v>
          </cell>
          <cell r="D719">
            <v>-1177472.1599999999</v>
          </cell>
        </row>
        <row r="720">
          <cell r="A720">
            <v>2240010200</v>
          </cell>
          <cell r="B720" t="str">
            <v>VACACIONES</v>
          </cell>
          <cell r="C720">
            <v>-327195.23</v>
          </cell>
          <cell r="D720">
            <v>-327195.23</v>
          </cell>
        </row>
        <row r="721">
          <cell r="A721">
            <v>224001020001</v>
          </cell>
          <cell r="B721" t="str">
            <v>ORDINARIAS</v>
          </cell>
          <cell r="C721">
            <v>-327195.23</v>
          </cell>
          <cell r="D721">
            <v>-327195.23</v>
          </cell>
        </row>
        <row r="722">
          <cell r="A722">
            <v>2240010300</v>
          </cell>
          <cell r="B722" t="str">
            <v>GRATIFICACIONES</v>
          </cell>
          <cell r="C722">
            <v>-262490.71999999997</v>
          </cell>
          <cell r="D722">
            <v>-262490.71999999997</v>
          </cell>
        </row>
        <row r="723">
          <cell r="A723">
            <v>2240010400</v>
          </cell>
          <cell r="B723" t="str">
            <v>AGUINALDOS</v>
          </cell>
          <cell r="C723">
            <v>-269980.53000000003</v>
          </cell>
          <cell r="D723">
            <v>-269980.53000000003</v>
          </cell>
        </row>
        <row r="724">
          <cell r="A724">
            <v>2240010500</v>
          </cell>
          <cell r="B724" t="str">
            <v>INDEMNIZACIONES</v>
          </cell>
          <cell r="C724">
            <v>-317805.68</v>
          </cell>
          <cell r="D724">
            <v>-317805.68</v>
          </cell>
        </row>
        <row r="725">
          <cell r="A725">
            <v>224003</v>
          </cell>
          <cell r="B725" t="str">
            <v>OTRAS PROVISIONES</v>
          </cell>
          <cell r="C725">
            <v>-1642321.91</v>
          </cell>
          <cell r="D725">
            <v>-1642321.91</v>
          </cell>
        </row>
        <row r="726">
          <cell r="A726">
            <v>2240030001</v>
          </cell>
          <cell r="B726" t="str">
            <v>OTRAS PROVISIONES</v>
          </cell>
          <cell r="C726">
            <v>-1642321.91</v>
          </cell>
          <cell r="D726">
            <v>-1642321.91</v>
          </cell>
        </row>
        <row r="727">
          <cell r="A727">
            <v>224003000107</v>
          </cell>
          <cell r="B727" t="str">
            <v>PUBLICIDAD</v>
          </cell>
          <cell r="C727">
            <v>-139854.96</v>
          </cell>
          <cell r="D727">
            <v>-139854.96</v>
          </cell>
        </row>
        <row r="728">
          <cell r="A728">
            <v>224003000108</v>
          </cell>
          <cell r="B728" t="str">
            <v>AUDITORIA EXTERNA</v>
          </cell>
          <cell r="C728">
            <v>-11250</v>
          </cell>
          <cell r="D728">
            <v>-11250</v>
          </cell>
        </row>
        <row r="729">
          <cell r="A729">
            <v>224003000109</v>
          </cell>
          <cell r="B729" t="str">
            <v>AUDITORIA FISCAL</v>
          </cell>
          <cell r="C729">
            <v>-4167.7299999999996</v>
          </cell>
          <cell r="D729">
            <v>-4167.7299999999996</v>
          </cell>
        </row>
        <row r="730">
          <cell r="A730">
            <v>224003000116</v>
          </cell>
          <cell r="B730" t="str">
            <v>ADMINISTRACION PROGRAMA DE PROTECCION- TARJETA DE CREDITO</v>
          </cell>
          <cell r="C730">
            <v>-1487049.22</v>
          </cell>
          <cell r="D730">
            <v>-1487049.22</v>
          </cell>
        </row>
        <row r="731">
          <cell r="A731">
            <v>225</v>
          </cell>
          <cell r="B731" t="str">
            <v>CREDITOS DIFERIDOS</v>
          </cell>
          <cell r="C731">
            <v>-3530778.91</v>
          </cell>
          <cell r="D731">
            <v>-3530778.91</v>
          </cell>
        </row>
        <row r="732">
          <cell r="A732">
            <v>2250</v>
          </cell>
          <cell r="B732" t="str">
            <v>CREDITOS DIFERIDOS</v>
          </cell>
          <cell r="C732">
            <v>-3530778.91</v>
          </cell>
          <cell r="D732">
            <v>-3530778.91</v>
          </cell>
        </row>
        <row r="733">
          <cell r="A733">
            <v>225002</v>
          </cell>
          <cell r="B733" t="str">
            <v>DIFERENCIAS DE PRECIOS EN OPERACIONES CON TITULOS VALORES</v>
          </cell>
          <cell r="C733">
            <v>-3491796.78</v>
          </cell>
          <cell r="D733">
            <v>-3491796.78</v>
          </cell>
        </row>
        <row r="734">
          <cell r="A734">
            <v>2250020000</v>
          </cell>
          <cell r="B734" t="str">
            <v>DIFERENCIAS DE PRECIOS EN OPERACIONES CON TITULOS VALORES</v>
          </cell>
          <cell r="C734">
            <v>-3491796.78</v>
          </cell>
          <cell r="D734">
            <v>-3491796.78</v>
          </cell>
        </row>
        <row r="735">
          <cell r="A735">
            <v>225002000002</v>
          </cell>
          <cell r="B735" t="str">
            <v>DIFERENCIAS DE PRECIOS EN OPERACIONES CON ENTIDADES DEL ESTA</v>
          </cell>
          <cell r="C735">
            <v>-3491796.78</v>
          </cell>
          <cell r="D735">
            <v>-3491796.78</v>
          </cell>
        </row>
        <row r="736">
          <cell r="A736">
            <v>225005</v>
          </cell>
          <cell r="B736" t="str">
            <v>SUBVENCIONES</v>
          </cell>
          <cell r="C736">
            <v>-38982.129999999997</v>
          </cell>
          <cell r="D736">
            <v>-38982.129999999997</v>
          </cell>
        </row>
        <row r="737">
          <cell r="A737">
            <v>2250050100</v>
          </cell>
          <cell r="B737" t="str">
            <v>RELACIONADOS CON ACTIVOS</v>
          </cell>
          <cell r="C737">
            <v>-38982.129999999997</v>
          </cell>
          <cell r="D737">
            <v>-38982.129999999997</v>
          </cell>
        </row>
        <row r="738">
          <cell r="A738">
            <v>24</v>
          </cell>
          <cell r="B738" t="str">
            <v>DEUDA SUBORDINADA</v>
          </cell>
          <cell r="C738">
            <v>-3034945.43</v>
          </cell>
          <cell r="D738">
            <v>-3034945.43</v>
          </cell>
        </row>
        <row r="739">
          <cell r="A739">
            <v>241</v>
          </cell>
          <cell r="B739" t="str">
            <v>DEUDA SUBORDINADA A PLAZO FIJO</v>
          </cell>
          <cell r="C739">
            <v>-3034945.43</v>
          </cell>
          <cell r="D739">
            <v>-3034945.43</v>
          </cell>
        </row>
        <row r="740">
          <cell r="A740">
            <v>2413</v>
          </cell>
          <cell r="B740" t="str">
            <v>DEUDA SUBORDINADA A CINCO O MAS AÑOS</v>
          </cell>
          <cell r="C740">
            <v>-3034945.43</v>
          </cell>
          <cell r="D740">
            <v>-3034945.43</v>
          </cell>
        </row>
        <row r="741">
          <cell r="A741">
            <v>241300</v>
          </cell>
          <cell r="B741" t="str">
            <v>DEUDA SUBORDINADA A CINCO O MAS ANIOS</v>
          </cell>
          <cell r="C741">
            <v>-3034945.43</v>
          </cell>
          <cell r="D741">
            <v>-3034945.43</v>
          </cell>
        </row>
        <row r="742">
          <cell r="A742">
            <v>2413000001</v>
          </cell>
          <cell r="B742" t="str">
            <v>DEUDA SUBORDINADA CON INSTITUCIONES EXTRANJERAS DE PRIMERA L</v>
          </cell>
          <cell r="C742">
            <v>-3000000</v>
          </cell>
          <cell r="D742">
            <v>-3000000</v>
          </cell>
        </row>
        <row r="743">
          <cell r="A743">
            <v>2413009901</v>
          </cell>
          <cell r="B743" t="str">
            <v>INTERESES Y OTROS POR PAGAR</v>
          </cell>
          <cell r="C743">
            <v>-34945.43</v>
          </cell>
          <cell r="D743">
            <v>-34945.43</v>
          </cell>
        </row>
        <row r="744">
          <cell r="A744">
            <v>0</v>
          </cell>
        </row>
        <row r="745">
          <cell r="A745">
            <v>0</v>
          </cell>
          <cell r="B745" t="str">
            <v>TOTAL PASIVOS</v>
          </cell>
          <cell r="C745">
            <v>-440870616.98000002</v>
          </cell>
          <cell r="D745">
            <v>-440870616.98000002</v>
          </cell>
        </row>
        <row r="746">
          <cell r="A746">
            <v>0</v>
          </cell>
        </row>
        <row r="747">
          <cell r="A747">
            <v>31</v>
          </cell>
          <cell r="B747" t="str">
            <v>PATRIMONIO</v>
          </cell>
          <cell r="C747">
            <v>-92618299.200000003</v>
          </cell>
          <cell r="D747">
            <v>-92618299.200000003</v>
          </cell>
        </row>
        <row r="748">
          <cell r="A748">
            <v>311</v>
          </cell>
          <cell r="B748" t="str">
            <v>CAPITAL SOCIAL</v>
          </cell>
          <cell r="C748">
            <v>-71245400</v>
          </cell>
          <cell r="D748">
            <v>-71245400</v>
          </cell>
        </row>
        <row r="749">
          <cell r="A749">
            <v>3110</v>
          </cell>
          <cell r="B749" t="str">
            <v>CAPITAL SOCIAL FIJO</v>
          </cell>
          <cell r="C749">
            <v>-5714300</v>
          </cell>
          <cell r="D749">
            <v>-5714300</v>
          </cell>
        </row>
        <row r="750">
          <cell r="A750">
            <v>311001</v>
          </cell>
          <cell r="B750" t="str">
            <v>CAPITAL SUSCRITO PAGADO</v>
          </cell>
          <cell r="C750">
            <v>-5714300</v>
          </cell>
          <cell r="D750">
            <v>-5714300</v>
          </cell>
        </row>
        <row r="751">
          <cell r="A751">
            <v>3110010200</v>
          </cell>
          <cell r="B751" t="str">
            <v>ACCIONES</v>
          </cell>
          <cell r="C751">
            <v>-5714300</v>
          </cell>
          <cell r="D751">
            <v>-5714300</v>
          </cell>
        </row>
        <row r="752">
          <cell r="A752">
            <v>311001020001</v>
          </cell>
          <cell r="B752" t="str">
            <v>CAPITAL FIJO</v>
          </cell>
          <cell r="C752">
            <v>-5714300</v>
          </cell>
          <cell r="D752">
            <v>-5714300</v>
          </cell>
        </row>
        <row r="753">
          <cell r="A753">
            <v>3111</v>
          </cell>
          <cell r="B753" t="str">
            <v>CAPITAL SOCIAL VARIABLE</v>
          </cell>
          <cell r="C753">
            <v>-65531100</v>
          </cell>
          <cell r="D753">
            <v>-65531100</v>
          </cell>
        </row>
        <row r="754">
          <cell r="A754">
            <v>311101</v>
          </cell>
          <cell r="B754" t="str">
            <v>CAPITAL SUSCRITO PAGADO</v>
          </cell>
          <cell r="C754">
            <v>-65965800</v>
          </cell>
          <cell r="D754">
            <v>-65965800</v>
          </cell>
        </row>
        <row r="755">
          <cell r="A755">
            <v>3111010200</v>
          </cell>
          <cell r="B755" t="str">
            <v>ACCIONES</v>
          </cell>
          <cell r="C755">
            <v>-65965800</v>
          </cell>
          <cell r="D755">
            <v>-65965800</v>
          </cell>
        </row>
        <row r="756">
          <cell r="A756">
            <v>311102</v>
          </cell>
          <cell r="B756" t="str">
            <v>CAPITAL SUSCRITO NO PAGADO</v>
          </cell>
          <cell r="C756">
            <v>434700</v>
          </cell>
          <cell r="D756">
            <v>434700</v>
          </cell>
        </row>
        <row r="757">
          <cell r="A757">
            <v>3111020200</v>
          </cell>
          <cell r="B757" t="str">
            <v>ACCIONES</v>
          </cell>
          <cell r="C757">
            <v>434700</v>
          </cell>
          <cell r="D757">
            <v>434700</v>
          </cell>
        </row>
        <row r="758">
          <cell r="A758">
            <v>313</v>
          </cell>
          <cell r="B758" t="str">
            <v>RESERVAS DE CAPITAL</v>
          </cell>
          <cell r="C758">
            <v>-21372899.199999999</v>
          </cell>
          <cell r="D758">
            <v>-21372899.199999999</v>
          </cell>
        </row>
        <row r="759">
          <cell r="A759">
            <v>3130</v>
          </cell>
          <cell r="B759" t="str">
            <v>RESERVAS DE CAPITAL</v>
          </cell>
          <cell r="C759">
            <v>-21372899.199999999</v>
          </cell>
          <cell r="D759">
            <v>-21372899.199999999</v>
          </cell>
        </row>
        <row r="760">
          <cell r="A760">
            <v>313000</v>
          </cell>
          <cell r="B760" t="str">
            <v>RESERVAS DE CAPITAL</v>
          </cell>
          <cell r="C760">
            <v>-21372899.199999999</v>
          </cell>
          <cell r="D760">
            <v>-21372899.199999999</v>
          </cell>
        </row>
        <row r="761">
          <cell r="A761">
            <v>3130000100</v>
          </cell>
          <cell r="B761" t="str">
            <v>RESERVA LEGAL</v>
          </cell>
          <cell r="C761">
            <v>-21361534.809999999</v>
          </cell>
          <cell r="D761">
            <v>-21361534.809999999</v>
          </cell>
        </row>
        <row r="762">
          <cell r="A762">
            <v>3130000300</v>
          </cell>
          <cell r="B762" t="str">
            <v>RESERVAS VOLUNTARIAS</v>
          </cell>
          <cell r="C762">
            <v>-11364.39</v>
          </cell>
          <cell r="D762">
            <v>-11364.39</v>
          </cell>
        </row>
        <row r="763">
          <cell r="A763">
            <v>32</v>
          </cell>
          <cell r="B763" t="str">
            <v>PATRIMONIO RESTRINGIDO</v>
          </cell>
          <cell r="C763">
            <v>-4817626.1100000003</v>
          </cell>
          <cell r="D763">
            <v>-4817626.1100000003</v>
          </cell>
        </row>
        <row r="764">
          <cell r="A764">
            <v>321</v>
          </cell>
          <cell r="B764" t="str">
            <v>UTILIDADES NO DISTRIBUIBLES</v>
          </cell>
          <cell r="C764">
            <v>-1533200.08</v>
          </cell>
          <cell r="D764">
            <v>-1533200.08</v>
          </cell>
        </row>
        <row r="765">
          <cell r="A765">
            <v>3210</v>
          </cell>
          <cell r="B765" t="str">
            <v>UTILIDADES NO DISTRIBUIBLES</v>
          </cell>
          <cell r="C765">
            <v>-1533200.08</v>
          </cell>
          <cell r="D765">
            <v>-1533200.08</v>
          </cell>
        </row>
        <row r="766">
          <cell r="A766">
            <v>321000</v>
          </cell>
          <cell r="B766" t="str">
            <v>UTILIDADES NO DISTRIBUIBLES</v>
          </cell>
          <cell r="C766">
            <v>-1533200.08</v>
          </cell>
          <cell r="D766">
            <v>-1533200.08</v>
          </cell>
        </row>
        <row r="767">
          <cell r="A767">
            <v>3210000000</v>
          </cell>
          <cell r="B767" t="str">
            <v>UTILIDADES NO DISTRIBUIBLES</v>
          </cell>
          <cell r="C767">
            <v>-1533200.08</v>
          </cell>
          <cell r="D767">
            <v>-1533200.08</v>
          </cell>
        </row>
        <row r="768">
          <cell r="A768">
            <v>322</v>
          </cell>
          <cell r="B768" t="str">
            <v>REVALUACIONES</v>
          </cell>
          <cell r="C768">
            <v>-3283546.68</v>
          </cell>
          <cell r="D768">
            <v>-3283546.68</v>
          </cell>
        </row>
        <row r="769">
          <cell r="A769">
            <v>3220</v>
          </cell>
          <cell r="B769" t="str">
            <v>REVALUACIONES</v>
          </cell>
          <cell r="C769">
            <v>-3283546.68</v>
          </cell>
          <cell r="D769">
            <v>-3283546.68</v>
          </cell>
        </row>
        <row r="770">
          <cell r="A770">
            <v>322000</v>
          </cell>
          <cell r="B770" t="str">
            <v>REVALUACIONES</v>
          </cell>
          <cell r="C770">
            <v>-3283546.68</v>
          </cell>
          <cell r="D770">
            <v>-3283546.68</v>
          </cell>
        </row>
        <row r="771">
          <cell r="A771">
            <v>3220000100</v>
          </cell>
          <cell r="B771" t="str">
            <v>REVALUO DE INMUEBLES DEL ACTIVO FIJO</v>
          </cell>
          <cell r="C771">
            <v>-3283546.68</v>
          </cell>
          <cell r="D771">
            <v>-3283546.68</v>
          </cell>
        </row>
        <row r="772">
          <cell r="A772">
            <v>322000010001</v>
          </cell>
          <cell r="B772" t="str">
            <v>TERRENOS</v>
          </cell>
          <cell r="C772">
            <v>-1504291.48</v>
          </cell>
          <cell r="D772">
            <v>-1504291.48</v>
          </cell>
        </row>
        <row r="773">
          <cell r="A773">
            <v>322000010002</v>
          </cell>
          <cell r="B773" t="str">
            <v>EDIFICACIONES</v>
          </cell>
          <cell r="C773">
            <v>-1779255.2</v>
          </cell>
          <cell r="D773">
            <v>-1779255.2</v>
          </cell>
        </row>
        <row r="774">
          <cell r="A774">
            <v>324</v>
          </cell>
          <cell r="B774" t="str">
            <v>DONACIONES</v>
          </cell>
          <cell r="C774">
            <v>-879.35</v>
          </cell>
          <cell r="D774">
            <v>-879.35</v>
          </cell>
        </row>
        <row r="775">
          <cell r="A775">
            <v>3240</v>
          </cell>
          <cell r="B775" t="str">
            <v>DONACIONES</v>
          </cell>
          <cell r="C775">
            <v>-879.35</v>
          </cell>
          <cell r="D775">
            <v>-879.35</v>
          </cell>
        </row>
        <row r="776">
          <cell r="A776">
            <v>324002</v>
          </cell>
          <cell r="B776" t="str">
            <v>OTRAS DONACIONES</v>
          </cell>
          <cell r="C776">
            <v>-879.35</v>
          </cell>
          <cell r="D776">
            <v>-879.35</v>
          </cell>
        </row>
        <row r="777">
          <cell r="A777">
            <v>3240020300</v>
          </cell>
          <cell r="B777" t="str">
            <v>MUEBLES</v>
          </cell>
          <cell r="C777">
            <v>-879.35</v>
          </cell>
          <cell r="D777">
            <v>-879.35</v>
          </cell>
        </row>
        <row r="778">
          <cell r="A778">
            <v>0</v>
          </cell>
        </row>
        <row r="779">
          <cell r="A779">
            <v>0</v>
          </cell>
          <cell r="B779" t="str">
            <v>TOTAL PATRIMONIO</v>
          </cell>
          <cell r="C779">
            <v>-97435925.310000002</v>
          </cell>
          <cell r="D779">
            <v>-97435925.310000002</v>
          </cell>
        </row>
        <row r="780">
          <cell r="A780">
            <v>0</v>
          </cell>
        </row>
        <row r="781">
          <cell r="A781">
            <v>61</v>
          </cell>
          <cell r="B781" t="str">
            <v>INGRESOS DE OPERACIONES DE INTERMEDIACION</v>
          </cell>
          <cell r="C781">
            <v>-24100321.109999999</v>
          </cell>
          <cell r="D781">
            <v>-24100321.109999999</v>
          </cell>
        </row>
        <row r="782">
          <cell r="A782">
            <v>611</v>
          </cell>
          <cell r="B782" t="str">
            <v>INGRESOS DE OPERACIONES DE INTERMEDIACION</v>
          </cell>
          <cell r="C782">
            <v>-24100321.109999999</v>
          </cell>
          <cell r="D782">
            <v>-24100321.109999999</v>
          </cell>
        </row>
        <row r="783">
          <cell r="A783">
            <v>6110</v>
          </cell>
          <cell r="B783" t="str">
            <v>INGRESOS DE OPERACIONES DE INTERMEDIACION</v>
          </cell>
          <cell r="C783">
            <v>-24100321.109999999</v>
          </cell>
          <cell r="D783">
            <v>-24100321.109999999</v>
          </cell>
        </row>
        <row r="784">
          <cell r="A784">
            <v>611001</v>
          </cell>
          <cell r="B784" t="str">
            <v>CARTERA DE PRESTAMOS</v>
          </cell>
          <cell r="C784">
            <v>-18673696.469999999</v>
          </cell>
          <cell r="D784">
            <v>-18673696.469999999</v>
          </cell>
        </row>
        <row r="785">
          <cell r="A785">
            <v>6110010100</v>
          </cell>
          <cell r="B785" t="str">
            <v>INTERESES</v>
          </cell>
          <cell r="C785">
            <v>-18673696.469999999</v>
          </cell>
          <cell r="D785">
            <v>-18673696.469999999</v>
          </cell>
        </row>
        <row r="786">
          <cell r="A786">
            <v>611001010001</v>
          </cell>
          <cell r="B786" t="str">
            <v>PACTADOS HASTA UN AÑO PLAZO</v>
          </cell>
          <cell r="C786">
            <v>-218057.73</v>
          </cell>
          <cell r="D786">
            <v>-218057.73</v>
          </cell>
        </row>
        <row r="787">
          <cell r="A787">
            <v>61100101000101</v>
          </cell>
          <cell r="B787" t="str">
            <v>OTORGAMIENTOS ORIGINALES</v>
          </cell>
          <cell r="C787">
            <v>-218051.1</v>
          </cell>
          <cell r="D787">
            <v>-218051.1</v>
          </cell>
        </row>
        <row r="788">
          <cell r="A788">
            <v>61100101000103</v>
          </cell>
          <cell r="B788" t="str">
            <v>INTERESES MORATORIOS</v>
          </cell>
          <cell r="C788">
            <v>-6.63</v>
          </cell>
          <cell r="D788">
            <v>-6.63</v>
          </cell>
        </row>
        <row r="789">
          <cell r="A789">
            <v>611001010002</v>
          </cell>
          <cell r="B789" t="str">
            <v>PACTADOS A MAS DE UN AÑO PLAZO</v>
          </cell>
          <cell r="C789">
            <v>-18455638.739999998</v>
          </cell>
          <cell r="D789">
            <v>-18455638.739999998</v>
          </cell>
        </row>
        <row r="790">
          <cell r="A790">
            <v>61100101000201</v>
          </cell>
          <cell r="B790" t="str">
            <v>OTORGAMIENTOS ORIGINALES</v>
          </cell>
          <cell r="C790">
            <v>-18455604.84</v>
          </cell>
          <cell r="D790">
            <v>-18455604.84</v>
          </cell>
        </row>
        <row r="791">
          <cell r="A791">
            <v>61100101000203</v>
          </cell>
          <cell r="B791" t="str">
            <v>INTERESES MORATORIOS</v>
          </cell>
          <cell r="C791">
            <v>-33.9</v>
          </cell>
          <cell r="D791">
            <v>-33.9</v>
          </cell>
        </row>
        <row r="792">
          <cell r="A792">
            <v>611002</v>
          </cell>
          <cell r="B792" t="str">
            <v>CARTERA DE INVERSIONES</v>
          </cell>
          <cell r="C792">
            <v>-4412508.74</v>
          </cell>
          <cell r="D792">
            <v>-4412508.74</v>
          </cell>
        </row>
        <row r="793">
          <cell r="A793">
            <v>6110020100</v>
          </cell>
          <cell r="B793" t="str">
            <v>INTERESES</v>
          </cell>
          <cell r="C793">
            <v>-4412508.74</v>
          </cell>
          <cell r="D793">
            <v>-4412508.74</v>
          </cell>
        </row>
        <row r="794">
          <cell r="A794">
            <v>611002010001</v>
          </cell>
          <cell r="B794" t="str">
            <v>TITULOS VALORES CONSERVADOS PARA NEGOCIACION</v>
          </cell>
          <cell r="C794">
            <v>-4412508.74</v>
          </cell>
          <cell r="D794">
            <v>-4412508.74</v>
          </cell>
        </row>
        <row r="795">
          <cell r="A795">
            <v>61100201000102</v>
          </cell>
          <cell r="B795" t="str">
            <v>TITULOS VALORES TRANSFERIDOS</v>
          </cell>
          <cell r="C795">
            <v>-4412508.74</v>
          </cell>
          <cell r="D795">
            <v>-4412508.74</v>
          </cell>
        </row>
        <row r="796">
          <cell r="A796">
            <v>611004</v>
          </cell>
          <cell r="B796" t="str">
            <v>INTERESES SOBRE DEPOSITOS</v>
          </cell>
          <cell r="C796">
            <v>-1014115.9</v>
          </cell>
          <cell r="D796">
            <v>-1014115.9</v>
          </cell>
        </row>
        <row r="797">
          <cell r="A797">
            <v>6110040100</v>
          </cell>
          <cell r="B797" t="str">
            <v>EN EL BCR</v>
          </cell>
          <cell r="C797">
            <v>-53288.97</v>
          </cell>
          <cell r="D797">
            <v>-53288.97</v>
          </cell>
        </row>
        <row r="798">
          <cell r="A798">
            <v>611004010001</v>
          </cell>
          <cell r="B798" t="str">
            <v>DEPOSITOS PARA RESERVA DE LIQUDEZ</v>
          </cell>
          <cell r="C798">
            <v>-53288.97</v>
          </cell>
          <cell r="D798">
            <v>-53288.97</v>
          </cell>
        </row>
        <row r="799">
          <cell r="A799">
            <v>6110040200</v>
          </cell>
          <cell r="B799" t="str">
            <v>EN OTRAS INSTITUCIONES FINANCIERAS</v>
          </cell>
          <cell r="C799">
            <v>-960826.93</v>
          </cell>
          <cell r="D799">
            <v>-960826.93</v>
          </cell>
        </row>
        <row r="800">
          <cell r="A800">
            <v>611004020001</v>
          </cell>
          <cell r="B800" t="str">
            <v>OTRAS ENTIDADES DEL SISTEMA FIANCIERO</v>
          </cell>
          <cell r="C800">
            <v>-960826.93</v>
          </cell>
          <cell r="D800">
            <v>-960826.93</v>
          </cell>
        </row>
        <row r="801">
          <cell r="A801">
            <v>61100402000101</v>
          </cell>
          <cell r="B801" t="str">
            <v>DEPOSITOS A LA VISTA</v>
          </cell>
          <cell r="C801">
            <v>-960826.93</v>
          </cell>
          <cell r="D801">
            <v>-960826.93</v>
          </cell>
        </row>
        <row r="802">
          <cell r="A802">
            <v>6110040200010100</v>
          </cell>
          <cell r="B802" t="str">
            <v>BANCOS</v>
          </cell>
          <cell r="C802">
            <v>-960826.93</v>
          </cell>
          <cell r="D802">
            <v>-960826.93</v>
          </cell>
        </row>
        <row r="803">
          <cell r="A803">
            <v>62</v>
          </cell>
          <cell r="B803" t="str">
            <v>INGRESOS DE OTRAS OPERACIONES</v>
          </cell>
          <cell r="C803">
            <v>-8597419.6199999992</v>
          </cell>
          <cell r="D803">
            <v>-8597419.6199999992</v>
          </cell>
        </row>
        <row r="804">
          <cell r="A804">
            <v>621</v>
          </cell>
          <cell r="B804" t="str">
            <v>INGRESOS DE OTRAS OPERACIONES</v>
          </cell>
          <cell r="C804">
            <v>-8597419.6199999992</v>
          </cell>
          <cell r="D804">
            <v>-8597419.6199999992</v>
          </cell>
        </row>
        <row r="805">
          <cell r="A805">
            <v>6210</v>
          </cell>
          <cell r="B805" t="str">
            <v>INGRESOS DE OTRAS OPERACIONES</v>
          </cell>
          <cell r="C805">
            <v>-8597419.6199999992</v>
          </cell>
          <cell r="D805">
            <v>-8597419.6199999992</v>
          </cell>
        </row>
        <row r="806">
          <cell r="A806">
            <v>621002</v>
          </cell>
          <cell r="B806" t="str">
            <v>SERVICIOS TECNICOS</v>
          </cell>
          <cell r="C806">
            <v>-597325.02</v>
          </cell>
          <cell r="D806">
            <v>-597325.02</v>
          </cell>
        </row>
        <row r="807">
          <cell r="A807">
            <v>6210020300</v>
          </cell>
          <cell r="B807" t="str">
            <v>SERVICIOS DE CAPACITACION</v>
          </cell>
          <cell r="C807">
            <v>-181622</v>
          </cell>
          <cell r="D807">
            <v>-181622</v>
          </cell>
        </row>
        <row r="808">
          <cell r="A808">
            <v>6210020700</v>
          </cell>
          <cell r="B808" t="str">
            <v>ASESORIA</v>
          </cell>
          <cell r="C808">
            <v>-71665</v>
          </cell>
          <cell r="D808">
            <v>-71665</v>
          </cell>
        </row>
        <row r="809">
          <cell r="A809">
            <v>6210029100</v>
          </cell>
          <cell r="B809" t="str">
            <v>OTROS</v>
          </cell>
          <cell r="C809">
            <v>-344038.02</v>
          </cell>
          <cell r="D809">
            <v>-344038.02</v>
          </cell>
        </row>
        <row r="810">
          <cell r="A810">
            <v>621002910003</v>
          </cell>
          <cell r="B810" t="str">
            <v>SERVICIO DE SELECCION Y EVALUACION DE RECURSOS HUMANOS</v>
          </cell>
          <cell r="C810">
            <v>-11300</v>
          </cell>
          <cell r="D810">
            <v>-11300</v>
          </cell>
        </row>
        <row r="811">
          <cell r="A811">
            <v>621002910004</v>
          </cell>
          <cell r="B811" t="str">
            <v>SERVICIO DE CIERRE CENTRALIZADO EN CADI</v>
          </cell>
          <cell r="C811">
            <v>-208408.08</v>
          </cell>
          <cell r="D811">
            <v>-208408.08</v>
          </cell>
        </row>
        <row r="812">
          <cell r="A812">
            <v>621002910006</v>
          </cell>
          <cell r="B812" t="str">
            <v>SERVICIO DE ASESORIA MYPE</v>
          </cell>
          <cell r="C812">
            <v>-124329.94</v>
          </cell>
          <cell r="D812">
            <v>-124329.94</v>
          </cell>
        </row>
        <row r="813">
          <cell r="A813">
            <v>621004</v>
          </cell>
          <cell r="B813" t="str">
            <v>SERVICIOS FINANCIEROS</v>
          </cell>
          <cell r="C813">
            <v>-8000094.5999999996</v>
          </cell>
          <cell r="D813">
            <v>-8000094.5999999996</v>
          </cell>
        </row>
        <row r="814">
          <cell r="A814">
            <v>6210040400</v>
          </cell>
          <cell r="B814" t="str">
            <v>OTROS</v>
          </cell>
          <cell r="C814">
            <v>-8000094.5999999996</v>
          </cell>
          <cell r="D814">
            <v>-8000094.5999999996</v>
          </cell>
        </row>
        <row r="815">
          <cell r="A815">
            <v>621004040006</v>
          </cell>
          <cell r="B815" t="str">
            <v>SERVICIO DE SALUD A TU ALCANCE</v>
          </cell>
          <cell r="C815">
            <v>-15319.25</v>
          </cell>
          <cell r="D815">
            <v>-15319.25</v>
          </cell>
        </row>
        <row r="816">
          <cell r="A816">
            <v>621004040009</v>
          </cell>
          <cell r="B816" t="str">
            <v>COMISION POR PAGO REMESAS FAMILIARES</v>
          </cell>
          <cell r="C816">
            <v>-766421.8</v>
          </cell>
          <cell r="D816">
            <v>-766421.8</v>
          </cell>
        </row>
        <row r="817">
          <cell r="A817">
            <v>621004040010</v>
          </cell>
          <cell r="B817" t="str">
            <v>RESGUARDO Y CUSTODIA DE DOCUMENTOS</v>
          </cell>
          <cell r="C817">
            <v>-19259.5</v>
          </cell>
          <cell r="D817">
            <v>-19259.5</v>
          </cell>
        </row>
        <row r="818">
          <cell r="A818">
            <v>621004040018</v>
          </cell>
          <cell r="B818" t="str">
            <v>COMISIONES POR COMPRA TARJETAS DE DEBITO</v>
          </cell>
          <cell r="C818">
            <v>-175969.31</v>
          </cell>
          <cell r="D818">
            <v>-175969.31</v>
          </cell>
        </row>
        <row r="819">
          <cell r="A819">
            <v>621004040020</v>
          </cell>
          <cell r="B819" t="str">
            <v>COMISONES POR SERVICIO DE RETIRO TARJETA DE CREDITO ATMS</v>
          </cell>
          <cell r="C819">
            <v>-276.89999999999998</v>
          </cell>
          <cell r="D819">
            <v>-276.89999999999998</v>
          </cell>
        </row>
        <row r="820">
          <cell r="A820">
            <v>621004040021</v>
          </cell>
          <cell r="B820" t="str">
            <v>COMISIONES POR SERVICIO RETIRO DE EFECTIVO TARJETA DE DEBITO</v>
          </cell>
          <cell r="C820">
            <v>-43681.599999999999</v>
          </cell>
          <cell r="D820">
            <v>-43681.599999999999</v>
          </cell>
        </row>
        <row r="821">
          <cell r="A821">
            <v>621004040022</v>
          </cell>
          <cell r="B821" t="str">
            <v>COMISION RUTEO TRANSACCIONES TARJETA DE CREDITO POS</v>
          </cell>
          <cell r="C821">
            <v>-448570.9</v>
          </cell>
          <cell r="D821">
            <v>-448570.9</v>
          </cell>
        </row>
        <row r="822">
          <cell r="A822">
            <v>621004040023</v>
          </cell>
          <cell r="B822" t="str">
            <v>COMISION RUTEO TRANSACCIONES TARJETA DE DEBITO POS</v>
          </cell>
          <cell r="C822">
            <v>-291518.15000000002</v>
          </cell>
          <cell r="D822">
            <v>-291518.15000000002</v>
          </cell>
        </row>
        <row r="823">
          <cell r="A823">
            <v>621004040027</v>
          </cell>
          <cell r="B823" t="str">
            <v>ADMINISTRACION TARJETA DE CREDITO</v>
          </cell>
          <cell r="C823">
            <v>-2365720.3199999998</v>
          </cell>
          <cell r="D823">
            <v>-2365720.3199999998</v>
          </cell>
        </row>
        <row r="824">
          <cell r="A824">
            <v>621004040028</v>
          </cell>
          <cell r="B824" t="str">
            <v>ADMINISTRACION TARJETA DE DEBITO</v>
          </cell>
          <cell r="C824">
            <v>-1178658.49</v>
          </cell>
          <cell r="D824">
            <v>-1178658.49</v>
          </cell>
        </row>
        <row r="825">
          <cell r="A825">
            <v>621004040031</v>
          </cell>
          <cell r="B825" t="str">
            <v>SERVICIO SARO</v>
          </cell>
          <cell r="C825">
            <v>-297965.07</v>
          </cell>
          <cell r="D825">
            <v>-297965.07</v>
          </cell>
        </row>
        <row r="826">
          <cell r="A826">
            <v>621004040032</v>
          </cell>
          <cell r="B826" t="str">
            <v>SERVICIO CREDIT SCORING</v>
          </cell>
          <cell r="C826">
            <v>-306637.65000000002</v>
          </cell>
          <cell r="D826">
            <v>-306637.65000000002</v>
          </cell>
        </row>
        <row r="827">
          <cell r="A827">
            <v>621004040044</v>
          </cell>
          <cell r="B827" t="str">
            <v>COMISIONES POR SERVICIO DE RED ATM´S</v>
          </cell>
          <cell r="C827">
            <v>-396122.57</v>
          </cell>
          <cell r="D827">
            <v>-396122.57</v>
          </cell>
        </row>
        <row r="828">
          <cell r="A828">
            <v>621004040045</v>
          </cell>
          <cell r="B828" t="str">
            <v>ADMINISTRACION Y OTROS SERVICIOS ATM´S</v>
          </cell>
          <cell r="C828">
            <v>-75250</v>
          </cell>
          <cell r="D828">
            <v>-75250</v>
          </cell>
        </row>
        <row r="829">
          <cell r="A829">
            <v>621004040047</v>
          </cell>
          <cell r="B829" t="str">
            <v>CORRESPONSALES NO BANCARIOS</v>
          </cell>
          <cell r="C829">
            <v>-88829.85</v>
          </cell>
          <cell r="D829">
            <v>-88829.85</v>
          </cell>
        </row>
        <row r="830">
          <cell r="A830">
            <v>62100404004701</v>
          </cell>
          <cell r="B830" t="str">
            <v>COMISION POR SERVICIO DE RED DE CNB</v>
          </cell>
          <cell r="C830">
            <v>-88267.33</v>
          </cell>
          <cell r="D830">
            <v>-88267.33</v>
          </cell>
        </row>
        <row r="831">
          <cell r="A831">
            <v>62100404004703</v>
          </cell>
          <cell r="B831" t="str">
            <v>COMISION DE SERVICIOS CNB´S ADMINISTRADOS POR FEDESERVI</v>
          </cell>
          <cell r="C831">
            <v>-562.52</v>
          </cell>
          <cell r="D831">
            <v>-562.52</v>
          </cell>
        </row>
        <row r="832">
          <cell r="A832">
            <v>621004040048</v>
          </cell>
          <cell r="B832" t="str">
            <v>ADMINISTRACION Y OTROS SERVICIOS CNB</v>
          </cell>
          <cell r="C832">
            <v>-46475</v>
          </cell>
          <cell r="D832">
            <v>-46475</v>
          </cell>
        </row>
        <row r="833">
          <cell r="A833">
            <v>621004040049</v>
          </cell>
          <cell r="B833" t="str">
            <v>COMISION POR OPERACIONES INTERENTIDADES</v>
          </cell>
          <cell r="C833">
            <v>-2902</v>
          </cell>
          <cell r="D833">
            <v>-2902</v>
          </cell>
        </row>
        <row r="834">
          <cell r="A834">
            <v>621004040050</v>
          </cell>
          <cell r="B834" t="str">
            <v>COMISION POR SERVICIO DE COLECTURIA BELCORP</v>
          </cell>
          <cell r="C834">
            <v>-1724.84</v>
          </cell>
          <cell r="D834">
            <v>-1724.84</v>
          </cell>
        </row>
        <row r="835">
          <cell r="A835">
            <v>621004040051</v>
          </cell>
          <cell r="B835" t="str">
            <v>SERVICIO DE ORGANIZACION Y METODOS</v>
          </cell>
          <cell r="C835">
            <v>-3700</v>
          </cell>
          <cell r="D835">
            <v>-3700</v>
          </cell>
        </row>
        <row r="836">
          <cell r="A836">
            <v>621004040056</v>
          </cell>
          <cell r="B836" t="str">
            <v>SERVICIO DE BANCA MOVIL</v>
          </cell>
          <cell r="C836">
            <v>-711612.9</v>
          </cell>
          <cell r="D836">
            <v>-711612.9</v>
          </cell>
        </row>
        <row r="837">
          <cell r="A837">
            <v>62100404005601</v>
          </cell>
          <cell r="B837" t="str">
            <v>COMISION POR SERVICIO DE BANCA MOVIL</v>
          </cell>
          <cell r="C837">
            <v>-389656.9</v>
          </cell>
          <cell r="D837">
            <v>-389656.9</v>
          </cell>
        </row>
        <row r="838">
          <cell r="A838">
            <v>62100404005602</v>
          </cell>
          <cell r="B838" t="str">
            <v>SERVICIO DE ADMINISTRACION DE BANCA MOVIL</v>
          </cell>
          <cell r="C838">
            <v>-321956</v>
          </cell>
          <cell r="D838">
            <v>-321956</v>
          </cell>
        </row>
        <row r="839">
          <cell r="A839">
            <v>621004040060</v>
          </cell>
          <cell r="B839" t="str">
            <v>CALL CENTER TARJETAS</v>
          </cell>
          <cell r="C839">
            <v>-715969.94</v>
          </cell>
          <cell r="D839">
            <v>-715969.94</v>
          </cell>
        </row>
        <row r="840">
          <cell r="A840">
            <v>621004040061</v>
          </cell>
          <cell r="B840" t="str">
            <v>SERVICIOS DE COLECTURIA</v>
          </cell>
          <cell r="C840">
            <v>-1236.29</v>
          </cell>
          <cell r="D840">
            <v>-1236.29</v>
          </cell>
        </row>
        <row r="841">
          <cell r="A841">
            <v>621004040064</v>
          </cell>
          <cell r="B841" t="str">
            <v>COMISION POR SERVICIO DE COMERCIALIZACION DE SEGUROS</v>
          </cell>
          <cell r="C841">
            <v>-2290.35</v>
          </cell>
          <cell r="D841">
            <v>-2290.35</v>
          </cell>
        </row>
        <row r="842">
          <cell r="A842">
            <v>621004040065</v>
          </cell>
          <cell r="B842" t="str">
            <v>COMISION POR SERVICIOS DE COMERCIALIZACION</v>
          </cell>
          <cell r="C842">
            <v>-21.98</v>
          </cell>
          <cell r="D842">
            <v>-21.98</v>
          </cell>
        </row>
        <row r="843">
          <cell r="A843">
            <v>62100404006501</v>
          </cell>
          <cell r="B843" t="str">
            <v>COMERCIALIZACION DE SEGURO REMESAS FAMILIARES</v>
          </cell>
          <cell r="C843">
            <v>-21.98</v>
          </cell>
          <cell r="D843">
            <v>-21.98</v>
          </cell>
        </row>
        <row r="844">
          <cell r="A844">
            <v>621004040099</v>
          </cell>
          <cell r="B844" t="str">
            <v>OTROS</v>
          </cell>
          <cell r="C844">
            <v>-43959.94</v>
          </cell>
          <cell r="D844">
            <v>-43959.94</v>
          </cell>
        </row>
        <row r="845">
          <cell r="A845">
            <v>63</v>
          </cell>
          <cell r="B845" t="str">
            <v>INGRESOS NO OPERACIONALES</v>
          </cell>
          <cell r="C845">
            <v>-351026.39</v>
          </cell>
          <cell r="D845">
            <v>-351026.39</v>
          </cell>
        </row>
        <row r="846">
          <cell r="A846">
            <v>631</v>
          </cell>
          <cell r="B846" t="str">
            <v>INGRESOS NO OPERACIONALES</v>
          </cell>
          <cell r="C846">
            <v>-351026.39</v>
          </cell>
          <cell r="D846">
            <v>-351026.39</v>
          </cell>
        </row>
        <row r="847">
          <cell r="A847">
            <v>6310</v>
          </cell>
          <cell r="B847" t="str">
            <v>INGRESOS NO OPERACIONALES</v>
          </cell>
          <cell r="C847">
            <v>-351026.39</v>
          </cell>
          <cell r="D847">
            <v>-351026.39</v>
          </cell>
        </row>
        <row r="848">
          <cell r="A848">
            <v>631001</v>
          </cell>
          <cell r="B848" t="str">
            <v>INGRESOS DE EJERCICIOS ANTERIORES</v>
          </cell>
          <cell r="C848">
            <v>-196990.9</v>
          </cell>
          <cell r="D848">
            <v>-196990.9</v>
          </cell>
        </row>
        <row r="849">
          <cell r="A849">
            <v>6310010300</v>
          </cell>
          <cell r="B849" t="str">
            <v>RECUPERACIONES DE GASTOS</v>
          </cell>
          <cell r="C849">
            <v>-69800.87</v>
          </cell>
          <cell r="D849">
            <v>-69800.87</v>
          </cell>
        </row>
        <row r="850">
          <cell r="A850">
            <v>6310010400</v>
          </cell>
          <cell r="B850" t="str">
            <v>LIBERACI¢N DE RESERVAS DE SANEAMIENTO</v>
          </cell>
          <cell r="C850">
            <v>-127190.03</v>
          </cell>
          <cell r="D850">
            <v>-127190.03</v>
          </cell>
        </row>
        <row r="851">
          <cell r="A851">
            <v>631001040001</v>
          </cell>
          <cell r="B851" t="str">
            <v>CAPITAL</v>
          </cell>
          <cell r="C851">
            <v>-4479.4799999999996</v>
          </cell>
          <cell r="D851">
            <v>-4479.4799999999996</v>
          </cell>
        </row>
        <row r="852">
          <cell r="A852">
            <v>63100104000101</v>
          </cell>
          <cell r="B852" t="str">
            <v>RESERVA PRESTAMOS CATEGORIA A2 Y B</v>
          </cell>
          <cell r="C852">
            <v>-4479.4799999999996</v>
          </cell>
          <cell r="D852">
            <v>-4479.4799999999996</v>
          </cell>
        </row>
        <row r="853">
          <cell r="A853">
            <v>631001040002</v>
          </cell>
          <cell r="B853" t="str">
            <v>INTERESES</v>
          </cell>
          <cell r="C853">
            <v>-146.41999999999999</v>
          </cell>
          <cell r="D853">
            <v>-146.41999999999999</v>
          </cell>
        </row>
        <row r="854">
          <cell r="A854">
            <v>63100104000201</v>
          </cell>
          <cell r="B854" t="str">
            <v>RESERVA PRESTAMOS CATEGORIA A2 Y B</v>
          </cell>
          <cell r="C854">
            <v>-146.41999999999999</v>
          </cell>
          <cell r="D854">
            <v>-146.41999999999999</v>
          </cell>
        </row>
        <row r="855">
          <cell r="A855">
            <v>631001040006</v>
          </cell>
          <cell r="B855" t="str">
            <v>RESERVA VOLUNTARIA DE PRESTAMOS</v>
          </cell>
          <cell r="C855">
            <v>-122564.13</v>
          </cell>
          <cell r="D855">
            <v>-122564.13</v>
          </cell>
        </row>
        <row r="856">
          <cell r="A856">
            <v>631003</v>
          </cell>
          <cell r="B856" t="str">
            <v>INGRESOS POR EXPLOTACION DE ACTIVOS</v>
          </cell>
          <cell r="C856">
            <v>-40500</v>
          </cell>
          <cell r="D856">
            <v>-40500</v>
          </cell>
        </row>
        <row r="857">
          <cell r="A857">
            <v>6310030100</v>
          </cell>
          <cell r="B857" t="str">
            <v>ACTIVO FIJO</v>
          </cell>
          <cell r="C857">
            <v>-40500</v>
          </cell>
          <cell r="D857">
            <v>-40500</v>
          </cell>
        </row>
        <row r="858">
          <cell r="A858">
            <v>631003010001</v>
          </cell>
          <cell r="B858" t="str">
            <v>INMUEBLES</v>
          </cell>
          <cell r="C858">
            <v>-40500</v>
          </cell>
          <cell r="D858">
            <v>-40500</v>
          </cell>
        </row>
        <row r="859">
          <cell r="A859">
            <v>631099</v>
          </cell>
          <cell r="B859" t="str">
            <v>OTROS</v>
          </cell>
          <cell r="C859">
            <v>-113535.49</v>
          </cell>
          <cell r="D859">
            <v>-113535.49</v>
          </cell>
        </row>
        <row r="860">
          <cell r="A860">
            <v>6310990100</v>
          </cell>
          <cell r="B860" t="str">
            <v>OTROS</v>
          </cell>
          <cell r="C860">
            <v>-113535.49</v>
          </cell>
          <cell r="D860">
            <v>-113535.49</v>
          </cell>
        </row>
        <row r="861">
          <cell r="A861">
            <v>631099010008</v>
          </cell>
          <cell r="B861" t="str">
            <v>ASISTENCIA MEDICA</v>
          </cell>
          <cell r="C861">
            <v>-2548.64</v>
          </cell>
          <cell r="D861">
            <v>-2548.64</v>
          </cell>
        </row>
        <row r="862">
          <cell r="A862">
            <v>631099010010</v>
          </cell>
          <cell r="B862" t="str">
            <v>INGRESOS POR SOBREGIRO DISPONIBLE DE ENTIDADES SOCIAS</v>
          </cell>
          <cell r="C862">
            <v>-28962.57</v>
          </cell>
          <cell r="D862">
            <v>-28962.57</v>
          </cell>
        </row>
        <row r="863">
          <cell r="A863">
            <v>631099010099</v>
          </cell>
          <cell r="B863" t="str">
            <v>OTROS</v>
          </cell>
          <cell r="C863">
            <v>-82024.28</v>
          </cell>
          <cell r="D863">
            <v>-82024.28</v>
          </cell>
        </row>
        <row r="864">
          <cell r="A864">
            <v>0</v>
          </cell>
        </row>
        <row r="865">
          <cell r="A865">
            <v>0</v>
          </cell>
          <cell r="B865" t="str">
            <v>TOTAL INGRESOS</v>
          </cell>
          <cell r="C865">
            <v>-33048767.120000001</v>
          </cell>
          <cell r="D865">
            <v>-33048767.120000001</v>
          </cell>
        </row>
        <row r="866">
          <cell r="A866">
            <v>0</v>
          </cell>
        </row>
        <row r="867">
          <cell r="A867">
            <v>0</v>
          </cell>
          <cell r="B867" t="str">
            <v>TOTAL CUENTAS ACREEDORAS</v>
          </cell>
          <cell r="C867">
            <v>-571355309.40999997</v>
          </cell>
          <cell r="D867">
            <v>-571355309.40999997</v>
          </cell>
        </row>
        <row r="868">
          <cell r="A868">
            <v>0</v>
          </cell>
        </row>
        <row r="869">
          <cell r="A869">
            <v>0</v>
          </cell>
          <cell r="B869" t="str">
            <v>CUENTAS DE ORDEN</v>
          </cell>
          <cell r="C869">
            <v>0</v>
          </cell>
          <cell r="D869">
            <v>0</v>
          </cell>
        </row>
        <row r="870">
          <cell r="A870">
            <v>0</v>
          </cell>
        </row>
        <row r="871">
          <cell r="A871">
            <v>91</v>
          </cell>
          <cell r="B871" t="str">
            <v>INFORMACION FINANCIERA</v>
          </cell>
          <cell r="C871">
            <v>274201556.06999999</v>
          </cell>
          <cell r="D871">
            <v>274201556.06999999</v>
          </cell>
        </row>
        <row r="872">
          <cell r="A872">
            <v>911</v>
          </cell>
          <cell r="B872" t="str">
            <v>DERECHOS Y OBLIGACIONES POR CREDITOS</v>
          </cell>
          <cell r="C872">
            <v>55331746.75</v>
          </cell>
          <cell r="D872">
            <v>55331746.75</v>
          </cell>
        </row>
        <row r="873">
          <cell r="A873">
            <v>9110</v>
          </cell>
          <cell r="B873" t="str">
            <v>DERECHOS Y OBLIGACIONES POR CREDITOS</v>
          </cell>
          <cell r="C873">
            <v>55331746.75</v>
          </cell>
          <cell r="D873">
            <v>55331746.75</v>
          </cell>
        </row>
        <row r="874">
          <cell r="A874">
            <v>911001</v>
          </cell>
          <cell r="B874" t="str">
            <v>DISPONIBILIDAD POR CREDITOS OBTENIDOS</v>
          </cell>
          <cell r="C874">
            <v>55331746.75</v>
          </cell>
          <cell r="D874">
            <v>55331746.75</v>
          </cell>
        </row>
        <row r="875">
          <cell r="A875">
            <v>9110010101</v>
          </cell>
          <cell r="B875" t="str">
            <v>OTORGADOS POR EL BMI</v>
          </cell>
          <cell r="C875">
            <v>39416406.869999997</v>
          </cell>
          <cell r="D875">
            <v>39416406.869999997</v>
          </cell>
        </row>
        <row r="876">
          <cell r="A876">
            <v>9110010501</v>
          </cell>
          <cell r="B876" t="str">
            <v>OTORGADOS POR BANCOS</v>
          </cell>
          <cell r="C876">
            <v>8418162.5700000003</v>
          </cell>
          <cell r="D876">
            <v>8418162.5700000003</v>
          </cell>
        </row>
        <row r="877">
          <cell r="A877">
            <v>9110010601</v>
          </cell>
          <cell r="B877" t="str">
            <v>OTRAS ENTIDADES DEL SISTEMA FINANCIERO</v>
          </cell>
          <cell r="C877">
            <v>6332450</v>
          </cell>
          <cell r="D877">
            <v>6332450</v>
          </cell>
        </row>
        <row r="878">
          <cell r="A878">
            <v>9110010701</v>
          </cell>
          <cell r="B878" t="str">
            <v>OTORGADOS POR BANCOS EXTRANJEROS</v>
          </cell>
          <cell r="C878">
            <v>1164727.31</v>
          </cell>
          <cell r="D878">
            <v>1164727.31</v>
          </cell>
        </row>
        <row r="879">
          <cell r="A879">
            <v>912</v>
          </cell>
          <cell r="B879" t="str">
            <v>FONDOS EN ADMINISTRACION</v>
          </cell>
          <cell r="C879">
            <v>6761142.1900000004</v>
          </cell>
          <cell r="D879">
            <v>6761142.1900000004</v>
          </cell>
        </row>
        <row r="880">
          <cell r="A880">
            <v>9120</v>
          </cell>
          <cell r="B880" t="str">
            <v>FONDOS EN ADMINISTRACION</v>
          </cell>
          <cell r="C880">
            <v>6761142.1900000004</v>
          </cell>
          <cell r="D880">
            <v>6761142.1900000004</v>
          </cell>
        </row>
        <row r="881">
          <cell r="A881">
            <v>912000</v>
          </cell>
          <cell r="B881" t="str">
            <v>FONDOS EN ADMINISTRACION</v>
          </cell>
          <cell r="C881">
            <v>6761142.1900000004</v>
          </cell>
          <cell r="D881">
            <v>6761142.1900000004</v>
          </cell>
        </row>
        <row r="882">
          <cell r="A882">
            <v>9120000001</v>
          </cell>
          <cell r="B882" t="str">
            <v>FONDOS EN ADMINISTRACION</v>
          </cell>
          <cell r="C882">
            <v>6761142.1900000004</v>
          </cell>
          <cell r="D882">
            <v>6761142.1900000004</v>
          </cell>
        </row>
        <row r="883">
          <cell r="A883">
            <v>912000000101</v>
          </cell>
          <cell r="B883" t="str">
            <v>PRODERNOR</v>
          </cell>
          <cell r="C883">
            <v>115238.78</v>
          </cell>
          <cell r="D883">
            <v>115238.78</v>
          </cell>
        </row>
        <row r="884">
          <cell r="A884">
            <v>912000000199</v>
          </cell>
          <cell r="B884" t="str">
            <v>OTROS FONDOS</v>
          </cell>
          <cell r="C884">
            <v>6645903.4100000001</v>
          </cell>
          <cell r="D884">
            <v>6645903.4100000001</v>
          </cell>
        </row>
        <row r="885">
          <cell r="A885">
            <v>91200000019901</v>
          </cell>
          <cell r="B885" t="str">
            <v>PROYECTO IMCA - FEDECREDITO</v>
          </cell>
          <cell r="C885">
            <v>5257165.34</v>
          </cell>
          <cell r="D885">
            <v>5257165.34</v>
          </cell>
        </row>
        <row r="886">
          <cell r="A886">
            <v>9120000001990090</v>
          </cell>
          <cell r="B886" t="str">
            <v>APORTE IMCA WSBI</v>
          </cell>
          <cell r="C886">
            <v>1800000</v>
          </cell>
          <cell r="D886">
            <v>1800000</v>
          </cell>
        </row>
        <row r="887">
          <cell r="A887">
            <v>9120000001990090</v>
          </cell>
          <cell r="B887" t="str">
            <v>APORTE ENTIDADES SOCIAS</v>
          </cell>
          <cell r="C887">
            <v>1999980.8</v>
          </cell>
          <cell r="D887">
            <v>1999980.8</v>
          </cell>
        </row>
        <row r="888">
          <cell r="A888">
            <v>9120000001990090</v>
          </cell>
          <cell r="B888" t="str">
            <v>APORTE FEDECREDITO</v>
          </cell>
          <cell r="C888">
            <v>1457184.54</v>
          </cell>
          <cell r="D888">
            <v>1457184.54</v>
          </cell>
        </row>
        <row r="889">
          <cell r="A889">
            <v>91200000019902</v>
          </cell>
          <cell r="B889" t="str">
            <v>PROYECTO IMCA - FEDECREDITO</v>
          </cell>
          <cell r="C889">
            <v>1388738.07</v>
          </cell>
          <cell r="D889">
            <v>1388738.07</v>
          </cell>
        </row>
        <row r="890">
          <cell r="A890">
            <v>915</v>
          </cell>
          <cell r="B890" t="str">
            <v>INTERESES SOBRE PRESTAMOS DE DUDOSA RECUPERACION</v>
          </cell>
          <cell r="C890">
            <v>57927.51</v>
          </cell>
          <cell r="D890">
            <v>57927.51</v>
          </cell>
        </row>
        <row r="891">
          <cell r="A891">
            <v>9150</v>
          </cell>
          <cell r="B891" t="str">
            <v>INTERESES SOBRE PRESTAMOS DE DUDOSA RECUPERACION</v>
          </cell>
          <cell r="C891">
            <v>57927.51</v>
          </cell>
          <cell r="D891">
            <v>57927.51</v>
          </cell>
        </row>
        <row r="892">
          <cell r="A892">
            <v>915000</v>
          </cell>
          <cell r="B892" t="str">
            <v>INTERESES SOBRE PRESTAMOS DE DUDOSA RECUPERACION</v>
          </cell>
          <cell r="C892">
            <v>57927.51</v>
          </cell>
          <cell r="D892">
            <v>57927.51</v>
          </cell>
        </row>
        <row r="893">
          <cell r="A893">
            <v>916</v>
          </cell>
          <cell r="B893" t="str">
            <v>CARTERA DE PRESTAMOS DE DUDOSA RECUPERACION</v>
          </cell>
          <cell r="C893">
            <v>211775090.63999999</v>
          </cell>
          <cell r="D893">
            <v>211775090.63999999</v>
          </cell>
        </row>
        <row r="894">
          <cell r="A894">
            <v>9160</v>
          </cell>
          <cell r="B894" t="str">
            <v>CARTERA DE PRESTAMOS PIGNORADA</v>
          </cell>
          <cell r="C894">
            <v>211775090.63999999</v>
          </cell>
          <cell r="D894">
            <v>211775090.63999999</v>
          </cell>
        </row>
        <row r="895">
          <cell r="A895">
            <v>916001</v>
          </cell>
          <cell r="B895" t="str">
            <v>A FAVOR DEL BMI</v>
          </cell>
          <cell r="C895">
            <v>21408127.66</v>
          </cell>
          <cell r="D895">
            <v>21408127.66</v>
          </cell>
        </row>
        <row r="896">
          <cell r="A896">
            <v>9160010901</v>
          </cell>
          <cell r="B896" t="str">
            <v>PRESTAMOS A OTROS</v>
          </cell>
          <cell r="C896">
            <v>21408127.66</v>
          </cell>
          <cell r="D896">
            <v>21408127.66</v>
          </cell>
        </row>
        <row r="897">
          <cell r="A897">
            <v>916002</v>
          </cell>
          <cell r="B897" t="str">
            <v>PARA GARANTIZAR EMISIONES DE OBLIGACIONES NEGOCIABLES</v>
          </cell>
          <cell r="C897">
            <v>37504927.68</v>
          </cell>
          <cell r="D897">
            <v>37504927.68</v>
          </cell>
        </row>
        <row r="898">
          <cell r="A898">
            <v>9160020901</v>
          </cell>
          <cell r="B898" t="str">
            <v>PRESTAMOS A OTROS</v>
          </cell>
          <cell r="C898">
            <v>37504927.68</v>
          </cell>
          <cell r="D898">
            <v>37504927.68</v>
          </cell>
        </row>
        <row r="899">
          <cell r="A899">
            <v>916005</v>
          </cell>
          <cell r="B899" t="str">
            <v>A FAVOR DE OTRAS ENTIDADES DEL SISTEMA FINANCIERO</v>
          </cell>
          <cell r="C899">
            <v>14909441.02</v>
          </cell>
          <cell r="D899">
            <v>14909441.02</v>
          </cell>
        </row>
        <row r="900">
          <cell r="A900">
            <v>9160050901</v>
          </cell>
          <cell r="B900" t="str">
            <v>PRESTAMOS A OTROS</v>
          </cell>
          <cell r="C900">
            <v>14909441.02</v>
          </cell>
          <cell r="D900">
            <v>14909441.02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JULIO</v>
          </cell>
          <cell r="D5" t="str">
            <v xml:space="preserve">
JULIO</v>
          </cell>
        </row>
        <row r="6">
          <cell r="A6">
            <v>11</v>
          </cell>
          <cell r="B6" t="str">
            <v>ACTIVOS DE INTERMEDIACION</v>
          </cell>
          <cell r="C6">
            <v>510988720.56</v>
          </cell>
          <cell r="D6">
            <v>510988720.56</v>
          </cell>
        </row>
        <row r="7">
          <cell r="A7">
            <v>111</v>
          </cell>
          <cell r="B7" t="str">
            <v>FONDOS DISPONIBLES</v>
          </cell>
          <cell r="C7">
            <v>62053064.850000001</v>
          </cell>
          <cell r="D7">
            <v>62053064.850000001</v>
          </cell>
        </row>
        <row r="8">
          <cell r="A8">
            <v>1110</v>
          </cell>
          <cell r="B8" t="str">
            <v>FONDOS DISPONIBLES</v>
          </cell>
          <cell r="C8">
            <v>62053064.850000001</v>
          </cell>
          <cell r="D8">
            <v>62053064.850000001</v>
          </cell>
        </row>
        <row r="9">
          <cell r="A9">
            <v>111001</v>
          </cell>
          <cell r="B9" t="str">
            <v>CAJA</v>
          </cell>
          <cell r="C9">
            <v>9885734.6899999995</v>
          </cell>
          <cell r="D9">
            <v>9885734.6899999995</v>
          </cell>
        </row>
        <row r="10">
          <cell r="A10">
            <v>1110010101</v>
          </cell>
          <cell r="B10" t="str">
            <v>OFICINA CENTRAL</v>
          </cell>
          <cell r="C10">
            <v>8580461.9499999993</v>
          </cell>
          <cell r="D10">
            <v>8580461.9499999993</v>
          </cell>
        </row>
        <row r="11">
          <cell r="A11">
            <v>111001010101</v>
          </cell>
          <cell r="B11" t="str">
            <v>OFICINA CENTRAL</v>
          </cell>
          <cell r="C11">
            <v>75322.679999999993</v>
          </cell>
          <cell r="D11">
            <v>75322.679999999993</v>
          </cell>
        </row>
        <row r="12">
          <cell r="A12">
            <v>111001010102</v>
          </cell>
          <cell r="B12" t="str">
            <v>BOVEDA</v>
          </cell>
          <cell r="C12">
            <v>397956.31</v>
          </cell>
          <cell r="D12">
            <v>397956.31</v>
          </cell>
        </row>
        <row r="13">
          <cell r="A13">
            <v>111001010103</v>
          </cell>
          <cell r="B13" t="str">
            <v>EFECTIVO ATM´S</v>
          </cell>
          <cell r="C13">
            <v>936210</v>
          </cell>
          <cell r="D13">
            <v>936210</v>
          </cell>
        </row>
        <row r="14">
          <cell r="A14">
            <v>11100101010303</v>
          </cell>
          <cell r="B14" t="str">
            <v>EFECTIVO ATM´S - FEDECREDITO</v>
          </cell>
          <cell r="C14">
            <v>936210</v>
          </cell>
          <cell r="D14">
            <v>936210</v>
          </cell>
        </row>
        <row r="15">
          <cell r="A15">
            <v>111001010104</v>
          </cell>
          <cell r="B15" t="str">
            <v>DISPONIBLE EN SERSAPROSA</v>
          </cell>
          <cell r="C15">
            <v>7161232.96</v>
          </cell>
          <cell r="D15">
            <v>7161232.96</v>
          </cell>
        </row>
        <row r="16">
          <cell r="A16">
            <v>11100101010401</v>
          </cell>
          <cell r="B16" t="str">
            <v>PARA ATM´S</v>
          </cell>
          <cell r="C16">
            <v>2658436</v>
          </cell>
          <cell r="D16">
            <v>2658436</v>
          </cell>
        </row>
        <row r="17">
          <cell r="A17">
            <v>11100101010402</v>
          </cell>
          <cell r="B17" t="str">
            <v>PARA CUENTA CORRIENTE</v>
          </cell>
          <cell r="C17">
            <v>4502796.96</v>
          </cell>
          <cell r="D17">
            <v>4502796.96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9740</v>
          </cell>
          <cell r="D18">
            <v>9740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9740</v>
          </cell>
          <cell r="D19">
            <v>9740</v>
          </cell>
        </row>
        <row r="20">
          <cell r="A20">
            <v>1110010201</v>
          </cell>
          <cell r="B20" t="str">
            <v>AGENCIAS</v>
          </cell>
          <cell r="C20">
            <v>47887.72</v>
          </cell>
          <cell r="D20">
            <v>47887.72</v>
          </cell>
        </row>
        <row r="21">
          <cell r="A21">
            <v>111001020101</v>
          </cell>
          <cell r="B21" t="str">
            <v>AGENCIAS</v>
          </cell>
          <cell r="C21">
            <v>17880</v>
          </cell>
          <cell r="D21">
            <v>17880</v>
          </cell>
        </row>
        <row r="22">
          <cell r="A22">
            <v>111001020102</v>
          </cell>
          <cell r="B22" t="str">
            <v>BOVEDA</v>
          </cell>
          <cell r="C22">
            <v>30007.72</v>
          </cell>
          <cell r="D22">
            <v>30007.72</v>
          </cell>
        </row>
        <row r="23">
          <cell r="A23">
            <v>1110010301</v>
          </cell>
          <cell r="B23" t="str">
            <v>FONDOS FIJOS</v>
          </cell>
          <cell r="C23">
            <v>7385.02</v>
          </cell>
          <cell r="D23">
            <v>7385.02</v>
          </cell>
        </row>
        <row r="24">
          <cell r="A24">
            <v>111001030101</v>
          </cell>
          <cell r="B24" t="str">
            <v>OFICINA CENTRAL</v>
          </cell>
          <cell r="C24">
            <v>7385.02</v>
          </cell>
          <cell r="D24">
            <v>7385.02</v>
          </cell>
        </row>
        <row r="25">
          <cell r="A25">
            <v>1110010401</v>
          </cell>
          <cell r="B25" t="str">
            <v>REMESAS LOCALES EN TRANSITO</v>
          </cell>
          <cell r="C25">
            <v>1250000</v>
          </cell>
          <cell r="D25">
            <v>1250000</v>
          </cell>
        </row>
        <row r="26">
          <cell r="A26">
            <v>111002</v>
          </cell>
          <cell r="B26" t="str">
            <v>DEPOSITOS EN EL BCR</v>
          </cell>
          <cell r="C26">
            <v>2344004.9900000002</v>
          </cell>
          <cell r="D26">
            <v>2344004.9900000002</v>
          </cell>
        </row>
        <row r="27">
          <cell r="A27">
            <v>1110020101</v>
          </cell>
          <cell r="B27" t="str">
            <v>DEPOSITOS PARA RESERVA DE LIQUIDEZ</v>
          </cell>
          <cell r="C27">
            <v>2280989.92</v>
          </cell>
          <cell r="D27">
            <v>2280989.92</v>
          </cell>
        </row>
        <row r="28">
          <cell r="A28">
            <v>1110020301</v>
          </cell>
          <cell r="B28" t="str">
            <v>DEPOSITOS OTROS</v>
          </cell>
          <cell r="C28">
            <v>62627</v>
          </cell>
          <cell r="D28">
            <v>62627</v>
          </cell>
        </row>
        <row r="29">
          <cell r="A29">
            <v>111002030199</v>
          </cell>
          <cell r="B29" t="str">
            <v>DEPOSITOS OTROS</v>
          </cell>
          <cell r="C29">
            <v>62627</v>
          </cell>
          <cell r="D29">
            <v>62627</v>
          </cell>
        </row>
        <row r="30">
          <cell r="A30">
            <v>1110029901</v>
          </cell>
          <cell r="B30" t="str">
            <v>INTERESES Y OTROS POR COBRAR</v>
          </cell>
          <cell r="C30">
            <v>388.07</v>
          </cell>
          <cell r="D30">
            <v>388.07</v>
          </cell>
        </row>
        <row r="31">
          <cell r="A31">
            <v>111002990101</v>
          </cell>
          <cell r="B31" t="str">
            <v>DEPOSITOS PARA RESERVA DE LIQUIDEZ</v>
          </cell>
          <cell r="C31">
            <v>388.07</v>
          </cell>
          <cell r="D31">
            <v>388.07</v>
          </cell>
        </row>
        <row r="32">
          <cell r="A32">
            <v>111003</v>
          </cell>
          <cell r="B32" t="str">
            <v>DOCUMENTOS A CARGO DE BANCOS</v>
          </cell>
          <cell r="C32">
            <v>481450.15</v>
          </cell>
          <cell r="D32">
            <v>481450.15</v>
          </cell>
        </row>
        <row r="33">
          <cell r="A33">
            <v>1110030100</v>
          </cell>
          <cell r="B33" t="str">
            <v>COMPENSACIONES PENDIENTES</v>
          </cell>
          <cell r="C33">
            <v>481450.15</v>
          </cell>
          <cell r="D33">
            <v>481450.15</v>
          </cell>
        </row>
        <row r="34">
          <cell r="A34">
            <v>111003010001</v>
          </cell>
          <cell r="B34" t="str">
            <v>BANCO AGRICOLA</v>
          </cell>
          <cell r="C34">
            <v>5504.92</v>
          </cell>
          <cell r="D34">
            <v>5504.92</v>
          </cell>
        </row>
        <row r="35">
          <cell r="A35">
            <v>111003010003</v>
          </cell>
          <cell r="B35" t="str">
            <v>BANCO DE AMERICA CENTRAL</v>
          </cell>
          <cell r="C35">
            <v>75415.23</v>
          </cell>
          <cell r="D35">
            <v>75415.23</v>
          </cell>
        </row>
        <row r="36">
          <cell r="A36">
            <v>111003010004</v>
          </cell>
          <cell r="B36" t="str">
            <v>BANCO CUSCATLAN, S.A.</v>
          </cell>
          <cell r="C36">
            <v>320</v>
          </cell>
          <cell r="D36">
            <v>320</v>
          </cell>
        </row>
        <row r="37">
          <cell r="A37">
            <v>111003010012</v>
          </cell>
          <cell r="B37" t="str">
            <v>DAVIVIENDA</v>
          </cell>
          <cell r="C37">
            <v>400210</v>
          </cell>
          <cell r="D37">
            <v>400210</v>
          </cell>
        </row>
        <row r="38">
          <cell r="A38">
            <v>111004</v>
          </cell>
          <cell r="B38" t="str">
            <v>DEPOSITOS EN BANCOS LOCALES</v>
          </cell>
          <cell r="C38">
            <v>48558450.780000001</v>
          </cell>
          <cell r="D38">
            <v>48558450.780000001</v>
          </cell>
        </row>
        <row r="39">
          <cell r="A39">
            <v>1110040101</v>
          </cell>
          <cell r="B39" t="str">
            <v>A LA VISTA - ML</v>
          </cell>
          <cell r="C39">
            <v>48436606.799999997</v>
          </cell>
          <cell r="D39">
            <v>48436606.799999997</v>
          </cell>
        </row>
        <row r="40">
          <cell r="A40">
            <v>111004010101</v>
          </cell>
          <cell r="B40" t="str">
            <v>BANCO AGRICOLA</v>
          </cell>
          <cell r="C40">
            <v>7583119.9800000004</v>
          </cell>
          <cell r="D40">
            <v>7583119.9800000004</v>
          </cell>
        </row>
        <row r="41">
          <cell r="A41">
            <v>111004010102</v>
          </cell>
          <cell r="B41" t="str">
            <v>BANCO CUSCATLAN SV, S.A.</v>
          </cell>
          <cell r="C41">
            <v>7846026.3700000001</v>
          </cell>
          <cell r="D41">
            <v>7846026.3700000001</v>
          </cell>
        </row>
        <row r="42">
          <cell r="A42">
            <v>111004010103</v>
          </cell>
          <cell r="B42" t="str">
            <v>BANCO DE AMERICA CENTRAL</v>
          </cell>
          <cell r="C42">
            <v>2413206.39</v>
          </cell>
          <cell r="D42">
            <v>2413206.39</v>
          </cell>
        </row>
        <row r="43">
          <cell r="A43">
            <v>111004010104</v>
          </cell>
          <cell r="B43" t="str">
            <v>BANCO CUSCATLAN, S.A.</v>
          </cell>
          <cell r="C43">
            <v>11102256.09</v>
          </cell>
          <cell r="D43">
            <v>11102256.09</v>
          </cell>
        </row>
        <row r="44">
          <cell r="A44">
            <v>111004010107</v>
          </cell>
          <cell r="B44" t="str">
            <v>BANCO DE FOMENTO AGROPECUARIO</v>
          </cell>
          <cell r="C44">
            <v>1095.3599999999999</v>
          </cell>
          <cell r="D44">
            <v>1095.3599999999999</v>
          </cell>
        </row>
        <row r="45">
          <cell r="A45">
            <v>111004010108</v>
          </cell>
          <cell r="B45" t="str">
            <v>BANCO HIPOTECARIO</v>
          </cell>
          <cell r="C45">
            <v>1461188.51</v>
          </cell>
          <cell r="D45">
            <v>1461188.51</v>
          </cell>
        </row>
        <row r="46">
          <cell r="A46">
            <v>111004010111</v>
          </cell>
          <cell r="B46" t="str">
            <v>BANCO PROMERICA</v>
          </cell>
          <cell r="C46">
            <v>3586027.71</v>
          </cell>
          <cell r="D46">
            <v>3586027.71</v>
          </cell>
        </row>
        <row r="47">
          <cell r="A47">
            <v>111004010112</v>
          </cell>
          <cell r="B47" t="str">
            <v>DAVIVIENDA</v>
          </cell>
          <cell r="C47">
            <v>10073593.310000001</v>
          </cell>
          <cell r="D47">
            <v>10073593.310000001</v>
          </cell>
        </row>
        <row r="48">
          <cell r="A48">
            <v>111004010117</v>
          </cell>
          <cell r="B48" t="str">
            <v>BANCO G&amp;T CONTINENTAL DE EL SALVADOR</v>
          </cell>
          <cell r="C48">
            <v>4370093.08</v>
          </cell>
          <cell r="D48">
            <v>4370093.08</v>
          </cell>
        </row>
        <row r="49">
          <cell r="A49">
            <v>1110049901</v>
          </cell>
          <cell r="B49" t="str">
            <v>INTERESES Y OTROS POR COBRAR</v>
          </cell>
          <cell r="C49">
            <v>121843.98</v>
          </cell>
          <cell r="D49">
            <v>121843.98</v>
          </cell>
        </row>
        <row r="50">
          <cell r="A50">
            <v>111004990101</v>
          </cell>
          <cell r="B50" t="str">
            <v>A LA VISTA</v>
          </cell>
          <cell r="C50">
            <v>121843.98</v>
          </cell>
          <cell r="D50">
            <v>121843.98</v>
          </cell>
        </row>
        <row r="51">
          <cell r="A51">
            <v>11100499010101</v>
          </cell>
          <cell r="B51" t="str">
            <v>BANCO AGRICOLA</v>
          </cell>
          <cell r="C51">
            <v>19346.419999999998</v>
          </cell>
          <cell r="D51">
            <v>19346.419999999998</v>
          </cell>
        </row>
        <row r="52">
          <cell r="A52">
            <v>11100499010102</v>
          </cell>
          <cell r="B52" t="str">
            <v>BANCO CUSCATLAN SV, S.A.</v>
          </cell>
          <cell r="C52">
            <v>16279.14</v>
          </cell>
          <cell r="D52">
            <v>16279.14</v>
          </cell>
        </row>
        <row r="53">
          <cell r="A53">
            <v>11100499010103</v>
          </cell>
          <cell r="B53" t="str">
            <v>BANCO DE AMERICA CENTRAL</v>
          </cell>
          <cell r="C53">
            <v>11164.37</v>
          </cell>
          <cell r="D53">
            <v>11164.37</v>
          </cell>
        </row>
        <row r="54">
          <cell r="A54">
            <v>11100499010104</v>
          </cell>
          <cell r="B54" t="str">
            <v>BANCO CUSCATLAN, S.A.</v>
          </cell>
          <cell r="C54">
            <v>16536.96</v>
          </cell>
          <cell r="D54">
            <v>16536.96</v>
          </cell>
        </row>
        <row r="55">
          <cell r="A55">
            <v>11100499010108</v>
          </cell>
          <cell r="B55" t="str">
            <v>BANCO HIPOTECARIO</v>
          </cell>
          <cell r="C55">
            <v>1845.31</v>
          </cell>
          <cell r="D55">
            <v>1845.31</v>
          </cell>
        </row>
        <row r="56">
          <cell r="A56">
            <v>11100499010111</v>
          </cell>
          <cell r="B56" t="str">
            <v>BANCO PROMERICA</v>
          </cell>
          <cell r="C56">
            <v>8893.44</v>
          </cell>
          <cell r="D56">
            <v>8893.44</v>
          </cell>
        </row>
        <row r="57">
          <cell r="A57">
            <v>11100499010112</v>
          </cell>
          <cell r="B57" t="str">
            <v>DAVIVIENDA</v>
          </cell>
          <cell r="C57">
            <v>36343.910000000003</v>
          </cell>
          <cell r="D57">
            <v>36343.910000000003</v>
          </cell>
        </row>
        <row r="58">
          <cell r="A58">
            <v>11100499010117</v>
          </cell>
          <cell r="B58" t="str">
            <v>BANCO G&amp;T CONTINENTAL DE EL SALVADOR</v>
          </cell>
          <cell r="C58">
            <v>11434.43</v>
          </cell>
          <cell r="D58">
            <v>11434.43</v>
          </cell>
        </row>
        <row r="59">
          <cell r="A59">
            <v>111006</v>
          </cell>
          <cell r="B59" t="str">
            <v>DEPOSITOS EN BANCOS Y OTRAS INSTITUCIONES EXTRANJERAS</v>
          </cell>
          <cell r="C59">
            <v>783424.24</v>
          </cell>
          <cell r="D59">
            <v>783424.24</v>
          </cell>
        </row>
        <row r="60">
          <cell r="A60">
            <v>1110060101</v>
          </cell>
          <cell r="B60" t="str">
            <v>A LA VISTA</v>
          </cell>
          <cell r="C60">
            <v>783424.24</v>
          </cell>
          <cell r="D60">
            <v>783424.24</v>
          </cell>
        </row>
        <row r="61">
          <cell r="A61">
            <v>111006010101</v>
          </cell>
          <cell r="B61" t="str">
            <v>BANCO CITIBANK NEW YORK</v>
          </cell>
          <cell r="C61">
            <v>783424.24</v>
          </cell>
          <cell r="D61">
            <v>783424.24</v>
          </cell>
        </row>
        <row r="62">
          <cell r="A62">
            <v>113</v>
          </cell>
          <cell r="B62" t="str">
            <v>INVERSIONES FINANCIERAS</v>
          </cell>
          <cell r="C62">
            <v>121821302.93000001</v>
          </cell>
          <cell r="D62">
            <v>121821302.93000001</v>
          </cell>
        </row>
        <row r="63">
          <cell r="A63">
            <v>1130</v>
          </cell>
          <cell r="B63" t="str">
            <v>TITULOS VALORES CONSERVADOS PARA NEGOCIACION</v>
          </cell>
          <cell r="C63">
            <v>117907889.28</v>
          </cell>
          <cell r="D63">
            <v>117907889.28</v>
          </cell>
        </row>
        <row r="64">
          <cell r="A64">
            <v>113001</v>
          </cell>
          <cell r="B64" t="str">
            <v>TITULOSVALORES PROPIOS</v>
          </cell>
          <cell r="C64">
            <v>117907889.28</v>
          </cell>
          <cell r="D64">
            <v>117907889.28</v>
          </cell>
        </row>
        <row r="65">
          <cell r="A65">
            <v>1130010101</v>
          </cell>
          <cell r="B65" t="str">
            <v>EMITIDOS POR EL BCR</v>
          </cell>
          <cell r="C65">
            <v>16000000</v>
          </cell>
          <cell r="D65">
            <v>16000000</v>
          </cell>
        </row>
        <row r="66">
          <cell r="A66">
            <v>1130010201</v>
          </cell>
          <cell r="B66" t="str">
            <v>EMITIDOS POR EL ESTADO</v>
          </cell>
          <cell r="C66">
            <v>101883000</v>
          </cell>
          <cell r="D66">
            <v>101883000</v>
          </cell>
        </row>
        <row r="67">
          <cell r="A67">
            <v>1130019901</v>
          </cell>
          <cell r="B67" t="str">
            <v>INTERESES Y OTROS POR COBRAR</v>
          </cell>
          <cell r="C67">
            <v>24889.279999999999</v>
          </cell>
          <cell r="D67">
            <v>24889.279999999999</v>
          </cell>
        </row>
        <row r="68">
          <cell r="A68">
            <v>113001990101</v>
          </cell>
          <cell r="B68" t="str">
            <v>EMITIDOS POR EL BCR</v>
          </cell>
          <cell r="C68">
            <v>24889.279999999999</v>
          </cell>
          <cell r="D68">
            <v>24889.279999999999</v>
          </cell>
        </row>
        <row r="69">
          <cell r="A69">
            <v>1131</v>
          </cell>
          <cell r="B69" t="str">
            <v>TITULOSVALORES CONSERVARSE HASTA EL VENCIMIENTO</v>
          </cell>
          <cell r="C69">
            <v>3913413.65</v>
          </cell>
          <cell r="D69">
            <v>3913413.65</v>
          </cell>
        </row>
        <row r="70">
          <cell r="A70">
            <v>113100</v>
          </cell>
          <cell r="B70" t="str">
            <v>TITULOSVALORES CONSERVARSE HASTA EL VENCIMIENTO</v>
          </cell>
          <cell r="C70">
            <v>3913413.65</v>
          </cell>
          <cell r="D70">
            <v>3913413.65</v>
          </cell>
        </row>
        <row r="71">
          <cell r="A71">
            <v>1131000701</v>
          </cell>
          <cell r="B71" t="str">
            <v>EMITIDOS POR INSTITUCIONES EXTRANJERAS</v>
          </cell>
          <cell r="C71">
            <v>3913413.65</v>
          </cell>
          <cell r="D71">
            <v>3913413.65</v>
          </cell>
        </row>
        <row r="72">
          <cell r="A72">
            <v>114</v>
          </cell>
          <cell r="B72" t="str">
            <v>PRESTAMOS</v>
          </cell>
          <cell r="C72">
            <v>327114352.77999997</v>
          </cell>
          <cell r="D72">
            <v>327114352.77999997</v>
          </cell>
        </row>
        <row r="73">
          <cell r="A73">
            <v>1141</v>
          </cell>
          <cell r="B73" t="str">
            <v>PRESTAMOS PACTADOS HASTA UN AÑO PLAZO</v>
          </cell>
          <cell r="C73">
            <v>5258011.6100000003</v>
          </cell>
          <cell r="D73">
            <v>5258011.6100000003</v>
          </cell>
        </row>
        <row r="74">
          <cell r="A74">
            <v>114104</v>
          </cell>
          <cell r="B74" t="str">
            <v>PRESTAMOS A PARTICULARES</v>
          </cell>
          <cell r="C74">
            <v>5313.19</v>
          </cell>
          <cell r="D74">
            <v>5313.19</v>
          </cell>
        </row>
        <row r="75">
          <cell r="A75">
            <v>1141040101</v>
          </cell>
          <cell r="B75" t="str">
            <v>OTORGAMIENTOS ORIGINALES</v>
          </cell>
          <cell r="C75">
            <v>5271.84</v>
          </cell>
          <cell r="D75">
            <v>5271.84</v>
          </cell>
        </row>
        <row r="76">
          <cell r="A76">
            <v>1141049901</v>
          </cell>
          <cell r="B76" t="str">
            <v>INTERESES Y OTROS POR COBRAR</v>
          </cell>
          <cell r="C76">
            <v>41.35</v>
          </cell>
          <cell r="D76">
            <v>41.35</v>
          </cell>
        </row>
        <row r="77">
          <cell r="A77">
            <v>114104990101</v>
          </cell>
          <cell r="B77" t="str">
            <v>OTORGAMIENTOS ORIGINALES</v>
          </cell>
          <cell r="C77">
            <v>41.35</v>
          </cell>
          <cell r="D77">
            <v>41.35</v>
          </cell>
        </row>
        <row r="78">
          <cell r="A78">
            <v>114106</v>
          </cell>
          <cell r="B78" t="str">
            <v>PRESTAMOS A OTRAS ENTIDADES DEL SISTEMA FINANCIERO</v>
          </cell>
          <cell r="C78">
            <v>5252698.42</v>
          </cell>
          <cell r="D78">
            <v>5252698.42</v>
          </cell>
        </row>
        <row r="79">
          <cell r="A79">
            <v>1141060201</v>
          </cell>
          <cell r="B79" t="str">
            <v>PRESTAMOS PARA OTROS PROPOSITOS</v>
          </cell>
          <cell r="C79">
            <v>5230802.0199999996</v>
          </cell>
          <cell r="D79">
            <v>5230802.0199999996</v>
          </cell>
        </row>
        <row r="80">
          <cell r="A80">
            <v>114106020101</v>
          </cell>
          <cell r="B80" t="str">
            <v>OTORGAMIENTOS ORIGINALES</v>
          </cell>
          <cell r="C80">
            <v>5230802.0199999996</v>
          </cell>
          <cell r="D80">
            <v>5230802.0199999996</v>
          </cell>
        </row>
        <row r="81">
          <cell r="A81">
            <v>1141069901</v>
          </cell>
          <cell r="B81" t="str">
            <v>INTERESES Y OTROS POR COBRAR</v>
          </cell>
          <cell r="C81">
            <v>21896.400000000001</v>
          </cell>
          <cell r="D81">
            <v>21896.400000000001</v>
          </cell>
        </row>
        <row r="82">
          <cell r="A82">
            <v>114106990101</v>
          </cell>
          <cell r="B82" t="str">
            <v>OTORGAMIENTOS ORIGINALES</v>
          </cell>
          <cell r="C82">
            <v>21896.400000000001</v>
          </cell>
          <cell r="D82">
            <v>21896.400000000001</v>
          </cell>
        </row>
        <row r="83">
          <cell r="A83">
            <v>11410699010102</v>
          </cell>
          <cell r="B83" t="str">
            <v>PRESTAMOS PARA OTROS PROPOSITOS</v>
          </cell>
          <cell r="C83">
            <v>21896.400000000001</v>
          </cell>
          <cell r="D83">
            <v>21896.400000000001</v>
          </cell>
        </row>
        <row r="84">
          <cell r="A84">
            <v>1142</v>
          </cell>
          <cell r="B84" t="str">
            <v>PRESTAMOS PACTADOS A MAS DE UN ANIO PLAZO</v>
          </cell>
          <cell r="C84">
            <v>325244638.07999998</v>
          </cell>
          <cell r="D84">
            <v>325244638.07999998</v>
          </cell>
        </row>
        <row r="85">
          <cell r="A85">
            <v>114204</v>
          </cell>
          <cell r="B85" t="str">
            <v>PRESTAMOS A PARTICULARES</v>
          </cell>
          <cell r="C85">
            <v>4241230.16</v>
          </cell>
          <cell r="D85">
            <v>4241230.16</v>
          </cell>
        </row>
        <row r="86">
          <cell r="A86">
            <v>1142040101</v>
          </cell>
          <cell r="B86" t="str">
            <v>OTORGAMIENTOS ORIGINALES</v>
          </cell>
          <cell r="C86">
            <v>606104.18999999994</v>
          </cell>
          <cell r="D86">
            <v>606104.18999999994</v>
          </cell>
        </row>
        <row r="87">
          <cell r="A87">
            <v>1142040701</v>
          </cell>
          <cell r="B87" t="str">
            <v>PRESTAMOS PARA ADQUISICION DE VIVIENDA</v>
          </cell>
          <cell r="C87">
            <v>3634221.39</v>
          </cell>
          <cell r="D87">
            <v>3634221.39</v>
          </cell>
        </row>
        <row r="88">
          <cell r="A88">
            <v>1142049901</v>
          </cell>
          <cell r="B88" t="str">
            <v>INTERESES Y OTROS POR COBRAR</v>
          </cell>
          <cell r="C88">
            <v>904.58</v>
          </cell>
          <cell r="D88">
            <v>904.58</v>
          </cell>
        </row>
        <row r="89">
          <cell r="A89">
            <v>114204990101</v>
          </cell>
          <cell r="B89" t="str">
            <v>OTORGAMIENTOS ORIGINALES</v>
          </cell>
          <cell r="C89">
            <v>361.05</v>
          </cell>
          <cell r="D89">
            <v>361.05</v>
          </cell>
        </row>
        <row r="90">
          <cell r="A90">
            <v>114204990107</v>
          </cell>
          <cell r="B90" t="str">
            <v>PRESTAMOS PARA ADQUISICION DE VIVIENDA</v>
          </cell>
          <cell r="C90">
            <v>543.53</v>
          </cell>
          <cell r="D90">
            <v>543.53</v>
          </cell>
        </row>
        <row r="91">
          <cell r="A91">
            <v>114206</v>
          </cell>
          <cell r="B91" t="str">
            <v>PRESTAMOS A OTRAS ENTIDADES DEL SISTEMA FINANCIERO</v>
          </cell>
          <cell r="C91">
            <v>321003407.92000002</v>
          </cell>
          <cell r="D91">
            <v>321003407.92000002</v>
          </cell>
        </row>
        <row r="92">
          <cell r="A92">
            <v>1142060101</v>
          </cell>
          <cell r="B92" t="str">
            <v>PRESTAMOS PARA OTROS PROPOSITOS</v>
          </cell>
          <cell r="C92">
            <v>320030481.98000002</v>
          </cell>
          <cell r="D92">
            <v>320030481.98000002</v>
          </cell>
        </row>
        <row r="93">
          <cell r="A93">
            <v>114206010101</v>
          </cell>
          <cell r="B93" t="str">
            <v>OTORGAMIENTOS ORIGINALES</v>
          </cell>
          <cell r="C93">
            <v>320030481.98000002</v>
          </cell>
          <cell r="D93">
            <v>320030481.98000002</v>
          </cell>
        </row>
        <row r="94">
          <cell r="A94">
            <v>1142069901</v>
          </cell>
          <cell r="B94" t="str">
            <v>INTERESES Y OTROS POR COBRAR</v>
          </cell>
          <cell r="C94">
            <v>972925.94</v>
          </cell>
          <cell r="D94">
            <v>972925.94</v>
          </cell>
        </row>
        <row r="95">
          <cell r="A95">
            <v>114206990101</v>
          </cell>
          <cell r="B95" t="str">
            <v>OTORGAMIENTOS ORIGINALES</v>
          </cell>
          <cell r="C95">
            <v>972925.94</v>
          </cell>
          <cell r="D95">
            <v>972925.94</v>
          </cell>
        </row>
        <row r="96">
          <cell r="A96">
            <v>11420699010101</v>
          </cell>
          <cell r="B96" t="str">
            <v>PRESTAMOS PARA OTROS PROPOSITOS</v>
          </cell>
          <cell r="C96">
            <v>972925.94</v>
          </cell>
          <cell r="D96">
            <v>972925.94</v>
          </cell>
        </row>
        <row r="97">
          <cell r="A97">
            <v>1149</v>
          </cell>
          <cell r="B97" t="str">
            <v>PROVISION PARA INCOBRABILIDAD DE PRESTAMOS</v>
          </cell>
          <cell r="C97">
            <v>-3388296.91</v>
          </cell>
          <cell r="D97">
            <v>-3388296.91</v>
          </cell>
        </row>
        <row r="98">
          <cell r="A98">
            <v>114901</v>
          </cell>
          <cell r="B98" t="str">
            <v>PROVISION PARA INCOBRABILIDAD DE PRESTAMOS</v>
          </cell>
          <cell r="C98">
            <v>-3388296.91</v>
          </cell>
          <cell r="D98">
            <v>-3388296.91</v>
          </cell>
        </row>
        <row r="99">
          <cell r="A99">
            <v>1149010101</v>
          </cell>
          <cell r="B99" t="str">
            <v>PROVISIONES POR CATEGORIA DE RIESGO</v>
          </cell>
          <cell r="C99">
            <v>-66051.05</v>
          </cell>
          <cell r="D99">
            <v>-66051.05</v>
          </cell>
        </row>
        <row r="100">
          <cell r="A100">
            <v>114901010101</v>
          </cell>
          <cell r="B100" t="str">
            <v>CAPITAL</v>
          </cell>
          <cell r="C100">
            <v>-65797.490000000005</v>
          </cell>
          <cell r="D100">
            <v>-65797.490000000005</v>
          </cell>
        </row>
        <row r="101">
          <cell r="A101">
            <v>11490101010101</v>
          </cell>
          <cell r="B101" t="str">
            <v>RESERVA PRESTAMOS CATEGORIA A2 Y B</v>
          </cell>
          <cell r="C101">
            <v>-65797.490000000005</v>
          </cell>
          <cell r="D101">
            <v>-65797.490000000005</v>
          </cell>
        </row>
        <row r="102">
          <cell r="A102">
            <v>114901010102</v>
          </cell>
          <cell r="B102" t="str">
            <v>INTERESES</v>
          </cell>
          <cell r="C102">
            <v>-253.56</v>
          </cell>
          <cell r="D102">
            <v>-253.56</v>
          </cell>
        </row>
        <row r="103">
          <cell r="A103">
            <v>11490101010201</v>
          </cell>
          <cell r="B103" t="str">
            <v>RESERVA PRESTAMOS CATEGORIA A2 Y B</v>
          </cell>
          <cell r="C103">
            <v>-253.56</v>
          </cell>
          <cell r="D103">
            <v>-253.56</v>
          </cell>
        </row>
        <row r="104">
          <cell r="A104">
            <v>1149010301</v>
          </cell>
          <cell r="B104" t="str">
            <v>PROVISIONES VOLUNTARIAS</v>
          </cell>
          <cell r="C104">
            <v>-3322245.86</v>
          </cell>
          <cell r="D104">
            <v>-3322245.86</v>
          </cell>
        </row>
        <row r="105">
          <cell r="A105">
            <v>12</v>
          </cell>
          <cell r="B105" t="str">
            <v>OTROS ACTIVOS</v>
          </cell>
          <cell r="C105">
            <v>19241813.329999998</v>
          </cell>
          <cell r="D105">
            <v>19241813.329999998</v>
          </cell>
        </row>
        <row r="106">
          <cell r="A106">
            <v>123</v>
          </cell>
          <cell r="B106" t="str">
            <v>EXISTENCIAS</v>
          </cell>
          <cell r="C106">
            <v>483372.2</v>
          </cell>
          <cell r="D106">
            <v>483372.2</v>
          </cell>
        </row>
        <row r="107">
          <cell r="A107">
            <v>1230</v>
          </cell>
          <cell r="B107" t="str">
            <v>EXISTENCIAS</v>
          </cell>
          <cell r="C107">
            <v>483372.2</v>
          </cell>
          <cell r="D107">
            <v>483372.2</v>
          </cell>
        </row>
        <row r="108">
          <cell r="A108">
            <v>123001</v>
          </cell>
          <cell r="B108" t="str">
            <v>BIENES PARA LA VENTA</v>
          </cell>
          <cell r="C108">
            <v>443622.45</v>
          </cell>
          <cell r="D108">
            <v>443622.45</v>
          </cell>
        </row>
        <row r="109">
          <cell r="A109">
            <v>1230010100</v>
          </cell>
          <cell r="B109" t="str">
            <v>TARJETAS DE CREDITO</v>
          </cell>
          <cell r="C109">
            <v>316142.21999999997</v>
          </cell>
          <cell r="D109">
            <v>316142.21999999997</v>
          </cell>
        </row>
        <row r="110">
          <cell r="A110">
            <v>123001010001</v>
          </cell>
          <cell r="B110" t="str">
            <v>OFICINA CENTRAL</v>
          </cell>
          <cell r="C110">
            <v>39504.379999999997</v>
          </cell>
          <cell r="D110">
            <v>39504.379999999997</v>
          </cell>
        </row>
        <row r="111">
          <cell r="A111">
            <v>123001010003</v>
          </cell>
          <cell r="B111" t="str">
            <v>FEDECREDITO</v>
          </cell>
          <cell r="C111">
            <v>276637.84000000003</v>
          </cell>
          <cell r="D111">
            <v>276637.84000000003</v>
          </cell>
        </row>
        <row r="112">
          <cell r="A112">
            <v>12300101000301</v>
          </cell>
          <cell r="B112" t="str">
            <v>PLASTICO</v>
          </cell>
          <cell r="C112">
            <v>199795.47</v>
          </cell>
          <cell r="D112">
            <v>199795.47</v>
          </cell>
        </row>
        <row r="113">
          <cell r="A113">
            <v>12300101000302</v>
          </cell>
          <cell r="B113" t="str">
            <v>ARTICULOS PROMOCIONALES Y PAPELERIA</v>
          </cell>
          <cell r="C113">
            <v>76842.37</v>
          </cell>
          <cell r="D113">
            <v>76842.37</v>
          </cell>
        </row>
        <row r="114">
          <cell r="A114">
            <v>1230010200</v>
          </cell>
          <cell r="B114" t="str">
            <v>CHEQUERAS</v>
          </cell>
          <cell r="C114">
            <v>1941.5</v>
          </cell>
          <cell r="D114">
            <v>1941.5</v>
          </cell>
        </row>
        <row r="115">
          <cell r="A115">
            <v>123001020001</v>
          </cell>
          <cell r="B115" t="str">
            <v>OFICINA CENTRAL</v>
          </cell>
          <cell r="C115">
            <v>1941.5</v>
          </cell>
          <cell r="D115">
            <v>1941.5</v>
          </cell>
        </row>
        <row r="116">
          <cell r="A116">
            <v>1230019100</v>
          </cell>
          <cell r="B116" t="str">
            <v>OTROS</v>
          </cell>
          <cell r="C116">
            <v>125538.73</v>
          </cell>
          <cell r="D116">
            <v>125538.73</v>
          </cell>
        </row>
        <row r="117">
          <cell r="A117">
            <v>123001910001</v>
          </cell>
          <cell r="B117" t="str">
            <v>OFICINA CENTRAL</v>
          </cell>
          <cell r="C117">
            <v>125538.73</v>
          </cell>
          <cell r="D117">
            <v>125538.73</v>
          </cell>
        </row>
        <row r="118">
          <cell r="A118">
            <v>123002</v>
          </cell>
          <cell r="B118" t="str">
            <v>BIENES PARA CONSUMO</v>
          </cell>
          <cell r="C118">
            <v>39749.75</v>
          </cell>
          <cell r="D118">
            <v>39749.75</v>
          </cell>
        </row>
        <row r="119">
          <cell r="A119">
            <v>1230020100</v>
          </cell>
          <cell r="B119" t="str">
            <v>PAPELERIA, UTILES Y ENSERES</v>
          </cell>
          <cell r="C119">
            <v>35242.14</v>
          </cell>
          <cell r="D119">
            <v>35242.14</v>
          </cell>
        </row>
        <row r="120">
          <cell r="A120">
            <v>123002010001</v>
          </cell>
          <cell r="B120" t="str">
            <v>OFICINA CENTRAL</v>
          </cell>
          <cell r="C120">
            <v>35242.14</v>
          </cell>
          <cell r="D120">
            <v>35242.14</v>
          </cell>
        </row>
        <row r="121">
          <cell r="A121">
            <v>1230029100</v>
          </cell>
          <cell r="B121" t="str">
            <v>OTROS</v>
          </cell>
          <cell r="C121">
            <v>4507.6099999999997</v>
          </cell>
          <cell r="D121">
            <v>4507.6099999999997</v>
          </cell>
        </row>
        <row r="122">
          <cell r="A122">
            <v>123002910001</v>
          </cell>
          <cell r="B122" t="str">
            <v>ARTICULOS DE ASEO Y LIMPIEZA</v>
          </cell>
          <cell r="C122">
            <v>2451.3000000000002</v>
          </cell>
          <cell r="D122">
            <v>2451.3000000000002</v>
          </cell>
        </row>
        <row r="123">
          <cell r="A123">
            <v>123002910002</v>
          </cell>
          <cell r="B123" t="str">
            <v>MATERIALES PARA MANTENIMIENTO DE EDIFICIOS</v>
          </cell>
          <cell r="C123">
            <v>56.31</v>
          </cell>
          <cell r="D123">
            <v>56.31</v>
          </cell>
        </row>
        <row r="124">
          <cell r="A124">
            <v>123002910003</v>
          </cell>
          <cell r="B124" t="str">
            <v>CUPONES DE COMBUSTIBLE</v>
          </cell>
          <cell r="C124">
            <v>2000</v>
          </cell>
          <cell r="D124">
            <v>2000</v>
          </cell>
        </row>
        <row r="125">
          <cell r="A125">
            <v>124</v>
          </cell>
          <cell r="B125" t="str">
            <v>GASTOS PAGADOS POR ANTICIPADO Y CARGOS DIFERIDOS</v>
          </cell>
          <cell r="C125">
            <v>6870049.2000000002</v>
          </cell>
          <cell r="D125">
            <v>6870049.2000000002</v>
          </cell>
        </row>
        <row r="126">
          <cell r="A126">
            <v>1240</v>
          </cell>
          <cell r="B126" t="str">
            <v>GASTOS PAGADOS POR ANTICIPADO Y CARGOS DIFERIDOS</v>
          </cell>
          <cell r="C126">
            <v>6870049.2000000002</v>
          </cell>
          <cell r="D126">
            <v>6870049.2000000002</v>
          </cell>
        </row>
        <row r="127">
          <cell r="A127">
            <v>124001</v>
          </cell>
          <cell r="B127" t="str">
            <v>SEGUROS</v>
          </cell>
          <cell r="C127">
            <v>57992.08</v>
          </cell>
          <cell r="D127">
            <v>57992.08</v>
          </cell>
        </row>
        <row r="128">
          <cell r="A128">
            <v>1240010100</v>
          </cell>
          <cell r="B128" t="str">
            <v>SOBRE PERSONAS</v>
          </cell>
          <cell r="C128">
            <v>28875.55</v>
          </cell>
          <cell r="D128">
            <v>28875.55</v>
          </cell>
        </row>
        <row r="129">
          <cell r="A129">
            <v>124001010001</v>
          </cell>
          <cell r="B129" t="str">
            <v>SEGURO DE VIDA</v>
          </cell>
          <cell r="C129">
            <v>9468.2199999999993</v>
          </cell>
          <cell r="D129">
            <v>9468.2199999999993</v>
          </cell>
        </row>
        <row r="130">
          <cell r="A130">
            <v>124001010002</v>
          </cell>
          <cell r="B130" t="str">
            <v>SEGURO MEDICO HOSPITALARIO</v>
          </cell>
          <cell r="C130">
            <v>19407.330000000002</v>
          </cell>
          <cell r="D130">
            <v>19407.330000000002</v>
          </cell>
        </row>
        <row r="131">
          <cell r="A131">
            <v>1240010200</v>
          </cell>
          <cell r="B131" t="str">
            <v>SOBRE BIENES</v>
          </cell>
          <cell r="C131">
            <v>7141.32</v>
          </cell>
          <cell r="D131">
            <v>7141.32</v>
          </cell>
        </row>
        <row r="132">
          <cell r="A132">
            <v>1240010300</v>
          </cell>
          <cell r="B132" t="str">
            <v>SOBRE RIESGOS DE INTERMEDIACION</v>
          </cell>
          <cell r="C132">
            <v>21975.21</v>
          </cell>
          <cell r="D132">
            <v>21975.21</v>
          </cell>
        </row>
        <row r="133">
          <cell r="A133">
            <v>124002</v>
          </cell>
          <cell r="B133" t="str">
            <v>ALQUILERES</v>
          </cell>
          <cell r="C133">
            <v>618</v>
          </cell>
          <cell r="D133">
            <v>618</v>
          </cell>
        </row>
        <row r="134">
          <cell r="A134">
            <v>1240020100</v>
          </cell>
          <cell r="B134" t="str">
            <v>LOCALES</v>
          </cell>
          <cell r="C134">
            <v>618</v>
          </cell>
          <cell r="D134">
            <v>618</v>
          </cell>
        </row>
        <row r="135">
          <cell r="A135">
            <v>124004</v>
          </cell>
          <cell r="B135" t="str">
            <v>INTANGIBLES</v>
          </cell>
          <cell r="C135">
            <v>2742815.43</v>
          </cell>
          <cell r="D135">
            <v>2742815.43</v>
          </cell>
        </row>
        <row r="136">
          <cell r="A136">
            <v>1240040100</v>
          </cell>
          <cell r="B136" t="str">
            <v>PROGRAMAS COMPUTACIONALES</v>
          </cell>
          <cell r="C136">
            <v>2742815.43</v>
          </cell>
          <cell r="D136">
            <v>2742815.43</v>
          </cell>
        </row>
        <row r="137">
          <cell r="A137">
            <v>124004010001</v>
          </cell>
          <cell r="B137" t="str">
            <v>ADQUIRIDOS POR LA EMPRESA</v>
          </cell>
          <cell r="C137">
            <v>2742815.43</v>
          </cell>
          <cell r="D137">
            <v>2742815.43</v>
          </cell>
        </row>
        <row r="138">
          <cell r="A138">
            <v>124006</v>
          </cell>
          <cell r="B138" t="str">
            <v>DIFERENCIAS TEMPORARIAS POR IMPUESTOS SOBRE LAS GANANCIAS</v>
          </cell>
          <cell r="C138">
            <v>63560.25</v>
          </cell>
          <cell r="D138">
            <v>63560.25</v>
          </cell>
        </row>
        <row r="139">
          <cell r="A139">
            <v>1240060100</v>
          </cell>
          <cell r="B139" t="str">
            <v>IMPUESTO SOBRE LA RENTA</v>
          </cell>
          <cell r="C139">
            <v>63560.25</v>
          </cell>
          <cell r="D139">
            <v>63560.25</v>
          </cell>
        </row>
        <row r="140">
          <cell r="A140">
            <v>124098</v>
          </cell>
          <cell r="B140" t="str">
            <v>OTROS PAGOS ANTICIPADOS</v>
          </cell>
          <cell r="C140">
            <v>903979.59</v>
          </cell>
          <cell r="D140">
            <v>903979.59</v>
          </cell>
        </row>
        <row r="141">
          <cell r="A141">
            <v>1240980100</v>
          </cell>
          <cell r="B141" t="str">
            <v>PAGO A CUENTA DEL IMPUESTO SOBRE LA RENTA</v>
          </cell>
          <cell r="C141">
            <v>384880.63</v>
          </cell>
          <cell r="D141">
            <v>384880.63</v>
          </cell>
        </row>
        <row r="142">
          <cell r="A142">
            <v>124098010001</v>
          </cell>
          <cell r="B142" t="str">
            <v>IMPUESTO SOBRE INGRESOS GRAVADOS</v>
          </cell>
          <cell r="C142">
            <v>321735.2</v>
          </cell>
          <cell r="D142">
            <v>321735.2</v>
          </cell>
        </row>
        <row r="143">
          <cell r="A143">
            <v>124098010002</v>
          </cell>
          <cell r="B143" t="str">
            <v>IMPUESTO RETENIDO SOBRE INGRESO GRAVADOS</v>
          </cell>
          <cell r="C143">
            <v>63145.43</v>
          </cell>
          <cell r="D143">
            <v>63145.43</v>
          </cell>
        </row>
        <row r="144">
          <cell r="A144">
            <v>1240980200</v>
          </cell>
          <cell r="B144" t="str">
            <v>SUSCRIPCIONES Y CONTRATOS DE MANTENIMIENTO</v>
          </cell>
          <cell r="C144">
            <v>314571.09999999998</v>
          </cell>
          <cell r="D144">
            <v>314571.09999999998</v>
          </cell>
        </row>
        <row r="145">
          <cell r="A145">
            <v>124098020001</v>
          </cell>
          <cell r="B145" t="str">
            <v>SUSCRIPCIONES</v>
          </cell>
          <cell r="C145">
            <v>12338.65</v>
          </cell>
          <cell r="D145">
            <v>12338.65</v>
          </cell>
        </row>
        <row r="146">
          <cell r="A146">
            <v>124098020002</v>
          </cell>
          <cell r="B146" t="str">
            <v>CONTRATOS DE MANTENIMIENTO</v>
          </cell>
          <cell r="C146">
            <v>302232.45</v>
          </cell>
          <cell r="D146">
            <v>302232.45</v>
          </cell>
        </row>
        <row r="147">
          <cell r="A147">
            <v>1240989100</v>
          </cell>
          <cell r="B147" t="str">
            <v>OTROS</v>
          </cell>
          <cell r="C147">
            <v>204527.86</v>
          </cell>
          <cell r="D147">
            <v>204527.86</v>
          </cell>
        </row>
        <row r="148">
          <cell r="A148">
            <v>124098910001</v>
          </cell>
          <cell r="B148" t="str">
            <v>IMPUESTOS MUNICIPALES</v>
          </cell>
          <cell r="C148">
            <v>10278.64</v>
          </cell>
          <cell r="D148">
            <v>10278.64</v>
          </cell>
        </row>
        <row r="149">
          <cell r="A149">
            <v>124098910002</v>
          </cell>
          <cell r="B149" t="str">
            <v>RENOVACION DE MATRICULA DE COMERCIO</v>
          </cell>
          <cell r="C149">
            <v>4783.3100000000004</v>
          </cell>
          <cell r="D149">
            <v>4783.3100000000004</v>
          </cell>
        </row>
        <row r="150">
          <cell r="A150">
            <v>124098910003</v>
          </cell>
          <cell r="B150" t="str">
            <v>PAGOS A PROVEEDORES</v>
          </cell>
          <cell r="C150">
            <v>189465.91</v>
          </cell>
          <cell r="D150">
            <v>189465.91</v>
          </cell>
        </row>
        <row r="151">
          <cell r="A151">
            <v>124099</v>
          </cell>
          <cell r="B151" t="str">
            <v>OTROS CARGOS DIFERIDOS</v>
          </cell>
          <cell r="C151">
            <v>3101083.85</v>
          </cell>
          <cell r="D151">
            <v>3101083.85</v>
          </cell>
        </row>
        <row r="152">
          <cell r="A152">
            <v>1240990100</v>
          </cell>
          <cell r="B152" t="str">
            <v>PRESTACIONES AL PERSONAL</v>
          </cell>
          <cell r="C152">
            <v>316.64</v>
          </cell>
          <cell r="D152">
            <v>316.64</v>
          </cell>
        </row>
        <row r="153">
          <cell r="A153">
            <v>1240999100</v>
          </cell>
          <cell r="B153" t="str">
            <v>OTROS</v>
          </cell>
          <cell r="C153">
            <v>3100767.21</v>
          </cell>
          <cell r="D153">
            <v>3100767.21</v>
          </cell>
        </row>
        <row r="154">
          <cell r="A154">
            <v>124099910003</v>
          </cell>
          <cell r="B154" t="str">
            <v>COMISIONES BANCARIAS</v>
          </cell>
          <cell r="C154">
            <v>2921246.82</v>
          </cell>
          <cell r="D154">
            <v>2921246.82</v>
          </cell>
        </row>
        <row r="155">
          <cell r="A155">
            <v>12409991000301</v>
          </cell>
          <cell r="B155" t="str">
            <v>BANCOS Y FINANCIERAS</v>
          </cell>
          <cell r="C155">
            <v>27184.73</v>
          </cell>
          <cell r="D155">
            <v>27184.73</v>
          </cell>
        </row>
        <row r="156">
          <cell r="A156">
            <v>12409991000306</v>
          </cell>
          <cell r="B156" t="str">
            <v>ENTIDADES EXTRANJERAS</v>
          </cell>
          <cell r="C156">
            <v>2894062.09</v>
          </cell>
          <cell r="D156">
            <v>2894062.09</v>
          </cell>
        </row>
        <row r="157">
          <cell r="A157">
            <v>124099910006</v>
          </cell>
          <cell r="B157" t="str">
            <v>PROYECTO</v>
          </cell>
          <cell r="C157">
            <v>34630.230000000003</v>
          </cell>
          <cell r="D157">
            <v>34630.230000000003</v>
          </cell>
        </row>
        <row r="158">
          <cell r="A158">
            <v>124099910007</v>
          </cell>
          <cell r="B158" t="str">
            <v>COSTOS DE EMISIONES DE TITULOS VALORES</v>
          </cell>
          <cell r="C158">
            <v>11376.44</v>
          </cell>
          <cell r="D158">
            <v>11376.44</v>
          </cell>
        </row>
        <row r="159">
          <cell r="A159">
            <v>124099910008</v>
          </cell>
          <cell r="B159" t="str">
            <v>COMISIONES POR ADQUISICION DE TITULOS VALORES</v>
          </cell>
          <cell r="C159">
            <v>67511.42</v>
          </cell>
          <cell r="D159">
            <v>67511.42</v>
          </cell>
        </row>
        <row r="160">
          <cell r="A160">
            <v>124099910009</v>
          </cell>
          <cell r="B160" t="str">
            <v>OTROS GASTOS SOBRE PRESTAMOS OBTENIDOS</v>
          </cell>
          <cell r="C160">
            <v>66002.3</v>
          </cell>
          <cell r="D160">
            <v>66002.3</v>
          </cell>
        </row>
        <row r="161">
          <cell r="A161">
            <v>12409991000901</v>
          </cell>
          <cell r="B161" t="str">
            <v>CONSULTORIAS POR PRESTAMOS</v>
          </cell>
          <cell r="C161">
            <v>66002.3</v>
          </cell>
          <cell r="D161">
            <v>66002.3</v>
          </cell>
        </row>
        <row r="162">
          <cell r="A162">
            <v>125</v>
          </cell>
          <cell r="B162" t="str">
            <v>CUENTAS POR COBRAR</v>
          </cell>
          <cell r="C162">
            <v>9632644.8800000008</v>
          </cell>
          <cell r="D162">
            <v>9632644.8800000008</v>
          </cell>
        </row>
        <row r="163">
          <cell r="A163">
            <v>1250</v>
          </cell>
          <cell r="B163" t="str">
            <v>CUENTAS POR COBRAR</v>
          </cell>
          <cell r="C163">
            <v>9757458.0899999999</v>
          </cell>
          <cell r="D163">
            <v>9757458.0899999999</v>
          </cell>
        </row>
        <row r="164">
          <cell r="A164">
            <v>125001</v>
          </cell>
          <cell r="B164" t="str">
            <v>SALDOS POR COBRAR</v>
          </cell>
          <cell r="C164">
            <v>151439.28</v>
          </cell>
          <cell r="D164">
            <v>151439.28</v>
          </cell>
        </row>
        <row r="165">
          <cell r="A165">
            <v>1250010100</v>
          </cell>
          <cell r="B165" t="str">
            <v>ASOCIADOS</v>
          </cell>
          <cell r="C165">
            <v>151439.28</v>
          </cell>
          <cell r="D165">
            <v>151439.28</v>
          </cell>
        </row>
        <row r="166">
          <cell r="A166">
            <v>125001010001</v>
          </cell>
          <cell r="B166" t="str">
            <v>A CAJAS DE CREDITO</v>
          </cell>
          <cell r="C166">
            <v>151231.59</v>
          </cell>
          <cell r="D166">
            <v>151231.59</v>
          </cell>
        </row>
        <row r="167">
          <cell r="A167">
            <v>125001010002</v>
          </cell>
          <cell r="B167" t="str">
            <v>A BANCOS DE LOS TRABAJADORES</v>
          </cell>
          <cell r="C167">
            <v>207.69</v>
          </cell>
          <cell r="D167">
            <v>207.69</v>
          </cell>
        </row>
        <row r="168">
          <cell r="A168">
            <v>125003</v>
          </cell>
          <cell r="B168" t="str">
            <v>PAGOS POR CUENTA AJENA</v>
          </cell>
          <cell r="C168">
            <v>18728.490000000002</v>
          </cell>
          <cell r="D168">
            <v>18728.490000000002</v>
          </cell>
        </row>
        <row r="169">
          <cell r="A169">
            <v>1250039101</v>
          </cell>
          <cell r="B169" t="str">
            <v>OTROS DEUDORES</v>
          </cell>
          <cell r="C169">
            <v>18728.490000000002</v>
          </cell>
          <cell r="D169">
            <v>18728.490000000002</v>
          </cell>
        </row>
        <row r="170">
          <cell r="A170">
            <v>125003910107</v>
          </cell>
          <cell r="B170" t="str">
            <v>INTERCAMBIO DE TARJETAS PENDIENTE DE LIQUIDAR</v>
          </cell>
          <cell r="C170">
            <v>228.49</v>
          </cell>
          <cell r="D170">
            <v>228.49</v>
          </cell>
        </row>
        <row r="171">
          <cell r="A171">
            <v>125003910108</v>
          </cell>
          <cell r="B171" t="str">
            <v>OTRAS OPERACIONES DE TARJETAS POR LIQUIDAR</v>
          </cell>
          <cell r="C171">
            <v>18500</v>
          </cell>
          <cell r="D171">
            <v>18500</v>
          </cell>
        </row>
        <row r="172">
          <cell r="A172">
            <v>12500391010802</v>
          </cell>
          <cell r="B172" t="str">
            <v>SERVICIOS DE TARJETAS DE CREDITO Y DEBITO POR COBRAR</v>
          </cell>
          <cell r="C172">
            <v>18500</v>
          </cell>
          <cell r="D172">
            <v>18500</v>
          </cell>
        </row>
        <row r="173">
          <cell r="A173">
            <v>125004</v>
          </cell>
          <cell r="B173" t="str">
            <v>SERVICIOS FINANCIEROS</v>
          </cell>
          <cell r="C173">
            <v>244014.18</v>
          </cell>
          <cell r="D173">
            <v>244014.18</v>
          </cell>
        </row>
        <row r="174">
          <cell r="A174">
            <v>1250049101</v>
          </cell>
          <cell r="B174" t="str">
            <v>OTROS SERVICIOS FINANCIEROS</v>
          </cell>
          <cell r="C174">
            <v>244014.18</v>
          </cell>
          <cell r="D174">
            <v>244014.18</v>
          </cell>
        </row>
        <row r="175">
          <cell r="A175">
            <v>125004910104</v>
          </cell>
          <cell r="B175" t="str">
            <v>SERVICIOS - ATM´S</v>
          </cell>
          <cell r="C175">
            <v>216095</v>
          </cell>
          <cell r="D175">
            <v>216095</v>
          </cell>
        </row>
        <row r="176">
          <cell r="A176">
            <v>12500491010404</v>
          </cell>
          <cell r="B176" t="str">
            <v>SERVICIO DE ATM´S A OTROS BANCOS POR COBRAR A ATH</v>
          </cell>
          <cell r="C176">
            <v>216095</v>
          </cell>
          <cell r="D176">
            <v>216095</v>
          </cell>
        </row>
        <row r="177">
          <cell r="A177">
            <v>125004910105</v>
          </cell>
          <cell r="B177" t="str">
            <v>COMISIONES - ATM´S</v>
          </cell>
          <cell r="C177">
            <v>27919.18</v>
          </cell>
          <cell r="D177">
            <v>27919.18</v>
          </cell>
        </row>
        <row r="178">
          <cell r="A178">
            <v>12500491010504</v>
          </cell>
          <cell r="B178" t="str">
            <v>SERVICIO DE ATM´S A OTROS BANCOS POR COBRAR A ATH</v>
          </cell>
          <cell r="C178">
            <v>27919.18</v>
          </cell>
          <cell r="D178">
            <v>27919.18</v>
          </cell>
        </row>
        <row r="179">
          <cell r="A179">
            <v>125005</v>
          </cell>
          <cell r="B179" t="str">
            <v>ANTICIPOS</v>
          </cell>
          <cell r="C179">
            <v>12079.44</v>
          </cell>
          <cell r="D179">
            <v>12079.44</v>
          </cell>
        </row>
        <row r="180">
          <cell r="A180">
            <v>1250050201</v>
          </cell>
          <cell r="B180" t="str">
            <v>A PROVEEDORES</v>
          </cell>
          <cell r="C180">
            <v>12079.44</v>
          </cell>
          <cell r="D180">
            <v>12079.44</v>
          </cell>
        </row>
        <row r="181">
          <cell r="A181">
            <v>125099</v>
          </cell>
          <cell r="B181" t="str">
            <v>OTRAS</v>
          </cell>
          <cell r="C181">
            <v>9331196.6999999993</v>
          </cell>
          <cell r="D181">
            <v>9331196.6999999993</v>
          </cell>
        </row>
        <row r="182">
          <cell r="A182">
            <v>1250990101</v>
          </cell>
          <cell r="B182" t="str">
            <v>FALTANTES DE CAJEROS</v>
          </cell>
          <cell r="C182">
            <v>320</v>
          </cell>
          <cell r="D182">
            <v>320</v>
          </cell>
        </row>
        <row r="183">
          <cell r="A183">
            <v>125099010103</v>
          </cell>
          <cell r="B183" t="str">
            <v>FALTANTE EN ATM´S</v>
          </cell>
          <cell r="C183">
            <v>320</v>
          </cell>
          <cell r="D183">
            <v>320</v>
          </cell>
        </row>
        <row r="184">
          <cell r="A184">
            <v>1250999101</v>
          </cell>
          <cell r="B184" t="str">
            <v>OTRAS</v>
          </cell>
          <cell r="C184">
            <v>9330876.6999999993</v>
          </cell>
          <cell r="D184">
            <v>9330876.6999999993</v>
          </cell>
        </row>
        <row r="185">
          <cell r="A185">
            <v>125099910103</v>
          </cell>
          <cell r="B185" t="str">
            <v>DEPOSITOS EN GARANTIA</v>
          </cell>
          <cell r="C185">
            <v>29432.22</v>
          </cell>
          <cell r="D185">
            <v>29432.22</v>
          </cell>
        </row>
        <row r="186">
          <cell r="A186">
            <v>125099910107</v>
          </cell>
          <cell r="B186" t="str">
            <v>COLATERAL VISA</v>
          </cell>
          <cell r="C186">
            <v>1702612.96</v>
          </cell>
          <cell r="D186">
            <v>1702612.96</v>
          </cell>
        </row>
        <row r="187">
          <cell r="A187">
            <v>125099910112</v>
          </cell>
          <cell r="B187" t="str">
            <v>TRANSFERENCIA DE FONDOS</v>
          </cell>
          <cell r="C187">
            <v>7000.19</v>
          </cell>
          <cell r="D187">
            <v>7000.19</v>
          </cell>
        </row>
        <row r="188">
          <cell r="A188">
            <v>12509991011205</v>
          </cell>
          <cell r="B188" t="str">
            <v>EMISOR DE TARJETAS BR INTERNACIONAL</v>
          </cell>
          <cell r="C188">
            <v>7000</v>
          </cell>
          <cell r="D188">
            <v>7000</v>
          </cell>
        </row>
        <row r="189">
          <cell r="A189">
            <v>12509991011206</v>
          </cell>
          <cell r="B189" t="str">
            <v>LIQUIDACION INTERCAMBIO VISA LOCAL</v>
          </cell>
          <cell r="C189">
            <v>0.19</v>
          </cell>
          <cell r="D189">
            <v>0.19</v>
          </cell>
        </row>
        <row r="190">
          <cell r="A190">
            <v>125099910113</v>
          </cell>
          <cell r="B190" t="str">
            <v>PLAN DE MARKETING</v>
          </cell>
          <cell r="C190">
            <v>194286.96</v>
          </cell>
          <cell r="D190">
            <v>194286.96</v>
          </cell>
        </row>
        <row r="191">
          <cell r="A191">
            <v>125099910114</v>
          </cell>
          <cell r="B191" t="str">
            <v>SALDO PRESTAMOS EX EMPLEADOS</v>
          </cell>
          <cell r="C191">
            <v>311995.27</v>
          </cell>
          <cell r="D191">
            <v>311995.27</v>
          </cell>
        </row>
        <row r="192">
          <cell r="A192">
            <v>125099910116</v>
          </cell>
          <cell r="B192" t="str">
            <v>CAMP. PROMOCIONAL SISTEMA FEDECREDITO</v>
          </cell>
          <cell r="C192">
            <v>1320.07</v>
          </cell>
          <cell r="D192">
            <v>1320.07</v>
          </cell>
        </row>
        <row r="193">
          <cell r="A193">
            <v>125099910122</v>
          </cell>
          <cell r="B193" t="str">
            <v>CADI</v>
          </cell>
          <cell r="C193">
            <v>42777.279999999999</v>
          </cell>
          <cell r="D193">
            <v>42777.279999999999</v>
          </cell>
        </row>
        <row r="194">
          <cell r="A194">
            <v>125099910129</v>
          </cell>
          <cell r="B194" t="str">
            <v>PROYECTOS</v>
          </cell>
          <cell r="C194">
            <v>2123571.87</v>
          </cell>
          <cell r="D194">
            <v>2123571.87</v>
          </cell>
        </row>
        <row r="195">
          <cell r="A195">
            <v>12509991012907</v>
          </cell>
          <cell r="B195" t="str">
            <v>PROYECTOS OTROS</v>
          </cell>
          <cell r="C195">
            <v>2123571.87</v>
          </cell>
          <cell r="D195">
            <v>2123571.87</v>
          </cell>
        </row>
        <row r="196">
          <cell r="A196">
            <v>125099910134</v>
          </cell>
          <cell r="B196" t="str">
            <v>CORPORACION FINANCIERA INTERNACIONAL</v>
          </cell>
          <cell r="C196">
            <v>4417114.67</v>
          </cell>
          <cell r="D196">
            <v>4417114.67</v>
          </cell>
        </row>
        <row r="197">
          <cell r="A197">
            <v>125099910135</v>
          </cell>
          <cell r="B197" t="str">
            <v>OPERACIONES POR APLICAR</v>
          </cell>
          <cell r="C197">
            <v>4485</v>
          </cell>
          <cell r="D197">
            <v>4485</v>
          </cell>
        </row>
        <row r="198">
          <cell r="A198">
            <v>125099910152</v>
          </cell>
          <cell r="B198" t="str">
            <v>SERVICIOS DE COLECTURIA EXTERNA</v>
          </cell>
          <cell r="C198">
            <v>52531.66</v>
          </cell>
          <cell r="D198">
            <v>52531.66</v>
          </cell>
        </row>
        <row r="199">
          <cell r="A199">
            <v>12509991015201</v>
          </cell>
          <cell r="B199" t="str">
            <v>PAGOS COLECTADOS</v>
          </cell>
          <cell r="C199">
            <v>52531.66</v>
          </cell>
          <cell r="D199">
            <v>52531.66</v>
          </cell>
        </row>
        <row r="200">
          <cell r="A200">
            <v>1250999101520100</v>
          </cell>
          <cell r="B200" t="str">
            <v>FARMACIAS ECONOMICAS</v>
          </cell>
          <cell r="C200">
            <v>52531.66</v>
          </cell>
          <cell r="D200">
            <v>52531.66</v>
          </cell>
        </row>
        <row r="201">
          <cell r="A201">
            <v>125099910163</v>
          </cell>
          <cell r="B201" t="str">
            <v>COMISIONES POR SERVICIO</v>
          </cell>
          <cell r="C201">
            <v>43962.57</v>
          </cell>
          <cell r="D201">
            <v>43962.57</v>
          </cell>
        </row>
        <row r="202">
          <cell r="A202">
            <v>12509991016301</v>
          </cell>
          <cell r="B202" t="str">
            <v>COMISION POR COBRAR A COLECTORES</v>
          </cell>
          <cell r="C202">
            <v>36153.35</v>
          </cell>
          <cell r="D202">
            <v>36153.35</v>
          </cell>
        </row>
        <row r="203">
          <cell r="A203">
            <v>12509991016303</v>
          </cell>
          <cell r="B203" t="str">
            <v>COMISION POR SERVICIO DE COMERCIALIZACION DE SEGUROS</v>
          </cell>
          <cell r="C203">
            <v>7803.91</v>
          </cell>
          <cell r="D203">
            <v>7803.91</v>
          </cell>
        </row>
        <row r="204">
          <cell r="A204">
            <v>12509991016304</v>
          </cell>
          <cell r="B204" t="str">
            <v>COMISION POR SERVICIOS DE COMERCIALIZACION</v>
          </cell>
          <cell r="C204">
            <v>5.31</v>
          </cell>
          <cell r="D204">
            <v>5.31</v>
          </cell>
        </row>
        <row r="205">
          <cell r="A205">
            <v>1250999101630400</v>
          </cell>
          <cell r="B205" t="str">
            <v>COMISION POR COMERCIALIZACION DE SEGUROS REMESAS FAMILIARES</v>
          </cell>
          <cell r="C205">
            <v>5.31</v>
          </cell>
          <cell r="D205">
            <v>5.31</v>
          </cell>
        </row>
        <row r="206">
          <cell r="A206">
            <v>125099910166</v>
          </cell>
          <cell r="B206" t="str">
            <v>SERVICIOS DE COMERCIALIZACION</v>
          </cell>
          <cell r="C206">
            <v>415</v>
          </cell>
          <cell r="D206">
            <v>415</v>
          </cell>
        </row>
        <row r="207">
          <cell r="A207">
            <v>12509991016601</v>
          </cell>
          <cell r="B207" t="str">
            <v>INDEMNIZACION DE SEGURO REMESAS FAMILIARES</v>
          </cell>
          <cell r="C207">
            <v>415</v>
          </cell>
          <cell r="D207">
            <v>415</v>
          </cell>
        </row>
        <row r="208">
          <cell r="A208">
            <v>125099910199</v>
          </cell>
          <cell r="B208" t="str">
            <v>VARIAS</v>
          </cell>
          <cell r="C208">
            <v>399370.98</v>
          </cell>
          <cell r="D208">
            <v>399370.98</v>
          </cell>
        </row>
        <row r="209">
          <cell r="A209">
            <v>1259</v>
          </cell>
          <cell r="B209" t="str">
            <v>PROVISION DE INCOBRABILIDAD DE CUENTAS POR COBRAR</v>
          </cell>
          <cell r="C209">
            <v>-124813.21</v>
          </cell>
          <cell r="D209">
            <v>-124813.21</v>
          </cell>
        </row>
        <row r="210">
          <cell r="A210">
            <v>125900</v>
          </cell>
          <cell r="B210" t="str">
            <v>PROVISION DE INCOBRABILIDAD DE CUENTAS POR COBRAR</v>
          </cell>
          <cell r="C210">
            <v>-124813.21</v>
          </cell>
          <cell r="D210">
            <v>-124813.21</v>
          </cell>
        </row>
        <row r="211">
          <cell r="A211">
            <v>1259000001</v>
          </cell>
          <cell r="B211" t="str">
            <v>PROVISION POR INCOBRABILIDAD DE CUENTAS POR COBRAR</v>
          </cell>
          <cell r="C211">
            <v>-124813.21</v>
          </cell>
          <cell r="D211">
            <v>-124813.21</v>
          </cell>
        </row>
        <row r="212">
          <cell r="A212">
            <v>125900000101</v>
          </cell>
          <cell r="B212" t="str">
            <v>SALDOS POR COBRAR</v>
          </cell>
          <cell r="C212">
            <v>-124813.21</v>
          </cell>
          <cell r="D212">
            <v>-124813.21</v>
          </cell>
        </row>
        <row r="213">
          <cell r="A213">
            <v>126</v>
          </cell>
          <cell r="B213" t="str">
            <v>DERECHOS Y PARTICIPACIONES</v>
          </cell>
          <cell r="C213">
            <v>2255747.0499999998</v>
          </cell>
          <cell r="D213">
            <v>2255747.0499999998</v>
          </cell>
        </row>
        <row r="214">
          <cell r="A214">
            <v>1260</v>
          </cell>
          <cell r="B214" t="str">
            <v>DERECHOS Y PARTICIPACIONES</v>
          </cell>
          <cell r="C214">
            <v>2255747.0499999998</v>
          </cell>
          <cell r="D214">
            <v>2255747.0499999998</v>
          </cell>
        </row>
        <row r="215">
          <cell r="A215">
            <v>126001</v>
          </cell>
          <cell r="B215" t="str">
            <v>INVERSIONES CONJUNTAS</v>
          </cell>
          <cell r="C215">
            <v>2255747.0499999998</v>
          </cell>
          <cell r="D215">
            <v>2255747.0499999998</v>
          </cell>
        </row>
        <row r="216">
          <cell r="A216">
            <v>1260010101</v>
          </cell>
          <cell r="B216" t="str">
            <v>EN SOCIEDADES NACIONALES - VALOR DE ADQUISICION</v>
          </cell>
          <cell r="C216">
            <v>2255747.0499999998</v>
          </cell>
          <cell r="D216">
            <v>2255747.0499999998</v>
          </cell>
        </row>
        <row r="217">
          <cell r="A217">
            <v>126001010101</v>
          </cell>
          <cell r="B217" t="str">
            <v>COSTO DE ADQUISICION</v>
          </cell>
          <cell r="C217">
            <v>1949500</v>
          </cell>
          <cell r="D217">
            <v>1949500</v>
          </cell>
        </row>
        <row r="218">
          <cell r="A218">
            <v>126001010102</v>
          </cell>
          <cell r="B218" t="str">
            <v>VARIACIONES EN PARTICIPACIONES</v>
          </cell>
          <cell r="C218">
            <v>306247.05</v>
          </cell>
          <cell r="D218">
            <v>306247.05</v>
          </cell>
        </row>
        <row r="219">
          <cell r="A219">
            <v>13</v>
          </cell>
          <cell r="B219" t="str">
            <v>ACTIVO FIJO</v>
          </cell>
          <cell r="C219">
            <v>12945752.52</v>
          </cell>
          <cell r="D219">
            <v>12945752.52</v>
          </cell>
        </row>
        <row r="220">
          <cell r="A220">
            <v>131</v>
          </cell>
          <cell r="B220" t="str">
            <v>NO DEPRECIABLES</v>
          </cell>
          <cell r="C220">
            <v>5839650.9900000002</v>
          </cell>
          <cell r="D220">
            <v>5839650.9900000002</v>
          </cell>
        </row>
        <row r="221">
          <cell r="A221">
            <v>1310</v>
          </cell>
          <cell r="B221" t="str">
            <v>NO DEPRECIABLES</v>
          </cell>
          <cell r="C221">
            <v>5839650.9900000002</v>
          </cell>
          <cell r="D221">
            <v>5839650.9900000002</v>
          </cell>
        </row>
        <row r="222">
          <cell r="A222">
            <v>131001</v>
          </cell>
          <cell r="B222" t="str">
            <v>TERRENOS</v>
          </cell>
          <cell r="C222">
            <v>1879277.17</v>
          </cell>
          <cell r="D222">
            <v>1879277.17</v>
          </cell>
        </row>
        <row r="223">
          <cell r="A223">
            <v>1310010100</v>
          </cell>
          <cell r="B223" t="str">
            <v>TERRENOS - VALOR DE ADQUISICION</v>
          </cell>
          <cell r="C223">
            <v>374985.69</v>
          </cell>
          <cell r="D223">
            <v>374985.69</v>
          </cell>
        </row>
        <row r="224">
          <cell r="A224">
            <v>1310019800</v>
          </cell>
          <cell r="B224" t="str">
            <v>TERRENOS ¨ REVALUO</v>
          </cell>
          <cell r="C224">
            <v>1504291.48</v>
          </cell>
          <cell r="D224">
            <v>1504291.48</v>
          </cell>
        </row>
        <row r="225">
          <cell r="A225">
            <v>131002</v>
          </cell>
          <cell r="B225" t="str">
            <v>CONSTRUCCIONES EN PROCESO</v>
          </cell>
          <cell r="C225">
            <v>3385274.13</v>
          </cell>
          <cell r="D225">
            <v>3385274.13</v>
          </cell>
        </row>
        <row r="226">
          <cell r="A226">
            <v>1310020100</v>
          </cell>
          <cell r="B226" t="str">
            <v>INMUEBLES</v>
          </cell>
          <cell r="C226">
            <v>3385274.13</v>
          </cell>
          <cell r="D226">
            <v>3385274.13</v>
          </cell>
        </row>
        <row r="227">
          <cell r="A227">
            <v>131003</v>
          </cell>
          <cell r="B227" t="str">
            <v>MOBILIARIO Y EQUIPO POR UTILIZAR</v>
          </cell>
          <cell r="C227">
            <v>575099.68999999994</v>
          </cell>
          <cell r="D227">
            <v>575099.68999999994</v>
          </cell>
        </row>
        <row r="228">
          <cell r="A228">
            <v>1310030100</v>
          </cell>
          <cell r="B228" t="str">
            <v>MOBILIARIO Y EQUIPO EN TRANSITO</v>
          </cell>
          <cell r="C228">
            <v>16592.919999999998</v>
          </cell>
          <cell r="D228">
            <v>16592.919999999998</v>
          </cell>
        </row>
        <row r="229">
          <cell r="A229">
            <v>1310030200</v>
          </cell>
          <cell r="B229" t="str">
            <v>MOBILIARIO Y EQUIPO EN EXISTENCIA</v>
          </cell>
          <cell r="C229">
            <v>558506.77</v>
          </cell>
          <cell r="D229">
            <v>558506.77</v>
          </cell>
        </row>
        <row r="230">
          <cell r="A230">
            <v>132</v>
          </cell>
          <cell r="B230" t="str">
            <v>DEPRECIABLES</v>
          </cell>
          <cell r="C230">
            <v>6916647.7400000002</v>
          </cell>
          <cell r="D230">
            <v>6916647.7400000002</v>
          </cell>
        </row>
        <row r="231">
          <cell r="A231">
            <v>1320</v>
          </cell>
          <cell r="B231" t="str">
            <v>DEPRECIABLES</v>
          </cell>
          <cell r="C231">
            <v>19514964.579999998</v>
          </cell>
          <cell r="D231">
            <v>19514964.579999998</v>
          </cell>
        </row>
        <row r="232">
          <cell r="A232">
            <v>132001</v>
          </cell>
          <cell r="B232" t="str">
            <v>EDIFICACIONES</v>
          </cell>
          <cell r="C232">
            <v>9038490.5099999998</v>
          </cell>
          <cell r="D232">
            <v>9038490.5099999998</v>
          </cell>
        </row>
        <row r="233">
          <cell r="A233">
            <v>1320010100</v>
          </cell>
          <cell r="B233" t="str">
            <v>EDIFICACIONES - VALOR DE ADQUISICION</v>
          </cell>
          <cell r="C233">
            <v>6095451.4900000002</v>
          </cell>
          <cell r="D233">
            <v>6095451.4900000002</v>
          </cell>
        </row>
        <row r="234">
          <cell r="A234">
            <v>132001010001</v>
          </cell>
          <cell r="B234" t="str">
            <v>EDIFICACIONES PROPIAS</v>
          </cell>
          <cell r="C234">
            <v>6095451.4900000002</v>
          </cell>
          <cell r="D234">
            <v>6095451.4900000002</v>
          </cell>
        </row>
        <row r="235">
          <cell r="A235">
            <v>1320019800</v>
          </cell>
          <cell r="B235" t="str">
            <v>EDIFICACIONES ¨ REVALUO</v>
          </cell>
          <cell r="C235">
            <v>2943039.02</v>
          </cell>
          <cell r="D235">
            <v>2943039.02</v>
          </cell>
        </row>
        <row r="236">
          <cell r="A236">
            <v>132002</v>
          </cell>
          <cell r="B236" t="str">
            <v>EQUIPO DE COMPUTACION</v>
          </cell>
          <cell r="C236">
            <v>6066546.4299999997</v>
          </cell>
          <cell r="D236">
            <v>6066546.4299999997</v>
          </cell>
        </row>
        <row r="237">
          <cell r="A237">
            <v>1320020100</v>
          </cell>
          <cell r="B237" t="str">
            <v>EQUIPO DE COMPUTACION - VALOR DE ADQUISICION</v>
          </cell>
          <cell r="C237">
            <v>6066546.4299999997</v>
          </cell>
          <cell r="D237">
            <v>6066546.4299999997</v>
          </cell>
        </row>
        <row r="238">
          <cell r="A238">
            <v>132002010001</v>
          </cell>
          <cell r="B238" t="str">
            <v>EQUIPO DE COMPUTACION PROPIO</v>
          </cell>
          <cell r="C238">
            <v>6066546.4299999997</v>
          </cell>
          <cell r="D238">
            <v>6066546.4299999997</v>
          </cell>
        </row>
        <row r="239">
          <cell r="A239">
            <v>132003</v>
          </cell>
          <cell r="B239" t="str">
            <v>EQUIPO DE OFICINA</v>
          </cell>
          <cell r="C239">
            <v>387040.2</v>
          </cell>
          <cell r="D239">
            <v>387040.2</v>
          </cell>
        </row>
        <row r="240">
          <cell r="A240">
            <v>1320030100</v>
          </cell>
          <cell r="B240" t="str">
            <v>EQUIPO DE OFICINA - VALOR DE ADQUISICION</v>
          </cell>
          <cell r="C240">
            <v>387040.2</v>
          </cell>
          <cell r="D240">
            <v>387040.2</v>
          </cell>
        </row>
        <row r="241">
          <cell r="A241">
            <v>132003010001</v>
          </cell>
          <cell r="B241" t="str">
            <v>EQUIPO DE OFICINA PROPIO</v>
          </cell>
          <cell r="C241">
            <v>387040.2</v>
          </cell>
          <cell r="D241">
            <v>387040.2</v>
          </cell>
        </row>
        <row r="242">
          <cell r="A242">
            <v>132004</v>
          </cell>
          <cell r="B242" t="str">
            <v>MOBILIARIO</v>
          </cell>
          <cell r="C242">
            <v>429421.92</v>
          </cell>
          <cell r="D242">
            <v>429421.92</v>
          </cell>
        </row>
        <row r="243">
          <cell r="A243">
            <v>1320040100</v>
          </cell>
          <cell r="B243" t="str">
            <v>MOBILIARIO - VALOR DE ADQUISICION</v>
          </cell>
          <cell r="C243">
            <v>429421.92</v>
          </cell>
          <cell r="D243">
            <v>429421.92</v>
          </cell>
        </row>
        <row r="244">
          <cell r="A244">
            <v>132004010001</v>
          </cell>
          <cell r="B244" t="str">
            <v>MOBILIARIO PROPIO</v>
          </cell>
          <cell r="C244">
            <v>429421.92</v>
          </cell>
          <cell r="D244">
            <v>429421.92</v>
          </cell>
        </row>
        <row r="245">
          <cell r="A245">
            <v>132005</v>
          </cell>
          <cell r="B245" t="str">
            <v>VEHICULOS</v>
          </cell>
          <cell r="C245">
            <v>1079806.8999999999</v>
          </cell>
          <cell r="D245">
            <v>1079806.8999999999</v>
          </cell>
        </row>
        <row r="246">
          <cell r="A246">
            <v>1320050100</v>
          </cell>
          <cell r="B246" t="str">
            <v>VEHICULOS - VALOR DE ADQUISICION</v>
          </cell>
          <cell r="C246">
            <v>1079806.8999999999</v>
          </cell>
          <cell r="D246">
            <v>1079806.8999999999</v>
          </cell>
        </row>
        <row r="247">
          <cell r="A247">
            <v>132005010001</v>
          </cell>
          <cell r="B247" t="str">
            <v>VEHICULOS PROPIOS</v>
          </cell>
          <cell r="C247">
            <v>1079806.8999999999</v>
          </cell>
          <cell r="D247">
            <v>1079806.8999999999</v>
          </cell>
        </row>
        <row r="248">
          <cell r="A248">
            <v>132006</v>
          </cell>
          <cell r="B248" t="str">
            <v>MAQUINARIA, EQUIPO Y HERRAMIENTA</v>
          </cell>
          <cell r="C248">
            <v>2513658.62</v>
          </cell>
          <cell r="D248">
            <v>2513658.62</v>
          </cell>
        </row>
        <row r="249">
          <cell r="A249">
            <v>1320060100</v>
          </cell>
          <cell r="B249" t="str">
            <v>MAQUINARIA, EQUIPO Y HERRAMIENTA - VALOR DE ADQUISICION.</v>
          </cell>
          <cell r="C249">
            <v>2513658.62</v>
          </cell>
          <cell r="D249">
            <v>2513658.62</v>
          </cell>
        </row>
        <row r="250">
          <cell r="A250">
            <v>132006010001</v>
          </cell>
          <cell r="B250" t="str">
            <v>MAQUINARIA, EQUIPO Y HERRAMIENTA PROPIAS</v>
          </cell>
          <cell r="C250">
            <v>2513658.62</v>
          </cell>
          <cell r="D250">
            <v>2513658.62</v>
          </cell>
        </row>
        <row r="251">
          <cell r="A251">
            <v>1329</v>
          </cell>
          <cell r="B251" t="str">
            <v>DEPRECIACION ACUMULADA</v>
          </cell>
          <cell r="C251">
            <v>-12598316.84</v>
          </cell>
          <cell r="D251">
            <v>-12598316.84</v>
          </cell>
        </row>
        <row r="252">
          <cell r="A252">
            <v>132901</v>
          </cell>
          <cell r="B252" t="str">
            <v>VALOR HISTORICO</v>
          </cell>
          <cell r="C252">
            <v>-10664979.26</v>
          </cell>
          <cell r="D252">
            <v>-10664979.26</v>
          </cell>
        </row>
        <row r="253">
          <cell r="A253">
            <v>1329010100</v>
          </cell>
          <cell r="B253" t="str">
            <v>EDIFICACIONES</v>
          </cell>
          <cell r="C253">
            <v>-2569886.9700000002</v>
          </cell>
          <cell r="D253">
            <v>-2569886.9700000002</v>
          </cell>
        </row>
        <row r="254">
          <cell r="A254">
            <v>1329010200</v>
          </cell>
          <cell r="B254" t="str">
            <v>EQUIPO DE COMPUTACION</v>
          </cell>
          <cell r="C254">
            <v>-5212188.6500000004</v>
          </cell>
          <cell r="D254">
            <v>-5212188.6500000004</v>
          </cell>
        </row>
        <row r="255">
          <cell r="A255">
            <v>1329010300</v>
          </cell>
          <cell r="B255" t="str">
            <v>EQUIPO DE OFICINA</v>
          </cell>
          <cell r="C255">
            <v>-312445.90999999997</v>
          </cell>
          <cell r="D255">
            <v>-312445.90999999997</v>
          </cell>
        </row>
        <row r="256">
          <cell r="A256">
            <v>1329010400</v>
          </cell>
          <cell r="B256" t="str">
            <v>MOBILIARIO</v>
          </cell>
          <cell r="C256">
            <v>-383469.18</v>
          </cell>
          <cell r="D256">
            <v>-383469.18</v>
          </cell>
        </row>
        <row r="257">
          <cell r="A257">
            <v>1329010500</v>
          </cell>
          <cell r="B257" t="str">
            <v>VEHICULOS</v>
          </cell>
          <cell r="C257">
            <v>-813207.02</v>
          </cell>
          <cell r="D257">
            <v>-813207.02</v>
          </cell>
        </row>
        <row r="258">
          <cell r="A258">
            <v>1329010600</v>
          </cell>
          <cell r="B258" t="str">
            <v>MAQUINARIA, EQUIPO Y HERRAMIENTA</v>
          </cell>
          <cell r="C258">
            <v>-1373781.53</v>
          </cell>
          <cell r="D258">
            <v>-1373781.53</v>
          </cell>
        </row>
        <row r="259">
          <cell r="A259">
            <v>132902</v>
          </cell>
          <cell r="B259" t="str">
            <v>REVALUOS</v>
          </cell>
          <cell r="C259">
            <v>-1933337.58</v>
          </cell>
          <cell r="D259">
            <v>-1933337.58</v>
          </cell>
        </row>
        <row r="260">
          <cell r="A260">
            <v>1329020100</v>
          </cell>
          <cell r="B260" t="str">
            <v>EDIFICACIONES</v>
          </cell>
          <cell r="C260">
            <v>-1933337.58</v>
          </cell>
          <cell r="D260">
            <v>-1933337.58</v>
          </cell>
        </row>
        <row r="261">
          <cell r="A261">
            <v>133</v>
          </cell>
          <cell r="B261" t="str">
            <v>AMORTIZABLES</v>
          </cell>
          <cell r="C261">
            <v>189453.79</v>
          </cell>
          <cell r="D261">
            <v>189453.79</v>
          </cell>
        </row>
        <row r="262">
          <cell r="A262">
            <v>1330</v>
          </cell>
          <cell r="B262" t="str">
            <v>AMORTIZABLES</v>
          </cell>
          <cell r="C262">
            <v>189453.79</v>
          </cell>
          <cell r="D262">
            <v>189453.79</v>
          </cell>
        </row>
        <row r="263">
          <cell r="A263">
            <v>133002</v>
          </cell>
          <cell r="B263" t="str">
            <v>REMODELACIONES Y READECUACIONES</v>
          </cell>
          <cell r="C263">
            <v>189453.79</v>
          </cell>
          <cell r="D263">
            <v>189453.79</v>
          </cell>
        </row>
        <row r="264">
          <cell r="A264">
            <v>1330020100</v>
          </cell>
          <cell r="B264" t="str">
            <v>INMUEBLES PROPIOS</v>
          </cell>
          <cell r="C264">
            <v>129725.87</v>
          </cell>
          <cell r="D264">
            <v>129725.87</v>
          </cell>
        </row>
        <row r="265">
          <cell r="A265">
            <v>1330020200</v>
          </cell>
          <cell r="B265" t="str">
            <v>INMUEBLES ARRENDADOS</v>
          </cell>
          <cell r="C265">
            <v>59727.92</v>
          </cell>
          <cell r="D265">
            <v>59727.92</v>
          </cell>
        </row>
        <row r="266">
          <cell r="A266">
            <v>0</v>
          </cell>
        </row>
        <row r="267">
          <cell r="A267">
            <v>0</v>
          </cell>
          <cell r="B267" t="str">
            <v>TOTAL ACTIVO</v>
          </cell>
          <cell r="C267">
            <v>543176286.40999997</v>
          </cell>
          <cell r="D267">
            <v>543176286.40999997</v>
          </cell>
        </row>
        <row r="268">
          <cell r="A268">
            <v>0</v>
          </cell>
        </row>
        <row r="269">
          <cell r="A269">
            <v>71</v>
          </cell>
          <cell r="B269" t="str">
            <v>COSTOS DE OPERACIONES DE INTERMEDIACION</v>
          </cell>
          <cell r="C269">
            <v>8671552.1600000001</v>
          </cell>
          <cell r="D269">
            <v>8671552.1600000001</v>
          </cell>
        </row>
        <row r="270">
          <cell r="A270">
            <v>711</v>
          </cell>
          <cell r="B270" t="str">
            <v>CAPTACION DE RECURSOS</v>
          </cell>
          <cell r="C270">
            <v>8545044.7300000004</v>
          </cell>
          <cell r="D270">
            <v>8545044.7300000004</v>
          </cell>
        </row>
        <row r="271">
          <cell r="A271">
            <v>7110</v>
          </cell>
          <cell r="B271" t="str">
            <v>CAPTACION DE RECURSOS</v>
          </cell>
          <cell r="C271">
            <v>8545044.7300000004</v>
          </cell>
          <cell r="D271">
            <v>8545044.7300000004</v>
          </cell>
        </row>
        <row r="272">
          <cell r="A272">
            <v>711001</v>
          </cell>
          <cell r="B272" t="str">
            <v>DEPOSITOS</v>
          </cell>
          <cell r="C272">
            <v>137076.5</v>
          </cell>
          <cell r="D272">
            <v>137076.5</v>
          </cell>
        </row>
        <row r="273">
          <cell r="A273">
            <v>7110010200</v>
          </cell>
          <cell r="B273" t="str">
            <v>INTERESES DE DEPOSITOS A PLAZO</v>
          </cell>
          <cell r="C273">
            <v>137076.5</v>
          </cell>
          <cell r="D273">
            <v>137076.5</v>
          </cell>
        </row>
        <row r="274">
          <cell r="A274">
            <v>711001020001</v>
          </cell>
          <cell r="B274" t="str">
            <v>PACTADOS HASTA UN AÑO PLAZO</v>
          </cell>
          <cell r="C274">
            <v>137076.5</v>
          </cell>
          <cell r="D274">
            <v>137076.5</v>
          </cell>
        </row>
        <row r="275">
          <cell r="A275">
            <v>71100102000102</v>
          </cell>
          <cell r="B275" t="str">
            <v>A 30 DIAS PLAZO</v>
          </cell>
          <cell r="C275">
            <v>137076.5</v>
          </cell>
          <cell r="D275">
            <v>137076.5</v>
          </cell>
        </row>
        <row r="276">
          <cell r="A276">
            <v>711002</v>
          </cell>
          <cell r="B276" t="str">
            <v>PRESTAMOS PARA TERCEROS</v>
          </cell>
          <cell r="C276">
            <v>6997261.7300000004</v>
          </cell>
          <cell r="D276">
            <v>6997261.7300000004</v>
          </cell>
        </row>
        <row r="277">
          <cell r="A277">
            <v>7110020100</v>
          </cell>
          <cell r="B277" t="str">
            <v>INTERESES</v>
          </cell>
          <cell r="C277">
            <v>6495328.6500000004</v>
          </cell>
          <cell r="D277">
            <v>6495328.6500000004</v>
          </cell>
        </row>
        <row r="278">
          <cell r="A278">
            <v>711002010001</v>
          </cell>
          <cell r="B278" t="str">
            <v>PACTADOS HASTA UN AÑO PLAZO</v>
          </cell>
          <cell r="C278">
            <v>485940.2</v>
          </cell>
          <cell r="D278">
            <v>485940.2</v>
          </cell>
        </row>
        <row r="279">
          <cell r="A279">
            <v>711002010002</v>
          </cell>
          <cell r="B279" t="str">
            <v>PACTADOS A MAS DE UN AÑO PLAZO</v>
          </cell>
          <cell r="C279">
            <v>64951.6</v>
          </cell>
          <cell r="D279">
            <v>64951.6</v>
          </cell>
        </row>
        <row r="280">
          <cell r="A280">
            <v>711002010003</v>
          </cell>
          <cell r="B280" t="str">
            <v>PACTADOS A CINCO O MAS AÑOS PLAZO</v>
          </cell>
          <cell r="C280">
            <v>5944436.8499999996</v>
          </cell>
          <cell r="D280">
            <v>5944436.8499999996</v>
          </cell>
        </row>
        <row r="281">
          <cell r="A281">
            <v>7110020200</v>
          </cell>
          <cell r="B281" t="str">
            <v>COMISIONES</v>
          </cell>
          <cell r="C281">
            <v>501933.08</v>
          </cell>
          <cell r="D281">
            <v>501933.08</v>
          </cell>
        </row>
        <row r="282">
          <cell r="A282">
            <v>711002020001</v>
          </cell>
          <cell r="B282" t="str">
            <v>PACTADOS HASTA UN AÑO PLAZO</v>
          </cell>
          <cell r="C282">
            <v>11064.5</v>
          </cell>
          <cell r="D282">
            <v>11064.5</v>
          </cell>
        </row>
        <row r="283">
          <cell r="A283">
            <v>711002020003</v>
          </cell>
          <cell r="B283" t="str">
            <v>PACTADOS A CINCO O MAS AÑOS PLAZO</v>
          </cell>
          <cell r="C283">
            <v>490868.58</v>
          </cell>
          <cell r="D283">
            <v>490868.58</v>
          </cell>
        </row>
        <row r="284">
          <cell r="A284">
            <v>711004</v>
          </cell>
          <cell r="B284" t="str">
            <v>TITULOS DE EMISION PROPIA</v>
          </cell>
          <cell r="C284">
            <v>1300927.22</v>
          </cell>
          <cell r="D284">
            <v>1300927.22</v>
          </cell>
        </row>
        <row r="285">
          <cell r="A285">
            <v>7110040100</v>
          </cell>
          <cell r="B285" t="str">
            <v>INTERESES DE TITULOS VALORES</v>
          </cell>
          <cell r="C285">
            <v>1265778.69</v>
          </cell>
          <cell r="D285">
            <v>1265778.69</v>
          </cell>
        </row>
        <row r="286">
          <cell r="A286">
            <v>711004010003</v>
          </cell>
          <cell r="B286" t="str">
            <v>PACTADOS A CINCO O MAS AÑOS PLAZO</v>
          </cell>
          <cell r="C286">
            <v>1265778.69</v>
          </cell>
          <cell r="D286">
            <v>1265778.69</v>
          </cell>
        </row>
        <row r="287">
          <cell r="A287">
            <v>71100401000302</v>
          </cell>
          <cell r="B287" t="str">
            <v>TITULOS VALORES SIN GARANTIA HIPOTECARIA</v>
          </cell>
          <cell r="C287">
            <v>1265778.69</v>
          </cell>
          <cell r="D287">
            <v>1265778.69</v>
          </cell>
        </row>
        <row r="288">
          <cell r="A288">
            <v>7110040200</v>
          </cell>
          <cell r="B288" t="str">
            <v>OTROS COSTOS DE EMISION</v>
          </cell>
          <cell r="C288">
            <v>35148.53</v>
          </cell>
          <cell r="D288">
            <v>35148.53</v>
          </cell>
        </row>
        <row r="289">
          <cell r="A289">
            <v>711004020003</v>
          </cell>
          <cell r="B289" t="str">
            <v>PACTADOS A CINCO O MAS AÑOS PLAZO</v>
          </cell>
          <cell r="C289">
            <v>35148.53</v>
          </cell>
          <cell r="D289">
            <v>35148.53</v>
          </cell>
        </row>
        <row r="290">
          <cell r="A290">
            <v>71100402000302</v>
          </cell>
          <cell r="B290" t="str">
            <v>TITULOS VALORES SIN GARANTIA HIPOTECARIA</v>
          </cell>
          <cell r="C290">
            <v>35148.53</v>
          </cell>
          <cell r="D290">
            <v>35148.53</v>
          </cell>
        </row>
        <row r="291">
          <cell r="A291">
            <v>711007</v>
          </cell>
          <cell r="B291" t="str">
            <v>OTROS COSTOS DE INTERMEDIACION</v>
          </cell>
          <cell r="C291">
            <v>109779.28</v>
          </cell>
          <cell r="D291">
            <v>109779.28</v>
          </cell>
        </row>
        <row r="292">
          <cell r="A292">
            <v>7110070300</v>
          </cell>
          <cell r="B292" t="str">
            <v>COMISIONES PAGADAS POR ADQUISICION DE TITULOS VALORES</v>
          </cell>
          <cell r="C292">
            <v>109779.28</v>
          </cell>
          <cell r="D292">
            <v>109779.28</v>
          </cell>
        </row>
        <row r="293">
          <cell r="A293">
            <v>712</v>
          </cell>
          <cell r="B293" t="str">
            <v>SANEAMIENTO DE ACTIVOS DE INTERMEDIACION</v>
          </cell>
          <cell r="C293">
            <v>126507.43</v>
          </cell>
          <cell r="D293">
            <v>126507.43</v>
          </cell>
        </row>
        <row r="294">
          <cell r="A294">
            <v>7120</v>
          </cell>
          <cell r="B294" t="str">
            <v>SANEAMIENTO DE ACTIVOS DE INTERMEDIACION</v>
          </cell>
          <cell r="C294">
            <v>126507.43</v>
          </cell>
          <cell r="D294">
            <v>126507.43</v>
          </cell>
        </row>
        <row r="295">
          <cell r="A295">
            <v>712000</v>
          </cell>
          <cell r="B295" t="str">
            <v>SANEAMIENTO DE ACTIVOS DE INTERMEDIACION</v>
          </cell>
          <cell r="C295">
            <v>126507.43</v>
          </cell>
          <cell r="D295">
            <v>126507.43</v>
          </cell>
        </row>
        <row r="296">
          <cell r="A296">
            <v>7120000200</v>
          </cell>
          <cell r="B296" t="str">
            <v>SANEAMIENTO DE PRESTAMOS E INTERESES</v>
          </cell>
          <cell r="C296">
            <v>126507.43</v>
          </cell>
          <cell r="D296">
            <v>126507.43</v>
          </cell>
        </row>
        <row r="297">
          <cell r="A297">
            <v>712000020001</v>
          </cell>
          <cell r="B297" t="str">
            <v>CAPITAL</v>
          </cell>
          <cell r="C297">
            <v>24280.1</v>
          </cell>
          <cell r="D297">
            <v>24280.1</v>
          </cell>
        </row>
        <row r="298">
          <cell r="A298">
            <v>71200002000101</v>
          </cell>
          <cell r="B298" t="str">
            <v>RESERVA PRESTAMOS CATEGORIA A2 Y B</v>
          </cell>
          <cell r="C298">
            <v>24280.1</v>
          </cell>
          <cell r="D298">
            <v>24280.1</v>
          </cell>
        </row>
        <row r="299">
          <cell r="A299">
            <v>712000020002</v>
          </cell>
          <cell r="B299" t="str">
            <v>INTERESES</v>
          </cell>
          <cell r="C299">
            <v>171.1</v>
          </cell>
          <cell r="D299">
            <v>171.1</v>
          </cell>
        </row>
        <row r="300">
          <cell r="A300">
            <v>71200002000201</v>
          </cell>
          <cell r="B300" t="str">
            <v>RESERVA PRESTAMOS CATEGORIA A2 Y B</v>
          </cell>
          <cell r="C300">
            <v>171.1</v>
          </cell>
          <cell r="D300">
            <v>171.1</v>
          </cell>
        </row>
        <row r="301">
          <cell r="A301">
            <v>712000020003</v>
          </cell>
          <cell r="B301" t="str">
            <v>RESERVA VOLUNTARIA DE PRESTAMOS</v>
          </cell>
          <cell r="C301">
            <v>102056.23</v>
          </cell>
          <cell r="D301">
            <v>102056.23</v>
          </cell>
        </row>
        <row r="302">
          <cell r="A302">
            <v>72</v>
          </cell>
          <cell r="B302" t="str">
            <v>COSTOS DE OTRAS OPERACIONES</v>
          </cell>
          <cell r="C302">
            <v>4381239.0199999996</v>
          </cell>
          <cell r="D302">
            <v>4381239.0199999996</v>
          </cell>
        </row>
        <row r="303">
          <cell r="A303">
            <v>722</v>
          </cell>
          <cell r="B303" t="str">
            <v>PRESTACION DE SERVICIOS</v>
          </cell>
          <cell r="C303">
            <v>4381239.0199999996</v>
          </cell>
          <cell r="D303">
            <v>4381239.0199999996</v>
          </cell>
        </row>
        <row r="304">
          <cell r="A304">
            <v>7220</v>
          </cell>
          <cell r="B304" t="str">
            <v>PRESTACION DE SERVICIOS</v>
          </cell>
          <cell r="C304">
            <v>4381239.0199999996</v>
          </cell>
          <cell r="D304">
            <v>4381239.0199999996</v>
          </cell>
        </row>
        <row r="305">
          <cell r="A305">
            <v>722001</v>
          </cell>
          <cell r="B305" t="str">
            <v>PRESTACION DE SERVICIOS FINANCIEROS</v>
          </cell>
          <cell r="C305">
            <v>4106059.42</v>
          </cell>
          <cell r="D305">
            <v>4106059.42</v>
          </cell>
        </row>
        <row r="306">
          <cell r="A306">
            <v>7220010000</v>
          </cell>
          <cell r="B306" t="str">
            <v>PRESTACION DE SERVICIOS FINANCIEROS</v>
          </cell>
          <cell r="C306">
            <v>4106059.42</v>
          </cell>
          <cell r="D306">
            <v>4106059.42</v>
          </cell>
        </row>
        <row r="307">
          <cell r="A307">
            <v>722001000006</v>
          </cell>
          <cell r="B307" t="str">
            <v>UNIDAD PYME</v>
          </cell>
          <cell r="C307">
            <v>176643</v>
          </cell>
          <cell r="D307">
            <v>176643</v>
          </cell>
        </row>
        <row r="308">
          <cell r="A308">
            <v>722001000010</v>
          </cell>
          <cell r="B308" t="str">
            <v>RESGUARDO Y CUSTODIA DE DOCUMENTOS</v>
          </cell>
          <cell r="C308">
            <v>4717.1000000000004</v>
          </cell>
          <cell r="D308">
            <v>4717.1000000000004</v>
          </cell>
        </row>
        <row r="309">
          <cell r="A309">
            <v>722001000013</v>
          </cell>
          <cell r="B309" t="str">
            <v>SERVICIOS POR PAGO DE REMESAS FAMILIARES</v>
          </cell>
          <cell r="C309">
            <v>165909.96</v>
          </cell>
          <cell r="D309">
            <v>165909.96</v>
          </cell>
        </row>
        <row r="310">
          <cell r="A310">
            <v>722001000015</v>
          </cell>
          <cell r="B310" t="str">
            <v>TARJETAS</v>
          </cell>
          <cell r="C310">
            <v>2217168.31</v>
          </cell>
          <cell r="D310">
            <v>2217168.31</v>
          </cell>
        </row>
        <row r="311">
          <cell r="A311">
            <v>72200100001501</v>
          </cell>
          <cell r="B311" t="str">
            <v>TARJETA DE CREDITO</v>
          </cell>
          <cell r="C311">
            <v>1564197.13</v>
          </cell>
          <cell r="D311">
            <v>1564197.13</v>
          </cell>
        </row>
        <row r="312">
          <cell r="A312">
            <v>72200100001502</v>
          </cell>
          <cell r="B312" t="str">
            <v>TARJETA DE DEBITO</v>
          </cell>
          <cell r="C312">
            <v>652971.18000000005</v>
          </cell>
          <cell r="D312">
            <v>652971.18000000005</v>
          </cell>
        </row>
        <row r="313">
          <cell r="A313">
            <v>722001000024</v>
          </cell>
          <cell r="B313" t="str">
            <v>SERVICIO SARO</v>
          </cell>
          <cell r="C313">
            <v>49046.04</v>
          </cell>
          <cell r="D313">
            <v>49046.04</v>
          </cell>
        </row>
        <row r="314">
          <cell r="A314">
            <v>722001000025</v>
          </cell>
          <cell r="B314" t="str">
            <v>SERVICIO CREDIT SCORING</v>
          </cell>
          <cell r="C314">
            <v>54028.11</v>
          </cell>
          <cell r="D314">
            <v>54028.11</v>
          </cell>
        </row>
        <row r="315">
          <cell r="A315">
            <v>722001000041</v>
          </cell>
          <cell r="B315" t="str">
            <v>SERVICIO DE SALUD A TU ALCANCE</v>
          </cell>
          <cell r="C315">
            <v>4785.2700000000004</v>
          </cell>
          <cell r="D315">
            <v>4785.2700000000004</v>
          </cell>
        </row>
        <row r="316">
          <cell r="A316">
            <v>722001000042</v>
          </cell>
          <cell r="B316" t="str">
            <v>COMISIONES ATM´S</v>
          </cell>
          <cell r="C316">
            <v>9574.4</v>
          </cell>
          <cell r="D316">
            <v>9574.4</v>
          </cell>
        </row>
        <row r="317">
          <cell r="A317">
            <v>72200100004203</v>
          </cell>
          <cell r="B317" t="str">
            <v>COMISION A ATH POR OPERACIONES DE OTROS BANCOS EN ATM DE FCB</v>
          </cell>
          <cell r="C317">
            <v>9574.4</v>
          </cell>
          <cell r="D317">
            <v>9574.4</v>
          </cell>
        </row>
        <row r="318">
          <cell r="A318">
            <v>722001000043</v>
          </cell>
          <cell r="B318" t="str">
            <v>ADMINISTRACION Y OTROS COSTOS POR SERVICIO EN ATM´S</v>
          </cell>
          <cell r="C318">
            <v>672312.51</v>
          </cell>
          <cell r="D318">
            <v>672312.51</v>
          </cell>
        </row>
        <row r="319">
          <cell r="A319">
            <v>722001000046</v>
          </cell>
          <cell r="B319" t="str">
            <v>CORRESPONSALES NO BANCARIOS</v>
          </cell>
          <cell r="C319">
            <v>1798.93</v>
          </cell>
          <cell r="D319">
            <v>1798.93</v>
          </cell>
        </row>
        <row r="320">
          <cell r="A320">
            <v>72200100004601</v>
          </cell>
          <cell r="B320" t="str">
            <v>COMISION POR SERVICIOS DE RED DE CNB</v>
          </cell>
          <cell r="C320">
            <v>1798.93</v>
          </cell>
          <cell r="D320">
            <v>1798.93</v>
          </cell>
        </row>
        <row r="321">
          <cell r="A321">
            <v>722001000048</v>
          </cell>
          <cell r="B321" t="str">
            <v>ADMINISTRACION Y OTROS COSTOS POR SERVICIOS DE CNB</v>
          </cell>
          <cell r="C321">
            <v>89824.06</v>
          </cell>
          <cell r="D321">
            <v>89824.06</v>
          </cell>
        </row>
        <row r="322">
          <cell r="A322">
            <v>722001000056</v>
          </cell>
          <cell r="B322" t="str">
            <v>BANCA MOVIL</v>
          </cell>
          <cell r="C322">
            <v>212643.78</v>
          </cell>
          <cell r="D322">
            <v>212643.78</v>
          </cell>
        </row>
        <row r="323">
          <cell r="A323">
            <v>72200100005601</v>
          </cell>
          <cell r="B323" t="str">
            <v>COMISION POR SERVICIO DE BANCA MOVIL</v>
          </cell>
          <cell r="C323">
            <v>88744.78</v>
          </cell>
          <cell r="D323">
            <v>88744.78</v>
          </cell>
        </row>
        <row r="324">
          <cell r="A324">
            <v>72200100005602</v>
          </cell>
          <cell r="B324" t="str">
            <v>ADMINISTRACION Y OTROS COSTOS POR SERVICIO DE BANCA MOVIL</v>
          </cell>
          <cell r="C324">
            <v>123899</v>
          </cell>
          <cell r="D324">
            <v>123899</v>
          </cell>
        </row>
        <row r="325">
          <cell r="A325">
            <v>722001000060</v>
          </cell>
          <cell r="B325" t="str">
            <v>CALL CENTER TARJETAS</v>
          </cell>
          <cell r="C325">
            <v>434393.38</v>
          </cell>
          <cell r="D325">
            <v>434393.38</v>
          </cell>
        </row>
        <row r="326">
          <cell r="A326">
            <v>722001000099</v>
          </cell>
          <cell r="B326" t="str">
            <v>OTROS</v>
          </cell>
          <cell r="C326">
            <v>13214.57</v>
          </cell>
          <cell r="D326">
            <v>13214.57</v>
          </cell>
        </row>
        <row r="327">
          <cell r="A327">
            <v>722002</v>
          </cell>
          <cell r="B327" t="str">
            <v>PRESTACION DE SERVICIOS TECNICOS</v>
          </cell>
          <cell r="C327">
            <v>275179.59999999998</v>
          </cell>
          <cell r="D327">
            <v>275179.59999999998</v>
          </cell>
        </row>
        <row r="328">
          <cell r="A328">
            <v>7220020300</v>
          </cell>
          <cell r="B328" t="str">
            <v>SERVICIOS DE CAPACITACION</v>
          </cell>
          <cell r="C328">
            <v>108236.41</v>
          </cell>
          <cell r="D328">
            <v>108236.41</v>
          </cell>
        </row>
        <row r="329">
          <cell r="A329">
            <v>7220020700</v>
          </cell>
          <cell r="B329" t="str">
            <v>ASESORIA</v>
          </cell>
          <cell r="C329">
            <v>74720.2</v>
          </cell>
          <cell r="D329">
            <v>74720.2</v>
          </cell>
        </row>
        <row r="330">
          <cell r="A330">
            <v>7220029100</v>
          </cell>
          <cell r="B330" t="str">
            <v>OTROS</v>
          </cell>
          <cell r="C330">
            <v>92222.99</v>
          </cell>
          <cell r="D330">
            <v>92222.99</v>
          </cell>
        </row>
        <row r="331">
          <cell r="A331">
            <v>722002910002</v>
          </cell>
          <cell r="B331" t="str">
            <v>SERVICIO DE ORGANIZACION Y METODO</v>
          </cell>
          <cell r="C331">
            <v>2174.44</v>
          </cell>
          <cell r="D331">
            <v>2174.44</v>
          </cell>
        </row>
        <row r="332">
          <cell r="A332">
            <v>722002910003</v>
          </cell>
          <cell r="B332" t="str">
            <v>SERVICIO DE SELECCION Y EVALUACION DE RECURSOS HUMANOS</v>
          </cell>
          <cell r="C332">
            <v>25439.21</v>
          </cell>
          <cell r="D332">
            <v>25439.21</v>
          </cell>
        </row>
        <row r="333">
          <cell r="A333">
            <v>722002910004</v>
          </cell>
          <cell r="B333" t="str">
            <v>SERVICIO DE CIERRE CENTRALIZADO EN CADI</v>
          </cell>
          <cell r="C333">
            <v>64609.34</v>
          </cell>
          <cell r="D333">
            <v>64609.34</v>
          </cell>
        </row>
        <row r="334">
          <cell r="A334">
            <v>0</v>
          </cell>
        </row>
        <row r="335">
          <cell r="A335">
            <v>0</v>
          </cell>
          <cell r="B335" t="str">
            <v>TOTAL COSTOS</v>
          </cell>
          <cell r="C335">
            <v>13052791.18</v>
          </cell>
          <cell r="D335">
            <v>13052791.18</v>
          </cell>
        </row>
        <row r="336">
          <cell r="A336">
            <v>0</v>
          </cell>
        </row>
        <row r="337">
          <cell r="A337">
            <v>81</v>
          </cell>
          <cell r="B337" t="str">
            <v>GASTOS DE OPERACION</v>
          </cell>
          <cell r="C337">
            <v>4918353.42</v>
          </cell>
          <cell r="D337">
            <v>4918353.42</v>
          </cell>
        </row>
        <row r="338">
          <cell r="A338">
            <v>811</v>
          </cell>
          <cell r="B338" t="str">
            <v>GASTOS DE FUNCIONARIOS Y EMPLEADOS</v>
          </cell>
          <cell r="C338">
            <v>2641830.4</v>
          </cell>
          <cell r="D338">
            <v>2641830.4</v>
          </cell>
        </row>
        <row r="339">
          <cell r="A339">
            <v>8110</v>
          </cell>
          <cell r="B339" t="str">
            <v>GASTOS DE FUNCIONARIOS Y EMPLEADOS</v>
          </cell>
          <cell r="C339">
            <v>2641830.4</v>
          </cell>
          <cell r="D339">
            <v>2641830.4</v>
          </cell>
        </row>
        <row r="340">
          <cell r="A340">
            <v>811001</v>
          </cell>
          <cell r="B340" t="str">
            <v>REMUNERACIONES</v>
          </cell>
          <cell r="C340">
            <v>1180484.58</v>
          </cell>
          <cell r="D340">
            <v>1180484.58</v>
          </cell>
        </row>
        <row r="341">
          <cell r="A341">
            <v>8110010100</v>
          </cell>
          <cell r="B341" t="str">
            <v>SALARIOS ORDINARIOS</v>
          </cell>
          <cell r="C341">
            <v>1170280.3899999999</v>
          </cell>
          <cell r="D341">
            <v>1170280.3899999999</v>
          </cell>
        </row>
        <row r="342">
          <cell r="A342">
            <v>8110010200</v>
          </cell>
          <cell r="B342" t="str">
            <v>SALARIOS EXTRAORDINARIOS</v>
          </cell>
          <cell r="C342">
            <v>10204.19</v>
          </cell>
          <cell r="D342">
            <v>10204.19</v>
          </cell>
        </row>
        <row r="343">
          <cell r="A343">
            <v>811002</v>
          </cell>
          <cell r="B343" t="str">
            <v>PRESTACIONES AL PERSONAL</v>
          </cell>
          <cell r="C343">
            <v>810096.64000000001</v>
          </cell>
          <cell r="D343">
            <v>810096.64000000001</v>
          </cell>
        </row>
        <row r="344">
          <cell r="A344">
            <v>8110020100</v>
          </cell>
          <cell r="B344" t="str">
            <v>AGUINALDOS Y BONIFICACIONES</v>
          </cell>
          <cell r="C344">
            <v>388338.65</v>
          </cell>
          <cell r="D344">
            <v>388338.65</v>
          </cell>
        </row>
        <row r="345">
          <cell r="A345">
            <v>811002010001</v>
          </cell>
          <cell r="B345" t="str">
            <v>AGUINALDO</v>
          </cell>
          <cell r="C345">
            <v>102125.28</v>
          </cell>
          <cell r="D345">
            <v>102125.28</v>
          </cell>
        </row>
        <row r="346">
          <cell r="A346">
            <v>811002010002</v>
          </cell>
          <cell r="B346" t="str">
            <v>BONIFICACIONES</v>
          </cell>
          <cell r="C346">
            <v>286213.37</v>
          </cell>
          <cell r="D346">
            <v>286213.37</v>
          </cell>
        </row>
        <row r="347">
          <cell r="A347">
            <v>8110020200</v>
          </cell>
          <cell r="B347" t="str">
            <v>VACACIONES</v>
          </cell>
          <cell r="C347">
            <v>122764.73</v>
          </cell>
          <cell r="D347">
            <v>122764.73</v>
          </cell>
        </row>
        <row r="348">
          <cell r="A348">
            <v>811002020001</v>
          </cell>
          <cell r="B348" t="str">
            <v>ORDINARIAS</v>
          </cell>
          <cell r="C348">
            <v>122764.73</v>
          </cell>
          <cell r="D348">
            <v>122764.73</v>
          </cell>
        </row>
        <row r="349">
          <cell r="A349">
            <v>8110020300</v>
          </cell>
          <cell r="B349" t="str">
            <v>UNIFORMES</v>
          </cell>
          <cell r="C349">
            <v>800</v>
          </cell>
          <cell r="D349">
            <v>800</v>
          </cell>
        </row>
        <row r="350">
          <cell r="A350">
            <v>8110020400</v>
          </cell>
          <cell r="B350" t="str">
            <v>SEGURO SOCIAL Y F.S.V.</v>
          </cell>
          <cell r="C350">
            <v>45412.92</v>
          </cell>
          <cell r="D350">
            <v>45412.92</v>
          </cell>
        </row>
        <row r="351">
          <cell r="A351">
            <v>811002040001</v>
          </cell>
          <cell r="B351" t="str">
            <v>SALUD</v>
          </cell>
          <cell r="C351">
            <v>45412.92</v>
          </cell>
          <cell r="D351">
            <v>45412.92</v>
          </cell>
        </row>
        <row r="352">
          <cell r="A352">
            <v>8110020500</v>
          </cell>
          <cell r="B352" t="str">
            <v>INSAFOR</v>
          </cell>
          <cell r="C352">
            <v>5896.82</v>
          </cell>
          <cell r="D352">
            <v>5896.82</v>
          </cell>
        </row>
        <row r="353">
          <cell r="A353">
            <v>8110020600</v>
          </cell>
          <cell r="B353" t="str">
            <v>GASTOS MEDICOS</v>
          </cell>
          <cell r="C353">
            <v>4644.91</v>
          </cell>
          <cell r="D353">
            <v>4644.91</v>
          </cell>
        </row>
        <row r="354">
          <cell r="A354">
            <v>8110020800</v>
          </cell>
          <cell r="B354" t="str">
            <v>ATENCIONES Y RECREACIONES</v>
          </cell>
          <cell r="C354">
            <v>11769.75</v>
          </cell>
          <cell r="D354">
            <v>11769.75</v>
          </cell>
        </row>
        <row r="355">
          <cell r="A355">
            <v>811002080001</v>
          </cell>
          <cell r="B355" t="str">
            <v>ATENCIONES SOCIALES</v>
          </cell>
          <cell r="C355">
            <v>6760.24</v>
          </cell>
          <cell r="D355">
            <v>6760.24</v>
          </cell>
        </row>
        <row r="356">
          <cell r="A356">
            <v>811002080002</v>
          </cell>
          <cell r="B356" t="str">
            <v>ACTIVIDADES DEPORTIVAS, CULTURALES Y OTRAS</v>
          </cell>
          <cell r="C356">
            <v>5009.51</v>
          </cell>
          <cell r="D356">
            <v>5009.51</v>
          </cell>
        </row>
        <row r="357">
          <cell r="A357">
            <v>8110020900</v>
          </cell>
          <cell r="B357" t="str">
            <v>OTROS SEGUROS</v>
          </cell>
          <cell r="C357">
            <v>44760.65</v>
          </cell>
          <cell r="D357">
            <v>44760.65</v>
          </cell>
        </row>
        <row r="358">
          <cell r="A358">
            <v>811002090001</v>
          </cell>
          <cell r="B358" t="str">
            <v>DE VIDA</v>
          </cell>
          <cell r="C358">
            <v>9172</v>
          </cell>
          <cell r="D358">
            <v>9172</v>
          </cell>
        </row>
        <row r="359">
          <cell r="A359">
            <v>811002090002</v>
          </cell>
          <cell r="B359" t="str">
            <v>DE FIDELIDAD</v>
          </cell>
          <cell r="C359">
            <v>7418.02</v>
          </cell>
          <cell r="D359">
            <v>7418.02</v>
          </cell>
        </row>
        <row r="360">
          <cell r="A360">
            <v>811002090003</v>
          </cell>
          <cell r="B360" t="str">
            <v>MEDICO HOSPITALARIO</v>
          </cell>
          <cell r="C360">
            <v>28170.63</v>
          </cell>
          <cell r="D360">
            <v>28170.63</v>
          </cell>
        </row>
        <row r="361">
          <cell r="A361">
            <v>8110021000</v>
          </cell>
          <cell r="B361" t="str">
            <v>AFP'S</v>
          </cell>
          <cell r="C361">
            <v>83504.429999999993</v>
          </cell>
          <cell r="D361">
            <v>83504.429999999993</v>
          </cell>
        </row>
        <row r="362">
          <cell r="A362">
            <v>811002100001</v>
          </cell>
          <cell r="B362" t="str">
            <v>CONFIA</v>
          </cell>
          <cell r="C362">
            <v>37676.089999999997</v>
          </cell>
          <cell r="D362">
            <v>37676.089999999997</v>
          </cell>
        </row>
        <row r="363">
          <cell r="A363">
            <v>811002100002</v>
          </cell>
          <cell r="B363" t="str">
            <v>CRECER</v>
          </cell>
          <cell r="C363">
            <v>45828.34</v>
          </cell>
          <cell r="D363">
            <v>45828.34</v>
          </cell>
        </row>
        <row r="364">
          <cell r="A364">
            <v>8110029100</v>
          </cell>
          <cell r="B364" t="str">
            <v>OTRAS PRESTACIONES AL PERSONAL</v>
          </cell>
          <cell r="C364">
            <v>102203.78</v>
          </cell>
          <cell r="D364">
            <v>102203.78</v>
          </cell>
        </row>
        <row r="365">
          <cell r="A365">
            <v>811002910001</v>
          </cell>
          <cell r="B365" t="str">
            <v>PRESTACION ALIMENTARIA</v>
          </cell>
          <cell r="C365">
            <v>35707.980000000003</v>
          </cell>
          <cell r="D365">
            <v>35707.980000000003</v>
          </cell>
        </row>
        <row r="366">
          <cell r="A366">
            <v>811002910002</v>
          </cell>
          <cell r="B366" t="str">
            <v>CAFE, AZUCAR Y ALIMENTACION</v>
          </cell>
          <cell r="C366">
            <v>13087.01</v>
          </cell>
          <cell r="D366">
            <v>13087.01</v>
          </cell>
        </row>
        <row r="367">
          <cell r="A367">
            <v>811002910003</v>
          </cell>
          <cell r="B367" t="str">
            <v>PRESTACION 25% I.S.S.S.</v>
          </cell>
          <cell r="C367">
            <v>2472.9499999999998</v>
          </cell>
          <cell r="D367">
            <v>2472.9499999999998</v>
          </cell>
        </row>
        <row r="368">
          <cell r="A368">
            <v>811002910004</v>
          </cell>
          <cell r="B368" t="str">
            <v>LENTES</v>
          </cell>
          <cell r="C368">
            <v>720</v>
          </cell>
          <cell r="D368">
            <v>720</v>
          </cell>
        </row>
        <row r="369">
          <cell r="A369">
            <v>811002910006</v>
          </cell>
          <cell r="B369" t="str">
            <v>IPSFA</v>
          </cell>
          <cell r="C369">
            <v>287.26</v>
          </cell>
          <cell r="D369">
            <v>287.26</v>
          </cell>
        </row>
        <row r="370">
          <cell r="A370">
            <v>811002910099</v>
          </cell>
          <cell r="B370" t="str">
            <v>OTRAS</v>
          </cell>
          <cell r="C370">
            <v>49928.58</v>
          </cell>
          <cell r="D370">
            <v>49928.58</v>
          </cell>
        </row>
        <row r="371">
          <cell r="A371">
            <v>811003</v>
          </cell>
          <cell r="B371" t="str">
            <v>INDEMNIZACIONES AL PERSONAL</v>
          </cell>
          <cell r="C371">
            <v>120058.58</v>
          </cell>
          <cell r="D371">
            <v>120058.58</v>
          </cell>
        </row>
        <row r="372">
          <cell r="A372">
            <v>8110030100</v>
          </cell>
          <cell r="B372" t="str">
            <v>POR DESPIDO</v>
          </cell>
          <cell r="C372">
            <v>120058.58</v>
          </cell>
          <cell r="D372">
            <v>120058.58</v>
          </cell>
        </row>
        <row r="373">
          <cell r="A373">
            <v>811004</v>
          </cell>
          <cell r="B373" t="str">
            <v>GASTOS DEL DIRECTORIO</v>
          </cell>
          <cell r="C373">
            <v>395054.7</v>
          </cell>
          <cell r="D373">
            <v>395054.7</v>
          </cell>
        </row>
        <row r="374">
          <cell r="A374">
            <v>8110040100</v>
          </cell>
          <cell r="B374" t="str">
            <v>DIETAS</v>
          </cell>
          <cell r="C374">
            <v>355500</v>
          </cell>
          <cell r="D374">
            <v>355500</v>
          </cell>
        </row>
        <row r="375">
          <cell r="A375">
            <v>811004010001</v>
          </cell>
          <cell r="B375" t="str">
            <v>CONSEJO DIRECTIVO O JUNTA DIRECTIVA</v>
          </cell>
          <cell r="C375">
            <v>355500</v>
          </cell>
          <cell r="D375">
            <v>355500</v>
          </cell>
        </row>
        <row r="376">
          <cell r="A376">
            <v>8110049100</v>
          </cell>
          <cell r="B376" t="str">
            <v>OTRAS PRESTACIONES</v>
          </cell>
          <cell r="C376">
            <v>39554.699999999997</v>
          </cell>
          <cell r="D376">
            <v>39554.699999999997</v>
          </cell>
        </row>
        <row r="377">
          <cell r="A377">
            <v>811004910001</v>
          </cell>
          <cell r="B377" t="str">
            <v>ALIMENTACION</v>
          </cell>
          <cell r="C377">
            <v>3967.95</v>
          </cell>
          <cell r="D377">
            <v>3967.95</v>
          </cell>
        </row>
        <row r="378">
          <cell r="A378">
            <v>811004910002</v>
          </cell>
          <cell r="B378" t="str">
            <v>SEGURO MEDICO HOSPITALARIO</v>
          </cell>
          <cell r="C378">
            <v>18902.310000000001</v>
          </cell>
          <cell r="D378">
            <v>18902.310000000001</v>
          </cell>
        </row>
        <row r="379">
          <cell r="A379">
            <v>811004910003</v>
          </cell>
          <cell r="B379" t="str">
            <v>SEGURO DE VIDA</v>
          </cell>
          <cell r="C379">
            <v>8980.06</v>
          </cell>
          <cell r="D379">
            <v>8980.06</v>
          </cell>
        </row>
        <row r="380">
          <cell r="A380">
            <v>811004910005</v>
          </cell>
          <cell r="B380" t="str">
            <v>GASTOS DE VIAJE</v>
          </cell>
          <cell r="C380">
            <v>1560.2</v>
          </cell>
          <cell r="D380">
            <v>1560.2</v>
          </cell>
        </row>
        <row r="381">
          <cell r="A381">
            <v>811004910099</v>
          </cell>
          <cell r="B381" t="str">
            <v>OTRAS</v>
          </cell>
          <cell r="C381">
            <v>6144.18</v>
          </cell>
          <cell r="D381">
            <v>6144.18</v>
          </cell>
        </row>
        <row r="382">
          <cell r="A382">
            <v>811005</v>
          </cell>
          <cell r="B382" t="str">
            <v>OTROS GASTOS DEL PERSONAL</v>
          </cell>
          <cell r="C382">
            <v>136135.9</v>
          </cell>
          <cell r="D382">
            <v>136135.9</v>
          </cell>
        </row>
        <row r="383">
          <cell r="A383">
            <v>8110050100</v>
          </cell>
          <cell r="B383" t="str">
            <v>CAPACITACION</v>
          </cell>
          <cell r="C383">
            <v>72019.8</v>
          </cell>
          <cell r="D383">
            <v>72019.8</v>
          </cell>
        </row>
        <row r="384">
          <cell r="A384">
            <v>811005010001</v>
          </cell>
          <cell r="B384" t="str">
            <v>INSTITUTOCIONAL</v>
          </cell>
          <cell r="C384">
            <v>66044.52</v>
          </cell>
          <cell r="D384">
            <v>66044.52</v>
          </cell>
        </row>
        <row r="385">
          <cell r="A385">
            <v>811005010002</v>
          </cell>
          <cell r="B385" t="str">
            <v>PROGRAMA DE BECAS A EMPLEADOS</v>
          </cell>
          <cell r="C385">
            <v>5975.28</v>
          </cell>
          <cell r="D385">
            <v>5975.28</v>
          </cell>
        </row>
        <row r="386">
          <cell r="A386">
            <v>8110050200</v>
          </cell>
          <cell r="B386" t="str">
            <v>GASTOS DE VIAJE</v>
          </cell>
          <cell r="C386">
            <v>3988.82</v>
          </cell>
          <cell r="D386">
            <v>3988.82</v>
          </cell>
        </row>
        <row r="387">
          <cell r="A387">
            <v>8110050300</v>
          </cell>
          <cell r="B387" t="str">
            <v>COMBUSTIBLE Y LUBRICANTES</v>
          </cell>
          <cell r="C387">
            <v>785.43</v>
          </cell>
          <cell r="D387">
            <v>785.43</v>
          </cell>
        </row>
        <row r="388">
          <cell r="A388">
            <v>8110050400</v>
          </cell>
          <cell r="B388" t="str">
            <v>VI TICOS Y TRANSPORTE</v>
          </cell>
          <cell r="C388">
            <v>59341.85</v>
          </cell>
          <cell r="D388">
            <v>59341.85</v>
          </cell>
        </row>
        <row r="389">
          <cell r="A389">
            <v>811005040001</v>
          </cell>
          <cell r="B389" t="str">
            <v>VIATICOS</v>
          </cell>
          <cell r="C389">
            <v>5290.1</v>
          </cell>
          <cell r="D389">
            <v>5290.1</v>
          </cell>
        </row>
        <row r="390">
          <cell r="A390">
            <v>811005040002</v>
          </cell>
          <cell r="B390" t="str">
            <v>TRANSPORTE</v>
          </cell>
          <cell r="C390">
            <v>31141.77</v>
          </cell>
          <cell r="D390">
            <v>31141.77</v>
          </cell>
        </row>
        <row r="391">
          <cell r="A391">
            <v>811005040003</v>
          </cell>
          <cell r="B391" t="str">
            <v>KILOMETRAJE</v>
          </cell>
          <cell r="C391">
            <v>22909.98</v>
          </cell>
          <cell r="D391">
            <v>22909.98</v>
          </cell>
        </row>
        <row r="392">
          <cell r="A392">
            <v>812</v>
          </cell>
          <cell r="B392" t="str">
            <v>GASTOS GENERALES</v>
          </cell>
          <cell r="C392">
            <v>1828894.33</v>
          </cell>
          <cell r="D392">
            <v>1828894.33</v>
          </cell>
        </row>
        <row r="393">
          <cell r="A393">
            <v>8120</v>
          </cell>
          <cell r="B393" t="str">
            <v>GASTOS GENERALES</v>
          </cell>
          <cell r="C393">
            <v>1828894.33</v>
          </cell>
          <cell r="D393">
            <v>1828894.33</v>
          </cell>
        </row>
        <row r="394">
          <cell r="A394">
            <v>812001</v>
          </cell>
          <cell r="B394" t="str">
            <v>CONSUMO DE MATERIALES</v>
          </cell>
          <cell r="C394">
            <v>91231.81</v>
          </cell>
          <cell r="D394">
            <v>91231.81</v>
          </cell>
        </row>
        <row r="395">
          <cell r="A395">
            <v>8120010100</v>
          </cell>
          <cell r="B395" t="str">
            <v>COMBUSTIBLE Y LUBRICANTES</v>
          </cell>
          <cell r="C395">
            <v>6461.2</v>
          </cell>
          <cell r="D395">
            <v>6461.2</v>
          </cell>
        </row>
        <row r="396">
          <cell r="A396">
            <v>8120010200</v>
          </cell>
          <cell r="B396" t="str">
            <v>PAPELERIA Y UTILES</v>
          </cell>
          <cell r="C396">
            <v>27424.01</v>
          </cell>
          <cell r="D396">
            <v>27424.01</v>
          </cell>
        </row>
        <row r="397">
          <cell r="A397">
            <v>8120010300</v>
          </cell>
          <cell r="B397" t="str">
            <v>MATERIALES DE LIMPIEZA</v>
          </cell>
          <cell r="C397">
            <v>57346.6</v>
          </cell>
          <cell r="D397">
            <v>57346.6</v>
          </cell>
        </row>
        <row r="398">
          <cell r="A398">
            <v>812002</v>
          </cell>
          <cell r="B398" t="str">
            <v>REPARACION Y MANTENIMIENTO DE ACTIVO FIJO</v>
          </cell>
          <cell r="C398">
            <v>96302.73</v>
          </cell>
          <cell r="D398">
            <v>96302.73</v>
          </cell>
        </row>
        <row r="399">
          <cell r="A399">
            <v>8120020100</v>
          </cell>
          <cell r="B399" t="str">
            <v>EDIFICIOS PROPIOS</v>
          </cell>
          <cell r="C399">
            <v>55080.29</v>
          </cell>
          <cell r="D399">
            <v>55080.29</v>
          </cell>
        </row>
        <row r="400">
          <cell r="A400">
            <v>812002010001</v>
          </cell>
          <cell r="B400" t="str">
            <v>OFICINA CENTRAL</v>
          </cell>
          <cell r="C400">
            <v>29943.73</v>
          </cell>
          <cell r="D400">
            <v>29943.73</v>
          </cell>
        </row>
        <row r="401">
          <cell r="A401">
            <v>812002010002</v>
          </cell>
          <cell r="B401" t="str">
            <v>CENTRO RECREATIVO</v>
          </cell>
          <cell r="C401">
            <v>15390.6</v>
          </cell>
          <cell r="D401">
            <v>15390.6</v>
          </cell>
        </row>
        <row r="402">
          <cell r="A402">
            <v>812002010003</v>
          </cell>
          <cell r="B402" t="str">
            <v>AGENCIAS</v>
          </cell>
          <cell r="C402">
            <v>9745.9599999999991</v>
          </cell>
          <cell r="D402">
            <v>9745.9599999999991</v>
          </cell>
        </row>
        <row r="403">
          <cell r="A403">
            <v>8120020200</v>
          </cell>
          <cell r="B403" t="str">
            <v>EQUIPO DE COMPUTACION</v>
          </cell>
          <cell r="C403">
            <v>19628.8</v>
          </cell>
          <cell r="D403">
            <v>19628.8</v>
          </cell>
        </row>
        <row r="404">
          <cell r="A404">
            <v>8120020300</v>
          </cell>
          <cell r="B404" t="str">
            <v>VEHICULOS</v>
          </cell>
          <cell r="C404">
            <v>7062.64</v>
          </cell>
          <cell r="D404">
            <v>7062.64</v>
          </cell>
        </row>
        <row r="405">
          <cell r="A405">
            <v>8120020400</v>
          </cell>
          <cell r="B405" t="str">
            <v>MOBILIARIO Y EQUIPO DE OFICINA</v>
          </cell>
          <cell r="C405">
            <v>14531</v>
          </cell>
          <cell r="D405">
            <v>14531</v>
          </cell>
        </row>
        <row r="406">
          <cell r="A406">
            <v>812002040001</v>
          </cell>
          <cell r="B406" t="str">
            <v>MOBILIARIO</v>
          </cell>
          <cell r="C406">
            <v>188.39</v>
          </cell>
          <cell r="D406">
            <v>188.39</v>
          </cell>
        </row>
        <row r="407">
          <cell r="A407">
            <v>812002040002</v>
          </cell>
          <cell r="B407" t="str">
            <v>EQUIPO</v>
          </cell>
          <cell r="C407">
            <v>14342.61</v>
          </cell>
          <cell r="D407">
            <v>14342.61</v>
          </cell>
        </row>
        <row r="408">
          <cell r="A408">
            <v>81200204000201</v>
          </cell>
          <cell r="B408" t="str">
            <v>EQUIPO DE OFICINA</v>
          </cell>
          <cell r="C408">
            <v>338.89</v>
          </cell>
          <cell r="D408">
            <v>338.89</v>
          </cell>
        </row>
        <row r="409">
          <cell r="A409">
            <v>81200204000202</v>
          </cell>
          <cell r="B409" t="str">
            <v>AIRE ACONDICIONADO</v>
          </cell>
          <cell r="C409">
            <v>12368.18</v>
          </cell>
          <cell r="D409">
            <v>12368.18</v>
          </cell>
        </row>
        <row r="410">
          <cell r="A410">
            <v>81200204000203</v>
          </cell>
          <cell r="B410" t="str">
            <v>PLANTA DE EMERGENCIA</v>
          </cell>
          <cell r="C410">
            <v>1635.54</v>
          </cell>
          <cell r="D410">
            <v>1635.54</v>
          </cell>
        </row>
        <row r="411">
          <cell r="A411">
            <v>812003</v>
          </cell>
          <cell r="B411" t="str">
            <v>SERVICIOS PUBLICOS E IMPUESTOS</v>
          </cell>
          <cell r="C411">
            <v>377390.65</v>
          </cell>
          <cell r="D411">
            <v>377390.65</v>
          </cell>
        </row>
        <row r="412">
          <cell r="A412">
            <v>8120030100</v>
          </cell>
          <cell r="B412" t="str">
            <v>COMUNICACIONES</v>
          </cell>
          <cell r="C412">
            <v>42096.72</v>
          </cell>
          <cell r="D412">
            <v>42096.72</v>
          </cell>
        </row>
        <row r="413">
          <cell r="A413">
            <v>8120030200</v>
          </cell>
          <cell r="B413" t="str">
            <v>ENERGIA ELECTRICA</v>
          </cell>
          <cell r="C413">
            <v>73982.77</v>
          </cell>
          <cell r="D413">
            <v>73982.77</v>
          </cell>
        </row>
        <row r="414">
          <cell r="A414">
            <v>8120030300</v>
          </cell>
          <cell r="B414" t="str">
            <v>AGUA POTABLE</v>
          </cell>
          <cell r="C414">
            <v>15965</v>
          </cell>
          <cell r="D414">
            <v>15965</v>
          </cell>
        </row>
        <row r="415">
          <cell r="A415">
            <v>8120030400</v>
          </cell>
          <cell r="B415" t="str">
            <v>IMPUESTOS FISCALES</v>
          </cell>
          <cell r="C415">
            <v>214840.95999999999</v>
          </cell>
          <cell r="D415">
            <v>214840.95999999999</v>
          </cell>
        </row>
        <row r="416">
          <cell r="A416">
            <v>812003040001</v>
          </cell>
          <cell r="B416" t="str">
            <v>REMANENTE DE IVA</v>
          </cell>
          <cell r="C416">
            <v>200834.2</v>
          </cell>
          <cell r="D416">
            <v>200834.2</v>
          </cell>
        </row>
        <row r="417">
          <cell r="A417">
            <v>812003040002</v>
          </cell>
          <cell r="B417" t="str">
            <v>FOVIAL</v>
          </cell>
          <cell r="C417">
            <v>1312.19</v>
          </cell>
          <cell r="D417">
            <v>1312.19</v>
          </cell>
        </row>
        <row r="418">
          <cell r="A418">
            <v>812003040003</v>
          </cell>
          <cell r="B418" t="str">
            <v>DERECHOS DE REGISTRO DE COMERCIO</v>
          </cell>
          <cell r="C418">
            <v>8555.1200000000008</v>
          </cell>
          <cell r="D418">
            <v>8555.1200000000008</v>
          </cell>
        </row>
        <row r="419">
          <cell r="A419">
            <v>812003040099</v>
          </cell>
          <cell r="B419" t="str">
            <v>OTROS</v>
          </cell>
          <cell r="C419">
            <v>4139.45</v>
          </cell>
          <cell r="D419">
            <v>4139.45</v>
          </cell>
        </row>
        <row r="420">
          <cell r="A420">
            <v>8120030500</v>
          </cell>
          <cell r="B420" t="str">
            <v>IMPUESTOS MUNICIPALES</v>
          </cell>
          <cell r="C420">
            <v>30505.200000000001</v>
          </cell>
          <cell r="D420">
            <v>30505.200000000001</v>
          </cell>
        </row>
        <row r="421">
          <cell r="A421">
            <v>812004</v>
          </cell>
          <cell r="B421" t="str">
            <v>PUBLICIDAD Y PROMOCION</v>
          </cell>
          <cell r="C421">
            <v>140129.19</v>
          </cell>
          <cell r="D421">
            <v>140129.19</v>
          </cell>
        </row>
        <row r="422">
          <cell r="A422">
            <v>8120040100</v>
          </cell>
          <cell r="B422" t="str">
            <v>TELEVISION</v>
          </cell>
          <cell r="C422">
            <v>20800</v>
          </cell>
          <cell r="D422">
            <v>20800</v>
          </cell>
        </row>
        <row r="423">
          <cell r="A423">
            <v>8120040200</v>
          </cell>
          <cell r="B423" t="str">
            <v>RADIO</v>
          </cell>
          <cell r="C423">
            <v>12927</v>
          </cell>
          <cell r="D423">
            <v>12927</v>
          </cell>
        </row>
        <row r="424">
          <cell r="A424">
            <v>8120040300</v>
          </cell>
          <cell r="B424" t="str">
            <v>PRENSA ESCRITA</v>
          </cell>
          <cell r="C424">
            <v>32794.400000000001</v>
          </cell>
          <cell r="D424">
            <v>32794.400000000001</v>
          </cell>
        </row>
        <row r="425">
          <cell r="A425">
            <v>8120040400</v>
          </cell>
          <cell r="B425" t="str">
            <v>OTROS MEDIOS</v>
          </cell>
          <cell r="C425">
            <v>52607.79</v>
          </cell>
          <cell r="D425">
            <v>52607.79</v>
          </cell>
        </row>
        <row r="426">
          <cell r="A426">
            <v>812004040001</v>
          </cell>
          <cell r="B426" t="str">
            <v>OTTROS MEDIOS</v>
          </cell>
          <cell r="C426">
            <v>52607.79</v>
          </cell>
          <cell r="D426">
            <v>52607.79</v>
          </cell>
        </row>
        <row r="427">
          <cell r="A427">
            <v>8120040600</v>
          </cell>
          <cell r="B427" t="str">
            <v>GASTOS DE REPRESENTACIION</v>
          </cell>
          <cell r="C427">
            <v>21000</v>
          </cell>
          <cell r="D427">
            <v>21000</v>
          </cell>
        </row>
        <row r="428">
          <cell r="A428">
            <v>812005</v>
          </cell>
          <cell r="B428" t="str">
            <v>ARRENDAMIENTOS Y MANTENIMIENTOS</v>
          </cell>
          <cell r="C428">
            <v>18219.73</v>
          </cell>
          <cell r="D428">
            <v>18219.73</v>
          </cell>
        </row>
        <row r="429">
          <cell r="A429">
            <v>8120050100</v>
          </cell>
          <cell r="B429" t="str">
            <v>LOCALES</v>
          </cell>
          <cell r="C429">
            <v>15519.73</v>
          </cell>
          <cell r="D429">
            <v>15519.73</v>
          </cell>
        </row>
        <row r="430">
          <cell r="A430">
            <v>8120050200</v>
          </cell>
          <cell r="B430" t="str">
            <v>EQUIPO</v>
          </cell>
          <cell r="C430">
            <v>2700</v>
          </cell>
          <cell r="D430">
            <v>2700</v>
          </cell>
        </row>
        <row r="431">
          <cell r="A431">
            <v>812006</v>
          </cell>
          <cell r="B431" t="str">
            <v>SEGUROS SOBRE BIENES</v>
          </cell>
          <cell r="C431">
            <v>33663.410000000003</v>
          </cell>
          <cell r="D431">
            <v>33663.410000000003</v>
          </cell>
        </row>
        <row r="432">
          <cell r="A432">
            <v>8120060100</v>
          </cell>
          <cell r="B432" t="str">
            <v>SOBRE ACTIVOS FIJOS</v>
          </cell>
          <cell r="C432">
            <v>29796.560000000001</v>
          </cell>
          <cell r="D432">
            <v>29796.560000000001</v>
          </cell>
        </row>
        <row r="433">
          <cell r="A433">
            <v>812006010001</v>
          </cell>
          <cell r="B433" t="str">
            <v>EDIFICIOS</v>
          </cell>
          <cell r="C433">
            <v>14182.49</v>
          </cell>
          <cell r="D433">
            <v>14182.49</v>
          </cell>
        </row>
        <row r="434">
          <cell r="A434">
            <v>812006010002</v>
          </cell>
          <cell r="B434" t="str">
            <v>MOBILIARIO</v>
          </cell>
          <cell r="C434">
            <v>346.57</v>
          </cell>
          <cell r="D434">
            <v>346.57</v>
          </cell>
        </row>
        <row r="435">
          <cell r="A435">
            <v>812006010003</v>
          </cell>
          <cell r="B435" t="str">
            <v>EQUIPO DE OFICINA</v>
          </cell>
          <cell r="C435">
            <v>2342.8200000000002</v>
          </cell>
          <cell r="D435">
            <v>2342.8200000000002</v>
          </cell>
        </row>
        <row r="436">
          <cell r="A436">
            <v>812006010004</v>
          </cell>
          <cell r="B436" t="str">
            <v>VEHICULOS</v>
          </cell>
          <cell r="C436">
            <v>11842.86</v>
          </cell>
          <cell r="D436">
            <v>11842.86</v>
          </cell>
        </row>
        <row r="437">
          <cell r="A437">
            <v>812006010005</v>
          </cell>
          <cell r="B437" t="str">
            <v>MAQUINARIA, EQUIPO Y HERRAMIENTAS</v>
          </cell>
          <cell r="C437">
            <v>1081.82</v>
          </cell>
          <cell r="D437">
            <v>1081.82</v>
          </cell>
        </row>
        <row r="438">
          <cell r="A438">
            <v>8120060200</v>
          </cell>
          <cell r="B438" t="str">
            <v>SOBRE RIESGOS BANCARIOS</v>
          </cell>
          <cell r="C438">
            <v>3866.85</v>
          </cell>
          <cell r="D438">
            <v>3866.85</v>
          </cell>
        </row>
        <row r="439">
          <cell r="A439">
            <v>812007</v>
          </cell>
          <cell r="B439" t="str">
            <v>HONORARIOS PROFESIONALES</v>
          </cell>
          <cell r="C439">
            <v>99402.81</v>
          </cell>
          <cell r="D439">
            <v>99402.81</v>
          </cell>
        </row>
        <row r="440">
          <cell r="A440">
            <v>8120070100</v>
          </cell>
          <cell r="B440" t="str">
            <v>AUDITORES</v>
          </cell>
          <cell r="C440">
            <v>32083.59</v>
          </cell>
          <cell r="D440">
            <v>32083.59</v>
          </cell>
        </row>
        <row r="441">
          <cell r="A441">
            <v>812007010001</v>
          </cell>
          <cell r="B441" t="str">
            <v>AUDITORIA EXTERNA</v>
          </cell>
          <cell r="C441">
            <v>26250</v>
          </cell>
          <cell r="D441">
            <v>26250</v>
          </cell>
        </row>
        <row r="442">
          <cell r="A442">
            <v>812007010002</v>
          </cell>
          <cell r="B442" t="str">
            <v>AUDITORIA FISCAL</v>
          </cell>
          <cell r="C442">
            <v>5833.59</v>
          </cell>
          <cell r="D442">
            <v>5833.59</v>
          </cell>
        </row>
        <row r="443">
          <cell r="A443">
            <v>8120070200</v>
          </cell>
          <cell r="B443" t="str">
            <v>ABOGADOS</v>
          </cell>
          <cell r="C443">
            <v>30404.87</v>
          </cell>
          <cell r="D443">
            <v>30404.87</v>
          </cell>
        </row>
        <row r="444">
          <cell r="A444">
            <v>8120070300</v>
          </cell>
          <cell r="B444" t="str">
            <v>EMPRESAS CONSULTORAS</v>
          </cell>
          <cell r="C444">
            <v>7125</v>
          </cell>
          <cell r="D444">
            <v>7125</v>
          </cell>
        </row>
        <row r="445">
          <cell r="A445">
            <v>8120070900</v>
          </cell>
          <cell r="B445" t="str">
            <v>OTROS</v>
          </cell>
          <cell r="C445">
            <v>29789.35</v>
          </cell>
          <cell r="D445">
            <v>29789.35</v>
          </cell>
        </row>
        <row r="446">
          <cell r="A446">
            <v>812008</v>
          </cell>
          <cell r="B446" t="str">
            <v>SUPERINTENDENCIA DEL SISTEMA FINANCIERO</v>
          </cell>
          <cell r="C446">
            <v>143892.91</v>
          </cell>
          <cell r="D446">
            <v>143892.91</v>
          </cell>
        </row>
        <row r="447">
          <cell r="A447">
            <v>8120080100</v>
          </cell>
          <cell r="B447" t="str">
            <v>CUOTA OBLIGATORIA</v>
          </cell>
          <cell r="C447">
            <v>143892.91</v>
          </cell>
          <cell r="D447">
            <v>143892.91</v>
          </cell>
        </row>
        <row r="448">
          <cell r="A448">
            <v>812011</v>
          </cell>
          <cell r="B448" t="str">
            <v>SERVICIOS TECNICOS</v>
          </cell>
          <cell r="C448">
            <v>226956.35</v>
          </cell>
          <cell r="D448">
            <v>226956.35</v>
          </cell>
        </row>
        <row r="449">
          <cell r="A449">
            <v>8120110700</v>
          </cell>
          <cell r="B449" t="str">
            <v>ASESORIA</v>
          </cell>
          <cell r="C449">
            <v>8651.7900000000009</v>
          </cell>
          <cell r="D449">
            <v>8651.7900000000009</v>
          </cell>
        </row>
        <row r="450">
          <cell r="A450">
            <v>8120110800</v>
          </cell>
          <cell r="B450" t="str">
            <v>INFORM TICA</v>
          </cell>
          <cell r="C450">
            <v>218304.56</v>
          </cell>
          <cell r="D450">
            <v>218304.56</v>
          </cell>
        </row>
        <row r="451">
          <cell r="A451">
            <v>812099</v>
          </cell>
          <cell r="B451" t="str">
            <v>OTROS</v>
          </cell>
          <cell r="C451">
            <v>601704.74</v>
          </cell>
          <cell r="D451">
            <v>601704.74</v>
          </cell>
        </row>
        <row r="452">
          <cell r="A452">
            <v>8120990100</v>
          </cell>
          <cell r="B452" t="str">
            <v>SERVICIOS DE SEGURIDAD</v>
          </cell>
          <cell r="C452">
            <v>91309.66</v>
          </cell>
          <cell r="D452">
            <v>91309.66</v>
          </cell>
        </row>
        <row r="453">
          <cell r="A453">
            <v>8120990200</v>
          </cell>
          <cell r="B453" t="str">
            <v>SUSCRIPCIONES</v>
          </cell>
          <cell r="C453">
            <v>1424.27</v>
          </cell>
          <cell r="D453">
            <v>1424.27</v>
          </cell>
        </row>
        <row r="454">
          <cell r="A454">
            <v>8120990300</v>
          </cell>
          <cell r="B454" t="str">
            <v>CONTRIBUCIONES</v>
          </cell>
          <cell r="C454">
            <v>122724.47</v>
          </cell>
          <cell r="D454">
            <v>122724.47</v>
          </cell>
        </row>
        <row r="455">
          <cell r="A455">
            <v>812099030099</v>
          </cell>
          <cell r="B455" t="str">
            <v>OTRAS INSTITUCIONES</v>
          </cell>
          <cell r="C455">
            <v>122724.47</v>
          </cell>
          <cell r="D455">
            <v>122724.47</v>
          </cell>
        </row>
        <row r="456">
          <cell r="A456">
            <v>8120990400</v>
          </cell>
          <cell r="B456" t="str">
            <v>PUBLICACIONES Y CONVOCATORIAS</v>
          </cell>
          <cell r="C456">
            <v>14931.74</v>
          </cell>
          <cell r="D456">
            <v>14931.74</v>
          </cell>
        </row>
        <row r="457">
          <cell r="A457">
            <v>8120990700</v>
          </cell>
          <cell r="B457" t="str">
            <v>CONTRIBUCION ESPECIAL PARA SEGURIDAD CIUDADANA Y CONVIVENCIA</v>
          </cell>
          <cell r="C457">
            <v>20116.759999999998</v>
          </cell>
          <cell r="D457">
            <v>20116.759999999998</v>
          </cell>
        </row>
        <row r="458">
          <cell r="A458">
            <v>8120999100</v>
          </cell>
          <cell r="B458" t="str">
            <v>OTROS</v>
          </cell>
          <cell r="C458">
            <v>351197.84</v>
          </cell>
          <cell r="D458">
            <v>351197.84</v>
          </cell>
        </row>
        <row r="459">
          <cell r="A459">
            <v>812099910001</v>
          </cell>
          <cell r="B459" t="str">
            <v>SERVICIOS DE LIMPIEZA Y MENSAJERIA</v>
          </cell>
          <cell r="C459">
            <v>73766</v>
          </cell>
          <cell r="D459">
            <v>73766</v>
          </cell>
        </row>
        <row r="460">
          <cell r="A460">
            <v>812099910003</v>
          </cell>
          <cell r="B460" t="str">
            <v>MEMBRESIA</v>
          </cell>
          <cell r="C460">
            <v>22457.61</v>
          </cell>
          <cell r="D460">
            <v>22457.61</v>
          </cell>
        </row>
        <row r="461">
          <cell r="A461">
            <v>812099910004</v>
          </cell>
          <cell r="B461" t="str">
            <v>ASAMBLEA GENERAL DE ACCIONISTAS</v>
          </cell>
          <cell r="C461">
            <v>9073.0400000000009</v>
          </cell>
          <cell r="D461">
            <v>9073.0400000000009</v>
          </cell>
        </row>
        <row r="462">
          <cell r="A462">
            <v>812099910006</v>
          </cell>
          <cell r="B462" t="str">
            <v>ATENCION A COOPERATIVAS SOCIAS</v>
          </cell>
          <cell r="C462">
            <v>2212.19</v>
          </cell>
          <cell r="D462">
            <v>2212.19</v>
          </cell>
        </row>
        <row r="463">
          <cell r="A463">
            <v>812099910007</v>
          </cell>
          <cell r="B463" t="str">
            <v>EVENTOS INSTITUCIONALES</v>
          </cell>
          <cell r="C463">
            <v>20696.7</v>
          </cell>
          <cell r="D463">
            <v>20696.7</v>
          </cell>
        </row>
        <row r="464">
          <cell r="A464">
            <v>812099910008</v>
          </cell>
          <cell r="B464" t="str">
            <v>DIETAS A COMITES DE APOYO AL CONSEJO DIRECTIVO</v>
          </cell>
          <cell r="C464">
            <v>2200</v>
          </cell>
          <cell r="D464">
            <v>2200</v>
          </cell>
        </row>
        <row r="465">
          <cell r="A465">
            <v>812099910011</v>
          </cell>
          <cell r="B465" t="str">
            <v>SERVICIOS DE PERSONAL OUTSOURCING</v>
          </cell>
          <cell r="C465">
            <v>5315</v>
          </cell>
          <cell r="D465">
            <v>5315</v>
          </cell>
        </row>
        <row r="466">
          <cell r="A466">
            <v>812099910012</v>
          </cell>
          <cell r="B466" t="str">
            <v>CUENTA CORRIENTE</v>
          </cell>
          <cell r="C466">
            <v>164010.64000000001</v>
          </cell>
          <cell r="D466">
            <v>164010.64000000001</v>
          </cell>
        </row>
        <row r="467">
          <cell r="A467">
            <v>812099910099</v>
          </cell>
          <cell r="B467" t="str">
            <v>OTROS</v>
          </cell>
          <cell r="C467">
            <v>51466.66</v>
          </cell>
          <cell r="D467">
            <v>51466.66</v>
          </cell>
        </row>
        <row r="468">
          <cell r="A468">
            <v>813</v>
          </cell>
          <cell r="B468" t="str">
            <v>DEPRECIACIONES Y AMORTIZACIONES</v>
          </cell>
          <cell r="C468">
            <v>447628.69</v>
          </cell>
          <cell r="D468">
            <v>447628.69</v>
          </cell>
        </row>
        <row r="469">
          <cell r="A469">
            <v>8130</v>
          </cell>
          <cell r="B469" t="str">
            <v>DEPRECIACIONES Y AMORTIZACIONES</v>
          </cell>
          <cell r="C469">
            <v>447628.69</v>
          </cell>
          <cell r="D469">
            <v>447628.69</v>
          </cell>
        </row>
        <row r="470">
          <cell r="A470">
            <v>813001</v>
          </cell>
          <cell r="B470" t="str">
            <v>DEPRECIACIONES</v>
          </cell>
          <cell r="C470">
            <v>337541.04</v>
          </cell>
          <cell r="D470">
            <v>337541.04</v>
          </cell>
        </row>
        <row r="471">
          <cell r="A471">
            <v>8130010100</v>
          </cell>
          <cell r="B471" t="str">
            <v>BIENES MUEBLES</v>
          </cell>
          <cell r="C471">
            <v>215504.92</v>
          </cell>
          <cell r="D471">
            <v>215504.92</v>
          </cell>
        </row>
        <row r="472">
          <cell r="A472">
            <v>813001010001</v>
          </cell>
          <cell r="B472" t="str">
            <v>VALOR HISTORICO</v>
          </cell>
          <cell r="C472">
            <v>215504.92</v>
          </cell>
          <cell r="D472">
            <v>215504.92</v>
          </cell>
        </row>
        <row r="473">
          <cell r="A473">
            <v>81300101000102</v>
          </cell>
          <cell r="B473" t="str">
            <v>EQUIPO DE COMPUTACION</v>
          </cell>
          <cell r="C473">
            <v>90082.63</v>
          </cell>
          <cell r="D473">
            <v>90082.63</v>
          </cell>
        </row>
        <row r="474">
          <cell r="A474">
            <v>81300101000103</v>
          </cell>
          <cell r="B474" t="str">
            <v>EQUIPO DE OFICINA</v>
          </cell>
          <cell r="C474">
            <v>3082.34</v>
          </cell>
          <cell r="D474">
            <v>3082.34</v>
          </cell>
        </row>
        <row r="475">
          <cell r="A475">
            <v>81300101000104</v>
          </cell>
          <cell r="B475" t="str">
            <v>MOBILIARIO</v>
          </cell>
          <cell r="C475">
            <v>8296.5</v>
          </cell>
          <cell r="D475">
            <v>8296.5</v>
          </cell>
        </row>
        <row r="476">
          <cell r="A476">
            <v>81300101000105</v>
          </cell>
          <cell r="B476" t="str">
            <v>VEHICULOS</v>
          </cell>
          <cell r="C476">
            <v>84680.960000000006</v>
          </cell>
          <cell r="D476">
            <v>84680.960000000006</v>
          </cell>
        </row>
        <row r="477">
          <cell r="A477">
            <v>81300101000106</v>
          </cell>
          <cell r="B477" t="str">
            <v>MAQUINARIA, EQUIPO Y HERRAMIENTAS</v>
          </cell>
          <cell r="C477">
            <v>29362.49</v>
          </cell>
          <cell r="D477">
            <v>29362.49</v>
          </cell>
        </row>
        <row r="478">
          <cell r="A478">
            <v>8130010200</v>
          </cell>
          <cell r="B478" t="str">
            <v>BIENES INMUEBLES</v>
          </cell>
          <cell r="C478">
            <v>122036.12</v>
          </cell>
          <cell r="D478">
            <v>122036.12</v>
          </cell>
        </row>
        <row r="479">
          <cell r="A479">
            <v>813001020001</v>
          </cell>
          <cell r="B479" t="str">
            <v>VALOR HISTORICO</v>
          </cell>
          <cell r="C479">
            <v>99288.01</v>
          </cell>
          <cell r="D479">
            <v>99288.01</v>
          </cell>
        </row>
        <row r="480">
          <cell r="A480">
            <v>81300102000101</v>
          </cell>
          <cell r="B480" t="str">
            <v>EDIFICACIONES</v>
          </cell>
          <cell r="C480">
            <v>99288.01</v>
          </cell>
          <cell r="D480">
            <v>99288.01</v>
          </cell>
        </row>
        <row r="481">
          <cell r="A481">
            <v>813001020002</v>
          </cell>
          <cell r="B481" t="str">
            <v>REVALUOS</v>
          </cell>
          <cell r="C481">
            <v>22748.11</v>
          </cell>
          <cell r="D481">
            <v>22748.11</v>
          </cell>
        </row>
        <row r="482">
          <cell r="A482">
            <v>81300102000201</v>
          </cell>
          <cell r="B482" t="str">
            <v>EDIFICACIONES</v>
          </cell>
          <cell r="C482">
            <v>22748.11</v>
          </cell>
          <cell r="D482">
            <v>22748.11</v>
          </cell>
        </row>
        <row r="483">
          <cell r="A483">
            <v>813002</v>
          </cell>
          <cell r="B483" t="str">
            <v>AMORTIZACIONES</v>
          </cell>
          <cell r="C483">
            <v>110087.65</v>
          </cell>
          <cell r="D483">
            <v>110087.65</v>
          </cell>
        </row>
        <row r="484">
          <cell r="A484">
            <v>8130020200</v>
          </cell>
          <cell r="B484" t="str">
            <v>REMODELACIONES Y READECUACIONES EN LOCALES PROPIOS</v>
          </cell>
          <cell r="C484">
            <v>8036.14</v>
          </cell>
          <cell r="D484">
            <v>8036.14</v>
          </cell>
        </row>
        <row r="485">
          <cell r="A485">
            <v>813002020002</v>
          </cell>
          <cell r="B485" t="str">
            <v>INMUEBLES</v>
          </cell>
          <cell r="C485">
            <v>8036.14</v>
          </cell>
          <cell r="D485">
            <v>8036.14</v>
          </cell>
        </row>
        <row r="486">
          <cell r="A486">
            <v>8130020300</v>
          </cell>
          <cell r="B486" t="str">
            <v>PROGRAMAS COMPUTACIONALES</v>
          </cell>
          <cell r="C486">
            <v>102051.51</v>
          </cell>
          <cell r="D486">
            <v>102051.51</v>
          </cell>
        </row>
        <row r="487">
          <cell r="A487">
            <v>82</v>
          </cell>
          <cell r="B487" t="str">
            <v>GASTOS NO OPERACIONALES</v>
          </cell>
          <cell r="C487">
            <v>59364.79</v>
          </cell>
          <cell r="D487">
            <v>59364.79</v>
          </cell>
        </row>
        <row r="488">
          <cell r="A488">
            <v>821</v>
          </cell>
          <cell r="B488" t="str">
            <v>GASTOS DE EJERCICIOS ANTERIORES</v>
          </cell>
          <cell r="C488">
            <v>4174.46</v>
          </cell>
          <cell r="D488">
            <v>4174.46</v>
          </cell>
        </row>
        <row r="489">
          <cell r="A489">
            <v>8210</v>
          </cell>
          <cell r="B489" t="str">
            <v>GASTOS DE EJERCICIOS ANTERIORES</v>
          </cell>
          <cell r="C489">
            <v>4174.46</v>
          </cell>
          <cell r="D489">
            <v>4174.46</v>
          </cell>
        </row>
        <row r="490">
          <cell r="A490">
            <v>821099</v>
          </cell>
          <cell r="B490" t="str">
            <v>OTROS</v>
          </cell>
          <cell r="C490">
            <v>4174.46</v>
          </cell>
          <cell r="D490">
            <v>4174.46</v>
          </cell>
        </row>
        <row r="491">
          <cell r="A491">
            <v>8210990000</v>
          </cell>
          <cell r="B491" t="str">
            <v>OTROS</v>
          </cell>
          <cell r="C491">
            <v>4174.46</v>
          </cell>
          <cell r="D491">
            <v>4174.46</v>
          </cell>
        </row>
        <row r="492">
          <cell r="A492">
            <v>827</v>
          </cell>
          <cell r="B492" t="str">
            <v>OTROS</v>
          </cell>
          <cell r="C492">
            <v>55190.33</v>
          </cell>
          <cell r="D492">
            <v>55190.33</v>
          </cell>
        </row>
        <row r="493">
          <cell r="A493">
            <v>8270</v>
          </cell>
          <cell r="B493" t="str">
            <v>OTROS</v>
          </cell>
          <cell r="C493">
            <v>55190.33</v>
          </cell>
          <cell r="D493">
            <v>55190.33</v>
          </cell>
        </row>
        <row r="494">
          <cell r="A494">
            <v>827000</v>
          </cell>
          <cell r="B494" t="str">
            <v>OTROS</v>
          </cell>
          <cell r="C494">
            <v>55190.33</v>
          </cell>
          <cell r="D494">
            <v>55190.33</v>
          </cell>
        </row>
        <row r="495">
          <cell r="A495">
            <v>8270000000</v>
          </cell>
          <cell r="B495" t="str">
            <v>OTROS</v>
          </cell>
          <cell r="C495">
            <v>55190.33</v>
          </cell>
          <cell r="D495">
            <v>55190.33</v>
          </cell>
        </row>
        <row r="496">
          <cell r="A496">
            <v>827000000002</v>
          </cell>
          <cell r="B496" t="str">
            <v>REMUNERACION ENCAJE ENTIDADES SOCIAS NO SUPERVISADAS S.</v>
          </cell>
          <cell r="C496">
            <v>5530.62</v>
          </cell>
          <cell r="D496">
            <v>5530.62</v>
          </cell>
        </row>
        <row r="497">
          <cell r="A497">
            <v>827000000003</v>
          </cell>
          <cell r="B497" t="str">
            <v>REMUNERACION DISPONIBLE DE ENTIDADES SOCIAS</v>
          </cell>
          <cell r="C497">
            <v>35625.300000000003</v>
          </cell>
          <cell r="D497">
            <v>35625.300000000003</v>
          </cell>
        </row>
        <row r="498">
          <cell r="A498">
            <v>827000000004</v>
          </cell>
          <cell r="B498" t="str">
            <v>PROVISION PARA INCOBRABILIDAD DE CUENTAS POR COBRAR</v>
          </cell>
          <cell r="C498">
            <v>4650.93</v>
          </cell>
          <cell r="D498">
            <v>4650.93</v>
          </cell>
        </row>
        <row r="499">
          <cell r="A499">
            <v>827000000008</v>
          </cell>
          <cell r="B499" t="str">
            <v>ASISTENCIA MEDICA</v>
          </cell>
          <cell r="C499">
            <v>1433.59</v>
          </cell>
          <cell r="D499">
            <v>1433.59</v>
          </cell>
        </row>
        <row r="500">
          <cell r="A500">
            <v>827000000099</v>
          </cell>
          <cell r="B500" t="str">
            <v>OTROS</v>
          </cell>
          <cell r="C500">
            <v>7949.89</v>
          </cell>
          <cell r="D500">
            <v>7949.89</v>
          </cell>
        </row>
        <row r="501">
          <cell r="A501">
            <v>83</v>
          </cell>
          <cell r="B501" t="str">
            <v>IMPUESTOS DIRECTOS</v>
          </cell>
          <cell r="C501">
            <v>898901.34</v>
          </cell>
          <cell r="D501">
            <v>898901.34</v>
          </cell>
        </row>
        <row r="502">
          <cell r="A502">
            <v>831</v>
          </cell>
          <cell r="B502" t="str">
            <v>IMPUESTO SOBRE LA RENTA</v>
          </cell>
          <cell r="C502">
            <v>898901.34</v>
          </cell>
          <cell r="D502">
            <v>898901.34</v>
          </cell>
        </row>
        <row r="503">
          <cell r="A503">
            <v>8310</v>
          </cell>
          <cell r="B503" t="str">
            <v>IMPUESTO SOBRE LA RENTA</v>
          </cell>
          <cell r="C503">
            <v>898901.34</v>
          </cell>
          <cell r="D503">
            <v>898901.34</v>
          </cell>
        </row>
        <row r="504">
          <cell r="A504">
            <v>831000</v>
          </cell>
          <cell r="B504" t="str">
            <v>IMPUESTO SOBRE LA RENTA</v>
          </cell>
          <cell r="C504">
            <v>898901.34</v>
          </cell>
          <cell r="D504">
            <v>898901.34</v>
          </cell>
        </row>
        <row r="505">
          <cell r="A505">
            <v>8310000000</v>
          </cell>
          <cell r="B505" t="str">
            <v>IMPUESTO SOBRE LA RENTA</v>
          </cell>
          <cell r="C505">
            <v>898901.34</v>
          </cell>
          <cell r="D505">
            <v>898901.34</v>
          </cell>
        </row>
        <row r="506">
          <cell r="A506">
            <v>831000000001</v>
          </cell>
          <cell r="B506" t="str">
            <v>IMPUESTO SOBRE LA RENTA</v>
          </cell>
          <cell r="C506">
            <v>898901.34</v>
          </cell>
          <cell r="D506">
            <v>898901.34</v>
          </cell>
        </row>
        <row r="507">
          <cell r="A507">
            <v>84</v>
          </cell>
          <cell r="B507" t="str">
            <v>CONTRIBUCIONES ESPECIALES</v>
          </cell>
          <cell r="C507">
            <v>275364.84999999998</v>
          </cell>
          <cell r="D507">
            <v>275364.84999999998</v>
          </cell>
        </row>
        <row r="508">
          <cell r="A508">
            <v>841</v>
          </cell>
          <cell r="B508" t="str">
            <v>CONTRIBUCIONES ESPECIALES</v>
          </cell>
          <cell r="C508">
            <v>275364.84999999998</v>
          </cell>
          <cell r="D508">
            <v>275364.84999999998</v>
          </cell>
        </row>
        <row r="509">
          <cell r="A509">
            <v>8410</v>
          </cell>
          <cell r="B509" t="str">
            <v>CONTRIBUCIONES ESPECIALES POR LEY</v>
          </cell>
          <cell r="C509">
            <v>275364.84999999998</v>
          </cell>
          <cell r="D509">
            <v>275364.84999999998</v>
          </cell>
        </row>
        <row r="510">
          <cell r="A510">
            <v>841000</v>
          </cell>
          <cell r="B510" t="str">
            <v>PLAN DE SEGURIDAD CIUDADANA - GRANDES CONTRIBUYENTES</v>
          </cell>
          <cell r="C510">
            <v>275364.84999999998</v>
          </cell>
          <cell r="D510">
            <v>275364.84999999998</v>
          </cell>
        </row>
        <row r="511">
          <cell r="A511">
            <v>8410000000</v>
          </cell>
          <cell r="B511" t="str">
            <v>PLAN DE SEGURIDAD CIUDADANA - GRANDES CONTRIBUYENTES</v>
          </cell>
          <cell r="C511">
            <v>275364.84999999998</v>
          </cell>
          <cell r="D511">
            <v>275364.84999999998</v>
          </cell>
        </row>
        <row r="512">
          <cell r="A512">
            <v>0</v>
          </cell>
        </row>
        <row r="513">
          <cell r="A513">
            <v>0</v>
          </cell>
          <cell r="B513" t="str">
            <v>TOTAL GASTOS</v>
          </cell>
          <cell r="C513">
            <v>6151984.4000000004</v>
          </cell>
          <cell r="D513">
            <v>6151984.4000000004</v>
          </cell>
        </row>
        <row r="514">
          <cell r="A514">
            <v>0</v>
          </cell>
        </row>
        <row r="515">
          <cell r="A515">
            <v>0</v>
          </cell>
          <cell r="B515" t="str">
            <v>TOTAL CUENTAS DEUDORAS</v>
          </cell>
          <cell r="C515">
            <v>562381061.99000001</v>
          </cell>
          <cell r="D515">
            <v>562381061.99000001</v>
          </cell>
        </row>
        <row r="516">
          <cell r="A516">
            <v>0</v>
          </cell>
        </row>
        <row r="517">
          <cell r="A517">
            <v>0</v>
          </cell>
          <cell r="B517" t="str">
            <v>CUENTAS ACREEDORAS</v>
          </cell>
          <cell r="C517">
            <v>0</v>
          </cell>
          <cell r="D517">
            <v>0</v>
          </cell>
        </row>
        <row r="518">
          <cell r="A518">
            <v>21</v>
          </cell>
          <cell r="B518" t="str">
            <v>PASIVOS DE INTERMEDIACION</v>
          </cell>
          <cell r="C518">
            <v>-260194757.02000001</v>
          </cell>
          <cell r="D518">
            <v>-260194757.02000001</v>
          </cell>
        </row>
        <row r="519">
          <cell r="A519">
            <v>211</v>
          </cell>
          <cell r="B519" t="str">
            <v>DEPOSITOS</v>
          </cell>
          <cell r="C519">
            <v>-39892768.289999999</v>
          </cell>
          <cell r="D519">
            <v>-39892768.289999999</v>
          </cell>
        </row>
        <row r="520">
          <cell r="A520">
            <v>2110</v>
          </cell>
          <cell r="B520" t="str">
            <v>DEPOSITOS A LA VISTA</v>
          </cell>
          <cell r="C520">
            <v>-34078324.979999997</v>
          </cell>
          <cell r="D520">
            <v>-34078324.979999997</v>
          </cell>
        </row>
        <row r="521">
          <cell r="A521">
            <v>211001</v>
          </cell>
          <cell r="B521" t="str">
            <v>DEPOSITOS EN CUENTA CORRIENTE</v>
          </cell>
          <cell r="C521">
            <v>-34078324.979999997</v>
          </cell>
          <cell r="D521">
            <v>-34078324.979999997</v>
          </cell>
        </row>
        <row r="522">
          <cell r="A522">
            <v>2110010601</v>
          </cell>
          <cell r="B522" t="str">
            <v>OTRAS ENTIDADES DEL SISTEMA FINANCIERO</v>
          </cell>
          <cell r="C522">
            <v>-34078324.979999997</v>
          </cell>
          <cell r="D522">
            <v>-34078324.979999997</v>
          </cell>
        </row>
        <row r="523">
          <cell r="A523">
            <v>2111</v>
          </cell>
          <cell r="B523" t="str">
            <v>DEPOSITOS PACTADOS HASTA UN AÑO PLAZO</v>
          </cell>
          <cell r="C523">
            <v>-5814443.3099999996</v>
          </cell>
          <cell r="D523">
            <v>-5814443.3099999996</v>
          </cell>
        </row>
        <row r="524">
          <cell r="A524">
            <v>211102</v>
          </cell>
          <cell r="B524" t="str">
            <v>DEPOSITOS A 30 DIAS PLAZO</v>
          </cell>
          <cell r="C524">
            <v>-5814443.3099999996</v>
          </cell>
          <cell r="D524">
            <v>-5814443.3099999996</v>
          </cell>
        </row>
        <row r="525">
          <cell r="A525">
            <v>2111020601</v>
          </cell>
          <cell r="B525" t="str">
            <v>OTRAS ENTIDADES DEL SISTEMA FINANCIERO</v>
          </cell>
          <cell r="C525">
            <v>-5800000</v>
          </cell>
          <cell r="D525">
            <v>-5800000</v>
          </cell>
        </row>
        <row r="526">
          <cell r="A526">
            <v>2111029901</v>
          </cell>
          <cell r="B526" t="str">
            <v>INTERESES Y OTROS POR PAGAR</v>
          </cell>
          <cell r="C526">
            <v>-14443.31</v>
          </cell>
          <cell r="D526">
            <v>-14443.31</v>
          </cell>
        </row>
        <row r="527">
          <cell r="A527">
            <v>211102990106</v>
          </cell>
          <cell r="B527" t="str">
            <v>OTRAS ENTIDADES DEL SISTEMA FINANCIERO</v>
          </cell>
          <cell r="C527">
            <v>-14443.31</v>
          </cell>
          <cell r="D527">
            <v>-14443.31</v>
          </cell>
        </row>
        <row r="528">
          <cell r="A528">
            <v>212</v>
          </cell>
          <cell r="B528" t="str">
            <v>PRESTAMOS</v>
          </cell>
          <cell r="C528">
            <v>-190203914.11000001</v>
          </cell>
          <cell r="D528">
            <v>-190203914.11000001</v>
          </cell>
        </row>
        <row r="529">
          <cell r="A529">
            <v>2121</v>
          </cell>
          <cell r="B529" t="str">
            <v>PRESTAMOS PACTADOS HASTA UN AÑO PLAZO</v>
          </cell>
          <cell r="C529">
            <v>-13037122.82</v>
          </cell>
          <cell r="D529">
            <v>-13037122.82</v>
          </cell>
        </row>
        <row r="530">
          <cell r="A530">
            <v>212106</v>
          </cell>
          <cell r="B530" t="str">
            <v>ADEUDADO A OTRAS ENTIDADES DEL SISTEMA FINANCIERO</v>
          </cell>
          <cell r="C530">
            <v>-5528326.5099999998</v>
          </cell>
          <cell r="D530">
            <v>-5528326.5099999998</v>
          </cell>
        </row>
        <row r="531">
          <cell r="A531">
            <v>2121060701</v>
          </cell>
          <cell r="B531" t="str">
            <v>BANCOS</v>
          </cell>
          <cell r="C531">
            <v>-5500000</v>
          </cell>
          <cell r="D531">
            <v>-5500000</v>
          </cell>
        </row>
        <row r="532">
          <cell r="A532">
            <v>2121069901</v>
          </cell>
          <cell r="B532" t="str">
            <v>INTERESES Y OTROS POR PAGAR</v>
          </cell>
          <cell r="C532">
            <v>-28326.51</v>
          </cell>
          <cell r="D532">
            <v>-28326.51</v>
          </cell>
        </row>
        <row r="533">
          <cell r="A533">
            <v>212106990107</v>
          </cell>
          <cell r="B533" t="str">
            <v>A BANCOS</v>
          </cell>
          <cell r="C533">
            <v>-28326.51</v>
          </cell>
          <cell r="D533">
            <v>-28326.51</v>
          </cell>
        </row>
        <row r="534">
          <cell r="A534">
            <v>212108</v>
          </cell>
          <cell r="B534" t="str">
            <v>ADEUDADO A ENTIDADES EXTRANJERAS</v>
          </cell>
          <cell r="C534">
            <v>-7508796.3099999996</v>
          </cell>
          <cell r="D534">
            <v>-7508796.3099999996</v>
          </cell>
        </row>
        <row r="535">
          <cell r="A535">
            <v>2121080201</v>
          </cell>
          <cell r="B535" t="str">
            <v>ADEUDADO A BANCOS EXTRANJEROS POR LINEAS DE CREDITO</v>
          </cell>
          <cell r="C535">
            <v>-7500000</v>
          </cell>
          <cell r="D535">
            <v>-7500000</v>
          </cell>
        </row>
        <row r="536">
          <cell r="A536">
            <v>2121089901</v>
          </cell>
          <cell r="B536" t="str">
            <v>INTERESES Y OTROS POR PAGAR</v>
          </cell>
          <cell r="C536">
            <v>-8796.31</v>
          </cell>
          <cell r="D536">
            <v>-8796.31</v>
          </cell>
        </row>
        <row r="537">
          <cell r="A537">
            <v>212108990102</v>
          </cell>
          <cell r="B537" t="str">
            <v>ADEUDADO A BANCOS EXTRANJEROS POR LINEAS DE CREDITO</v>
          </cell>
          <cell r="C537">
            <v>-8796.31</v>
          </cell>
          <cell r="D537">
            <v>-8796.31</v>
          </cell>
        </row>
        <row r="538">
          <cell r="A538">
            <v>2122</v>
          </cell>
          <cell r="B538" t="str">
            <v>PRESTAMOS PACTADOS A MAS DE UN AÑO PLAZO</v>
          </cell>
          <cell r="C538">
            <v>-1037001.51</v>
          </cell>
          <cell r="D538">
            <v>-1037001.51</v>
          </cell>
        </row>
        <row r="539">
          <cell r="A539">
            <v>212207</v>
          </cell>
          <cell r="B539" t="str">
            <v>ADEUDADO AL BMI PARA PRESTAR A TERCEROS</v>
          </cell>
          <cell r="C539">
            <v>-1037001.51</v>
          </cell>
          <cell r="D539">
            <v>-1037001.51</v>
          </cell>
        </row>
        <row r="540">
          <cell r="A540">
            <v>2122070101</v>
          </cell>
          <cell r="B540" t="str">
            <v>PARA PRESTAR A TERCEROS</v>
          </cell>
          <cell r="C540">
            <v>-1029655.67</v>
          </cell>
          <cell r="D540">
            <v>-1029655.67</v>
          </cell>
        </row>
        <row r="541">
          <cell r="A541">
            <v>2122079901</v>
          </cell>
          <cell r="B541" t="str">
            <v>INTERESES Y OTROS POR PAGAR</v>
          </cell>
          <cell r="C541">
            <v>-7345.84</v>
          </cell>
          <cell r="D541">
            <v>-7345.84</v>
          </cell>
        </row>
        <row r="542">
          <cell r="A542">
            <v>2123</v>
          </cell>
          <cell r="B542" t="str">
            <v>PRESTAMOS PACTADOS A CINCO O MAS ANIOS PLAZO</v>
          </cell>
          <cell r="C542">
            <v>-176129789.78</v>
          </cell>
          <cell r="D542">
            <v>-176129789.78</v>
          </cell>
        </row>
        <row r="543">
          <cell r="A543">
            <v>212306</v>
          </cell>
          <cell r="B543" t="str">
            <v>ADEUDADO A ENTIDADES EXTRANJERAS</v>
          </cell>
          <cell r="C543">
            <v>-155217191.97999999</v>
          </cell>
          <cell r="D543">
            <v>-155217191.97999999</v>
          </cell>
        </row>
        <row r="544">
          <cell r="A544">
            <v>2123060201</v>
          </cell>
          <cell r="B544" t="str">
            <v>ADEUDADO A BANCOS EXTRANJEROS POR LINEAS DE CREDITO</v>
          </cell>
          <cell r="C544">
            <v>-30600786.34</v>
          </cell>
          <cell r="D544">
            <v>-30600786.34</v>
          </cell>
        </row>
        <row r="545">
          <cell r="A545">
            <v>2123060301</v>
          </cell>
          <cell r="B545" t="str">
            <v>ADEUDADO A BANCOS EXTRANJEROS - OTROS</v>
          </cell>
          <cell r="C545">
            <v>-123965725.92</v>
          </cell>
          <cell r="D545">
            <v>-123965725.92</v>
          </cell>
        </row>
        <row r="546">
          <cell r="A546">
            <v>2123069901</v>
          </cell>
          <cell r="B546" t="str">
            <v>INTERESES Y OTROS POR PAGAR</v>
          </cell>
          <cell r="C546">
            <v>-650679.72</v>
          </cell>
          <cell r="D546">
            <v>-650679.72</v>
          </cell>
        </row>
        <row r="547">
          <cell r="A547">
            <v>212306990102</v>
          </cell>
          <cell r="B547" t="str">
            <v>ADEUDADO A BANCOS EXTRANJEROS POR LINEAS DE CREDITO</v>
          </cell>
          <cell r="C547">
            <v>-154180.71</v>
          </cell>
          <cell r="D547">
            <v>-154180.71</v>
          </cell>
        </row>
        <row r="548">
          <cell r="A548">
            <v>212306990103</v>
          </cell>
          <cell r="B548" t="str">
            <v>ADEUDADO A BANCOS EXTRANJEROS - OTROS</v>
          </cell>
          <cell r="C548">
            <v>-496499.01</v>
          </cell>
          <cell r="D548">
            <v>-496499.01</v>
          </cell>
        </row>
        <row r="549">
          <cell r="A549">
            <v>212307</v>
          </cell>
          <cell r="B549" t="str">
            <v>OTROS PRESTAMOS</v>
          </cell>
          <cell r="C549">
            <v>-20912597.800000001</v>
          </cell>
          <cell r="D549">
            <v>-20912597.800000001</v>
          </cell>
        </row>
        <row r="550">
          <cell r="A550">
            <v>2123070101</v>
          </cell>
          <cell r="B550" t="str">
            <v>PARA PRESTAR A TERCEROS</v>
          </cell>
          <cell r="C550">
            <v>-20852450.98</v>
          </cell>
          <cell r="D550">
            <v>-20852450.98</v>
          </cell>
        </row>
        <row r="551">
          <cell r="A551">
            <v>2123079901</v>
          </cell>
          <cell r="B551" t="str">
            <v>INTERESES Y OTROS POR PAGAR</v>
          </cell>
          <cell r="C551">
            <v>-60146.82</v>
          </cell>
          <cell r="D551">
            <v>-60146.82</v>
          </cell>
        </row>
        <row r="552">
          <cell r="A552">
            <v>213</v>
          </cell>
          <cell r="B552" t="str">
            <v>OBLIGACIONES A LA VISTA</v>
          </cell>
          <cell r="C552">
            <v>-2877.9</v>
          </cell>
          <cell r="D552">
            <v>-2877.9</v>
          </cell>
        </row>
        <row r="553">
          <cell r="A553">
            <v>2130</v>
          </cell>
          <cell r="B553" t="str">
            <v>OBLIGACIONES A LA VISTA</v>
          </cell>
          <cell r="C553">
            <v>-2877.9</v>
          </cell>
          <cell r="D553">
            <v>-2877.9</v>
          </cell>
        </row>
        <row r="554">
          <cell r="A554">
            <v>213003</v>
          </cell>
          <cell r="B554" t="str">
            <v>COBROS POR CUENTA AJENA</v>
          </cell>
          <cell r="C554">
            <v>-2877.9</v>
          </cell>
          <cell r="D554">
            <v>-2877.9</v>
          </cell>
        </row>
        <row r="555">
          <cell r="A555">
            <v>2130030100</v>
          </cell>
          <cell r="B555" t="str">
            <v>COBRANZAS LOCALES</v>
          </cell>
          <cell r="C555">
            <v>-912.4</v>
          </cell>
          <cell r="D555">
            <v>-912.4</v>
          </cell>
        </row>
        <row r="556">
          <cell r="A556">
            <v>213003010004</v>
          </cell>
          <cell r="B556" t="str">
            <v>COLECTORES</v>
          </cell>
          <cell r="C556">
            <v>-912.4</v>
          </cell>
          <cell r="D556">
            <v>-912.4</v>
          </cell>
        </row>
        <row r="557">
          <cell r="A557">
            <v>21300301000401</v>
          </cell>
          <cell r="B557" t="str">
            <v>COLECTORES PROPIOS</v>
          </cell>
          <cell r="C557">
            <v>-589.84</v>
          </cell>
          <cell r="D557">
            <v>-589.84</v>
          </cell>
        </row>
        <row r="558">
          <cell r="A558">
            <v>21300301000402</v>
          </cell>
          <cell r="B558" t="str">
            <v>COLECTORES INTERENTIDADES</v>
          </cell>
          <cell r="C558">
            <v>-322.56</v>
          </cell>
          <cell r="D558">
            <v>-322.56</v>
          </cell>
        </row>
        <row r="559">
          <cell r="A559">
            <v>2130030300</v>
          </cell>
          <cell r="B559" t="str">
            <v>IMPUESTOS Y SERVICIOS PIBLICOS</v>
          </cell>
          <cell r="C559">
            <v>-1965.5</v>
          </cell>
          <cell r="D559">
            <v>-1965.5</v>
          </cell>
        </row>
        <row r="560">
          <cell r="A560">
            <v>213003030002</v>
          </cell>
          <cell r="B560" t="str">
            <v>SERVICIOS PUBLICOS</v>
          </cell>
          <cell r="C560">
            <v>-1965.5</v>
          </cell>
          <cell r="D560">
            <v>-1965.5</v>
          </cell>
        </row>
        <row r="561">
          <cell r="A561">
            <v>21300303000203</v>
          </cell>
          <cell r="B561" t="str">
            <v>SERVICIO TELEFONICO</v>
          </cell>
          <cell r="C561">
            <v>-1965.5</v>
          </cell>
          <cell r="D561">
            <v>-1965.5</v>
          </cell>
        </row>
        <row r="562">
          <cell r="A562">
            <v>214</v>
          </cell>
          <cell r="B562" t="str">
            <v>TITULOS DE EMISION PROPIA</v>
          </cell>
          <cell r="C562">
            <v>-30095196.719999999</v>
          </cell>
          <cell r="D562">
            <v>-30095196.719999999</v>
          </cell>
        </row>
        <row r="563">
          <cell r="A563">
            <v>2142</v>
          </cell>
          <cell r="B563" t="str">
            <v>PACTADOS A MAS DE UN AÑO PLAZO</v>
          </cell>
          <cell r="C563">
            <v>-30095196.719999999</v>
          </cell>
          <cell r="D563">
            <v>-30095196.719999999</v>
          </cell>
        </row>
        <row r="564">
          <cell r="A564">
            <v>214202</v>
          </cell>
          <cell r="B564" t="str">
            <v>PACTADOS A CINCO O MAS AÑOS PLAZO</v>
          </cell>
          <cell r="C564">
            <v>-30095196.719999999</v>
          </cell>
          <cell r="D564">
            <v>-30095196.719999999</v>
          </cell>
        </row>
        <row r="565">
          <cell r="A565">
            <v>2142020201</v>
          </cell>
          <cell r="B565" t="str">
            <v>TITULOSVALORES SIN GARANTIA HIPOTECARIA</v>
          </cell>
          <cell r="C565">
            <v>-30000000</v>
          </cell>
          <cell r="D565">
            <v>-30000000</v>
          </cell>
        </row>
        <row r="566">
          <cell r="A566">
            <v>214202020102</v>
          </cell>
          <cell r="B566" t="str">
            <v>EMISION PAPEL BURSATIL</v>
          </cell>
          <cell r="C566">
            <v>-30000000</v>
          </cell>
          <cell r="D566">
            <v>-30000000</v>
          </cell>
        </row>
        <row r="567">
          <cell r="A567">
            <v>2142029901</v>
          </cell>
          <cell r="B567" t="str">
            <v>INTERESES Y OTROS POR PAGAR</v>
          </cell>
          <cell r="C567">
            <v>-95196.72</v>
          </cell>
          <cell r="D567">
            <v>-95196.72</v>
          </cell>
        </row>
        <row r="568">
          <cell r="A568">
            <v>214202990102</v>
          </cell>
          <cell r="B568" t="str">
            <v>TITULOS VALORES SIN GARANTIA HIPOTECARIA</v>
          </cell>
          <cell r="C568">
            <v>-95196.72</v>
          </cell>
          <cell r="D568">
            <v>-95196.72</v>
          </cell>
        </row>
        <row r="569">
          <cell r="A569">
            <v>22</v>
          </cell>
          <cell r="B569" t="str">
            <v>OTROS PASIVOS</v>
          </cell>
          <cell r="C569">
            <v>-176320447.05000001</v>
          </cell>
          <cell r="D569">
            <v>-176320447.05000001</v>
          </cell>
        </row>
        <row r="570">
          <cell r="A570">
            <v>222</v>
          </cell>
          <cell r="B570" t="str">
            <v>CUENTAS POR PAGAR</v>
          </cell>
          <cell r="C570">
            <v>-171343999.47999999</v>
          </cell>
          <cell r="D570">
            <v>-171343999.47999999</v>
          </cell>
        </row>
        <row r="571">
          <cell r="A571">
            <v>2220</v>
          </cell>
          <cell r="B571" t="str">
            <v>CUENTAS POR PAGAR</v>
          </cell>
          <cell r="C571">
            <v>-171343999.47999999</v>
          </cell>
          <cell r="D571">
            <v>-171343999.47999999</v>
          </cell>
        </row>
        <row r="572">
          <cell r="A572">
            <v>222005</v>
          </cell>
          <cell r="B572" t="str">
            <v>IMPUESTOS SERVICIOS PUBLICOS Y OTRAS OBLIGACIONES</v>
          </cell>
          <cell r="C572">
            <v>-983090.45</v>
          </cell>
          <cell r="D572">
            <v>-983090.45</v>
          </cell>
        </row>
        <row r="573">
          <cell r="A573">
            <v>2220050100</v>
          </cell>
          <cell r="B573" t="str">
            <v>IMPUESTOS</v>
          </cell>
          <cell r="C573">
            <v>-142105.93</v>
          </cell>
          <cell r="D573">
            <v>-142105.93</v>
          </cell>
        </row>
        <row r="574">
          <cell r="A574">
            <v>222005010001</v>
          </cell>
          <cell r="B574" t="str">
            <v>IVA POR PAGAR</v>
          </cell>
          <cell r="C574">
            <v>-142105.93</v>
          </cell>
          <cell r="D574">
            <v>-142105.93</v>
          </cell>
        </row>
        <row r="575">
          <cell r="A575">
            <v>2220050200</v>
          </cell>
          <cell r="B575" t="str">
            <v>SERVICIOS PUBLICOS</v>
          </cell>
          <cell r="C575">
            <v>-30374.3</v>
          </cell>
          <cell r="D575">
            <v>-30374.3</v>
          </cell>
        </row>
        <row r="576">
          <cell r="A576">
            <v>222005020001</v>
          </cell>
          <cell r="B576" t="str">
            <v>TELEFONO</v>
          </cell>
          <cell r="C576">
            <v>-14889.88</v>
          </cell>
          <cell r="D576">
            <v>-14889.88</v>
          </cell>
        </row>
        <row r="577">
          <cell r="A577">
            <v>222005020002</v>
          </cell>
          <cell r="B577" t="str">
            <v>AGUA</v>
          </cell>
          <cell r="C577">
            <v>-3088.99</v>
          </cell>
          <cell r="D577">
            <v>-3088.99</v>
          </cell>
        </row>
        <row r="578">
          <cell r="A578">
            <v>222005020003</v>
          </cell>
          <cell r="B578" t="str">
            <v>ENERGIA ELECTRICA</v>
          </cell>
          <cell r="C578">
            <v>-12395.43</v>
          </cell>
          <cell r="D578">
            <v>-12395.43</v>
          </cell>
        </row>
        <row r="579">
          <cell r="A579">
            <v>2220050300</v>
          </cell>
          <cell r="B579" t="str">
            <v>CUOTA PATRONAL ISSS</v>
          </cell>
          <cell r="C579">
            <v>-18581.830000000002</v>
          </cell>
          <cell r="D579">
            <v>-18581.830000000002</v>
          </cell>
        </row>
        <row r="580">
          <cell r="A580">
            <v>222005030001</v>
          </cell>
          <cell r="B580" t="str">
            <v>SALUD</v>
          </cell>
          <cell r="C580">
            <v>-16395.38</v>
          </cell>
          <cell r="D580">
            <v>-16395.38</v>
          </cell>
        </row>
        <row r="581">
          <cell r="A581">
            <v>222005030003</v>
          </cell>
          <cell r="B581" t="str">
            <v>INSTITUTO SALVADOREÑO DE FORMACION PROFESIONAL</v>
          </cell>
          <cell r="C581">
            <v>-2186.4499999999998</v>
          </cell>
          <cell r="D581">
            <v>-2186.4499999999998</v>
          </cell>
        </row>
        <row r="582">
          <cell r="A582">
            <v>2220050400</v>
          </cell>
          <cell r="B582" t="str">
            <v>PROVEEDORES</v>
          </cell>
          <cell r="C582">
            <v>-765715.68</v>
          </cell>
          <cell r="D582">
            <v>-765715.68</v>
          </cell>
        </row>
        <row r="583">
          <cell r="A583">
            <v>222005040001</v>
          </cell>
          <cell r="B583" t="str">
            <v>PROVEEDORES</v>
          </cell>
          <cell r="C583">
            <v>-743659.9</v>
          </cell>
          <cell r="D583">
            <v>-743659.9</v>
          </cell>
        </row>
        <row r="584">
          <cell r="A584">
            <v>222005040003</v>
          </cell>
          <cell r="B584" t="str">
            <v>PROVEEDORES - BANCA MOVIL</v>
          </cell>
          <cell r="C584">
            <v>-22055.78</v>
          </cell>
          <cell r="D584">
            <v>-22055.78</v>
          </cell>
        </row>
        <row r="585">
          <cell r="A585">
            <v>2220050700</v>
          </cell>
          <cell r="B585" t="str">
            <v>AFP</v>
          </cell>
          <cell r="C585">
            <v>-26312.71</v>
          </cell>
          <cell r="D585">
            <v>-26312.71</v>
          </cell>
        </row>
        <row r="586">
          <cell r="A586">
            <v>222005070001</v>
          </cell>
          <cell r="B586" t="str">
            <v>CONFIA</v>
          </cell>
          <cell r="C586">
            <v>-11912.34</v>
          </cell>
          <cell r="D586">
            <v>-11912.34</v>
          </cell>
        </row>
        <row r="587">
          <cell r="A587">
            <v>222005070002</v>
          </cell>
          <cell r="B587" t="str">
            <v>CRECER</v>
          </cell>
          <cell r="C587">
            <v>-14400.37</v>
          </cell>
          <cell r="D587">
            <v>-14400.37</v>
          </cell>
        </row>
        <row r="588">
          <cell r="A588">
            <v>222006</v>
          </cell>
          <cell r="B588" t="str">
            <v>IMPUESTO SOBRE LA RENTA</v>
          </cell>
          <cell r="C588">
            <v>-898901.34</v>
          </cell>
          <cell r="D588">
            <v>-898901.34</v>
          </cell>
        </row>
        <row r="589">
          <cell r="A589">
            <v>2220060000</v>
          </cell>
          <cell r="B589" t="str">
            <v>IMPUESTO SOBRE LA RENTA</v>
          </cell>
          <cell r="C589">
            <v>-898901.34</v>
          </cell>
          <cell r="D589">
            <v>-898901.34</v>
          </cell>
        </row>
        <row r="590">
          <cell r="A590">
            <v>222007</v>
          </cell>
          <cell r="B590" t="str">
            <v>PASIVOS TRANSITORIOS</v>
          </cell>
          <cell r="C590">
            <v>-118259.7</v>
          </cell>
          <cell r="D590">
            <v>-118259.7</v>
          </cell>
        </row>
        <row r="591">
          <cell r="A591">
            <v>2220070201</v>
          </cell>
          <cell r="B591" t="str">
            <v>COBROS POR CUENTA AJENA</v>
          </cell>
          <cell r="C591">
            <v>-118259.7</v>
          </cell>
          <cell r="D591">
            <v>-118259.7</v>
          </cell>
        </row>
        <row r="592">
          <cell r="A592">
            <v>222007020102</v>
          </cell>
          <cell r="B592" t="str">
            <v>SEGURO DE DEUDA</v>
          </cell>
          <cell r="C592">
            <v>-799.21</v>
          </cell>
          <cell r="D592">
            <v>-799.21</v>
          </cell>
        </row>
        <row r="593">
          <cell r="A593">
            <v>222007020104</v>
          </cell>
          <cell r="B593" t="str">
            <v>SEGUROS DE CESANTIA</v>
          </cell>
          <cell r="C593">
            <v>-675.49</v>
          </cell>
          <cell r="D593">
            <v>-675.49</v>
          </cell>
        </row>
        <row r="594">
          <cell r="A594">
            <v>222007020107</v>
          </cell>
          <cell r="B594" t="str">
            <v>SEGURO POR DAÑOS</v>
          </cell>
          <cell r="C594">
            <v>-460</v>
          </cell>
          <cell r="D594">
            <v>-460</v>
          </cell>
        </row>
        <row r="595">
          <cell r="A595">
            <v>222007020129</v>
          </cell>
          <cell r="B595" t="str">
            <v>FONDOS PARA APOYO DE EMERGENCIAS</v>
          </cell>
          <cell r="C595">
            <v>-116325</v>
          </cell>
          <cell r="D595">
            <v>-116325</v>
          </cell>
        </row>
        <row r="596">
          <cell r="A596">
            <v>22200702012901</v>
          </cell>
          <cell r="B596" t="str">
            <v>ENTIDADES SOCIAS - RECONSTRUCCION DE VIVIENDAS</v>
          </cell>
          <cell r="C596">
            <v>-116325</v>
          </cell>
          <cell r="D596">
            <v>-116325</v>
          </cell>
        </row>
        <row r="597">
          <cell r="A597">
            <v>222008</v>
          </cell>
          <cell r="B597" t="str">
            <v>CONTRIBUCIONES ESPECIALES POR LEY</v>
          </cell>
          <cell r="C597">
            <v>-275364.84999999998</v>
          </cell>
          <cell r="D597">
            <v>-275364.84999999998</v>
          </cell>
        </row>
        <row r="598">
          <cell r="A598">
            <v>2220080101</v>
          </cell>
          <cell r="B598" t="str">
            <v>PLAN DE SEGURIDAD CIUDADANA-GRANDES CONTRIBUYENTES</v>
          </cell>
          <cell r="C598">
            <v>-275364.84999999998</v>
          </cell>
          <cell r="D598">
            <v>-275364.84999999998</v>
          </cell>
        </row>
        <row r="599">
          <cell r="A599">
            <v>222099</v>
          </cell>
          <cell r="B599" t="str">
            <v>OTRAS</v>
          </cell>
          <cell r="C599">
            <v>-169068383.13999999</v>
          </cell>
          <cell r="D599">
            <v>-169068383.13999999</v>
          </cell>
        </row>
        <row r="600">
          <cell r="A600">
            <v>2220990101</v>
          </cell>
          <cell r="B600" t="str">
            <v>SOBRANTES DE CAJA</v>
          </cell>
          <cell r="C600">
            <v>-4860</v>
          </cell>
          <cell r="D600">
            <v>-4860</v>
          </cell>
        </row>
        <row r="601">
          <cell r="A601">
            <v>222099010101</v>
          </cell>
          <cell r="B601" t="str">
            <v>OFICINA CENTRAL</v>
          </cell>
          <cell r="C601">
            <v>-20</v>
          </cell>
          <cell r="D601">
            <v>-20</v>
          </cell>
        </row>
        <row r="602">
          <cell r="A602">
            <v>222099010103</v>
          </cell>
          <cell r="B602" t="str">
            <v>SOBRANTE EN ATM´S</v>
          </cell>
          <cell r="C602">
            <v>-4840</v>
          </cell>
          <cell r="D602">
            <v>-4840</v>
          </cell>
        </row>
        <row r="603">
          <cell r="A603">
            <v>2220990201</v>
          </cell>
          <cell r="B603" t="str">
            <v>DEBITO FISCAL</v>
          </cell>
          <cell r="C603">
            <v>-7153.23</v>
          </cell>
          <cell r="D603">
            <v>-7153.23</v>
          </cell>
        </row>
        <row r="604">
          <cell r="A604">
            <v>222099020102</v>
          </cell>
          <cell r="B604" t="str">
            <v>RETENCION IVA 1 %</v>
          </cell>
          <cell r="C604">
            <v>-3415.86</v>
          </cell>
          <cell r="D604">
            <v>-3415.86</v>
          </cell>
        </row>
        <row r="605">
          <cell r="A605">
            <v>222099020103</v>
          </cell>
          <cell r="B605" t="str">
            <v>RETENCION IVA 13%</v>
          </cell>
          <cell r="C605">
            <v>-3737.37</v>
          </cell>
          <cell r="D605">
            <v>-3737.37</v>
          </cell>
        </row>
        <row r="606">
          <cell r="A606">
            <v>2220999101</v>
          </cell>
          <cell r="B606" t="str">
            <v>OTRAS</v>
          </cell>
          <cell r="C606">
            <v>-169056369.91</v>
          </cell>
          <cell r="D606">
            <v>-169056369.91</v>
          </cell>
        </row>
        <row r="607">
          <cell r="A607">
            <v>222099910102</v>
          </cell>
          <cell r="B607" t="str">
            <v>EXCEDENTES DE CUOTAS</v>
          </cell>
          <cell r="C607">
            <v>-246.78</v>
          </cell>
          <cell r="D607">
            <v>-246.78</v>
          </cell>
        </row>
        <row r="608">
          <cell r="A608">
            <v>222099910104</v>
          </cell>
          <cell r="B608" t="str">
            <v>SERVICIOS DE TARJETAS DE CREDITO Y DEBITO POR PAGAR</v>
          </cell>
          <cell r="C608">
            <v>-74239.47</v>
          </cell>
          <cell r="D608">
            <v>-74239.47</v>
          </cell>
        </row>
        <row r="609">
          <cell r="A609">
            <v>222099910105</v>
          </cell>
          <cell r="B609" t="str">
            <v>FONDO PARA GASTOS DE PUBLICIDAD DEL SISTEMA FEDECREDITO</v>
          </cell>
          <cell r="C609">
            <v>-1211964.1399999999</v>
          </cell>
          <cell r="D609">
            <v>-1211964.1399999999</v>
          </cell>
        </row>
        <row r="610">
          <cell r="A610">
            <v>222099910109</v>
          </cell>
          <cell r="B610" t="str">
            <v>RESERVA DE LIQUIDEZ</v>
          </cell>
          <cell r="C610">
            <v>-159861265.09999999</v>
          </cell>
          <cell r="D610">
            <v>-159861265.09999999</v>
          </cell>
        </row>
        <row r="611">
          <cell r="A611">
            <v>22209991010903</v>
          </cell>
          <cell r="B611" t="str">
            <v>ENTIDADES SOCIAS NO SUPERVISADAS POR SSF</v>
          </cell>
          <cell r="C611">
            <v>-159861265.09999999</v>
          </cell>
          <cell r="D611">
            <v>-159861265.09999999</v>
          </cell>
        </row>
        <row r="612">
          <cell r="A612">
            <v>2220999101090300</v>
          </cell>
          <cell r="B612" t="str">
            <v>CAJAS DE CREDITO</v>
          </cell>
          <cell r="C612">
            <v>-151352845.97999999</v>
          </cell>
          <cell r="D612">
            <v>-151352845.97999999</v>
          </cell>
        </row>
        <row r="613">
          <cell r="A613">
            <v>2220999101090300</v>
          </cell>
          <cell r="B613" t="str">
            <v>BANCOS DE LOS TRABAJADORES</v>
          </cell>
          <cell r="C613">
            <v>-8508419.1199999992</v>
          </cell>
          <cell r="D613">
            <v>-8508419.1199999992</v>
          </cell>
        </row>
        <row r="614">
          <cell r="A614">
            <v>222099910111</v>
          </cell>
          <cell r="B614" t="str">
            <v>DISPONIBLE DE ENTIDADES SOCIAS</v>
          </cell>
          <cell r="C614">
            <v>-6015686.0800000001</v>
          </cell>
          <cell r="D614">
            <v>-6015686.0800000001</v>
          </cell>
        </row>
        <row r="615">
          <cell r="A615">
            <v>22209991011101</v>
          </cell>
          <cell r="B615" t="str">
            <v>CAJAS DE CREDITO</v>
          </cell>
          <cell r="C615">
            <v>-5121837.8499999996</v>
          </cell>
          <cell r="D615">
            <v>-5121837.8499999996</v>
          </cell>
        </row>
        <row r="616">
          <cell r="A616">
            <v>22209991011102</v>
          </cell>
          <cell r="B616" t="str">
            <v>BANCOS DE LOS TRABAJADORES</v>
          </cell>
          <cell r="C616">
            <v>-832475.83</v>
          </cell>
          <cell r="D616">
            <v>-832475.83</v>
          </cell>
        </row>
        <row r="617">
          <cell r="A617">
            <v>22209991011103</v>
          </cell>
          <cell r="B617" t="str">
            <v>FEDESERVI</v>
          </cell>
          <cell r="C617">
            <v>-61372.4</v>
          </cell>
          <cell r="D617">
            <v>-61372.4</v>
          </cell>
        </row>
        <row r="618">
          <cell r="A618">
            <v>222099910113</v>
          </cell>
          <cell r="B618" t="str">
            <v>CUOTA PLAN DE MARKETING</v>
          </cell>
          <cell r="C618">
            <v>-316191.44</v>
          </cell>
          <cell r="D618">
            <v>-316191.44</v>
          </cell>
        </row>
        <row r="619">
          <cell r="A619">
            <v>222099910117</v>
          </cell>
          <cell r="B619" t="str">
            <v>FONDO BECAS</v>
          </cell>
          <cell r="C619">
            <v>-15230</v>
          </cell>
          <cell r="D619">
            <v>-15230</v>
          </cell>
        </row>
        <row r="620">
          <cell r="A620">
            <v>222099910118</v>
          </cell>
          <cell r="B620" t="str">
            <v>IPSFA</v>
          </cell>
          <cell r="C620">
            <v>-0.92</v>
          </cell>
          <cell r="D620">
            <v>-0.92</v>
          </cell>
        </row>
        <row r="621">
          <cell r="A621">
            <v>222099910122</v>
          </cell>
          <cell r="B621" t="str">
            <v>CUOTAS GASTOS FUNCIONAMIENTO CADI</v>
          </cell>
          <cell r="C621">
            <v>-549290.75</v>
          </cell>
          <cell r="D621">
            <v>-549290.75</v>
          </cell>
        </row>
        <row r="622">
          <cell r="A622">
            <v>222099910132</v>
          </cell>
          <cell r="B622" t="str">
            <v>ADMINISTRACION DE VENTAS</v>
          </cell>
          <cell r="C622">
            <v>-561.73</v>
          </cell>
          <cell r="D622">
            <v>-561.73</v>
          </cell>
        </row>
        <row r="623">
          <cell r="A623">
            <v>22209991013202</v>
          </cell>
          <cell r="B623" t="str">
            <v>CONTRACARGOS</v>
          </cell>
          <cell r="C623">
            <v>-561.73</v>
          </cell>
          <cell r="D623">
            <v>-561.73</v>
          </cell>
        </row>
        <row r="624">
          <cell r="A624">
            <v>222099910135</v>
          </cell>
          <cell r="B624" t="str">
            <v>FONDOS RECIBA NETWORKS</v>
          </cell>
          <cell r="C624">
            <v>-100878.49</v>
          </cell>
          <cell r="D624">
            <v>-100878.49</v>
          </cell>
        </row>
        <row r="625">
          <cell r="A625">
            <v>222099910137</v>
          </cell>
          <cell r="B625" t="str">
            <v>UNITELLER</v>
          </cell>
          <cell r="C625">
            <v>-105931.75</v>
          </cell>
          <cell r="D625">
            <v>-105931.75</v>
          </cell>
        </row>
        <row r="626">
          <cell r="A626">
            <v>222099910140</v>
          </cell>
          <cell r="B626" t="str">
            <v>EMPRESAS REMESADORAS</v>
          </cell>
          <cell r="C626">
            <v>-156971.9</v>
          </cell>
          <cell r="D626">
            <v>-156971.9</v>
          </cell>
        </row>
        <row r="627">
          <cell r="A627">
            <v>222099910143</v>
          </cell>
          <cell r="B627" t="str">
            <v>COLECTURIA DELSUR</v>
          </cell>
          <cell r="C627">
            <v>-10825.9</v>
          </cell>
          <cell r="D627">
            <v>-10825.9</v>
          </cell>
        </row>
        <row r="628">
          <cell r="A628">
            <v>222099910145</v>
          </cell>
          <cell r="B628" t="str">
            <v>OPERACIONES POR APLICAR</v>
          </cell>
          <cell r="C628">
            <v>-153492.25</v>
          </cell>
          <cell r="D628">
            <v>-153492.25</v>
          </cell>
        </row>
        <row r="629">
          <cell r="A629">
            <v>222099910146</v>
          </cell>
          <cell r="B629" t="str">
            <v>SERVICIO DE ATM´S</v>
          </cell>
          <cell r="C629">
            <v>-1702</v>
          </cell>
          <cell r="D629">
            <v>-1702</v>
          </cell>
        </row>
        <row r="630">
          <cell r="A630">
            <v>22209991014601</v>
          </cell>
          <cell r="B630" t="str">
            <v>SERVICIO DE ATM´S</v>
          </cell>
          <cell r="C630">
            <v>-160</v>
          </cell>
          <cell r="D630">
            <v>-160</v>
          </cell>
        </row>
        <row r="631">
          <cell r="A631">
            <v>2220999101460090</v>
          </cell>
          <cell r="B631" t="str">
            <v>ATM´S - FEDECREDITO</v>
          </cell>
          <cell r="C631">
            <v>-160</v>
          </cell>
          <cell r="D631">
            <v>-160</v>
          </cell>
        </row>
        <row r="632">
          <cell r="A632">
            <v>22209991014602</v>
          </cell>
          <cell r="B632" t="str">
            <v>COMISIONES POR SERVICIO DE RED ATM´S</v>
          </cell>
          <cell r="C632">
            <v>-1542</v>
          </cell>
          <cell r="D632">
            <v>-1542</v>
          </cell>
        </row>
        <row r="633">
          <cell r="A633">
            <v>2220999101460200</v>
          </cell>
          <cell r="B633" t="str">
            <v>COMISION A ATH POR OPERACIONES DE OTROS BANCOS EN ATM DE FCB</v>
          </cell>
          <cell r="C633">
            <v>-1542</v>
          </cell>
          <cell r="D633">
            <v>-1542</v>
          </cell>
        </row>
        <row r="634">
          <cell r="A634">
            <v>222099910147</v>
          </cell>
          <cell r="B634" t="str">
            <v>AES</v>
          </cell>
          <cell r="C634">
            <v>-65652.179999999993</v>
          </cell>
          <cell r="D634">
            <v>-65652.179999999993</v>
          </cell>
        </row>
        <row r="635">
          <cell r="A635">
            <v>22209991014701</v>
          </cell>
          <cell r="B635" t="str">
            <v>SERVICIO DE CAESS</v>
          </cell>
          <cell r="C635">
            <v>-31738.22</v>
          </cell>
          <cell r="D635">
            <v>-31738.22</v>
          </cell>
        </row>
        <row r="636">
          <cell r="A636">
            <v>22209991014702</v>
          </cell>
          <cell r="B636" t="str">
            <v>SERVICIO DE CLESA</v>
          </cell>
          <cell r="C636">
            <v>-15186.47</v>
          </cell>
          <cell r="D636">
            <v>-15186.47</v>
          </cell>
        </row>
        <row r="637">
          <cell r="A637">
            <v>22209991014703</v>
          </cell>
          <cell r="B637" t="str">
            <v>SERVICIO DE EEO</v>
          </cell>
          <cell r="C637">
            <v>-12565.89</v>
          </cell>
          <cell r="D637">
            <v>-12565.89</v>
          </cell>
        </row>
        <row r="638">
          <cell r="A638">
            <v>22209991014704</v>
          </cell>
          <cell r="B638" t="str">
            <v>SERVICIO DE DEUSEN</v>
          </cell>
          <cell r="C638">
            <v>-6161.6</v>
          </cell>
          <cell r="D638">
            <v>-6161.6</v>
          </cell>
        </row>
        <row r="639">
          <cell r="A639">
            <v>222099910149</v>
          </cell>
          <cell r="B639" t="str">
            <v>RECARGA DE SALDO EN CELULARES</v>
          </cell>
          <cell r="C639">
            <v>-174</v>
          </cell>
          <cell r="D639">
            <v>-174</v>
          </cell>
        </row>
        <row r="640">
          <cell r="A640">
            <v>22209991014903</v>
          </cell>
          <cell r="B640" t="str">
            <v>TELEFONICA</v>
          </cell>
          <cell r="C640">
            <v>-174</v>
          </cell>
          <cell r="D640">
            <v>-174</v>
          </cell>
        </row>
        <row r="641">
          <cell r="A641">
            <v>222099910150</v>
          </cell>
          <cell r="B641" t="str">
            <v>COLECTURIA BELCORP</v>
          </cell>
          <cell r="C641">
            <v>-2233.06</v>
          </cell>
          <cell r="D641">
            <v>-2233.06</v>
          </cell>
        </row>
        <row r="642">
          <cell r="A642">
            <v>22209991015001</v>
          </cell>
          <cell r="B642" t="str">
            <v>SERVICIO DE COLECTURIA BELCORP</v>
          </cell>
          <cell r="C642">
            <v>-2233.06</v>
          </cell>
          <cell r="D642">
            <v>-2233.06</v>
          </cell>
        </row>
        <row r="643">
          <cell r="A643">
            <v>222099910151</v>
          </cell>
          <cell r="B643" t="str">
            <v>SERVICIO DE COLECTURIA</v>
          </cell>
          <cell r="C643">
            <v>-25522.35</v>
          </cell>
          <cell r="D643">
            <v>-25522.35</v>
          </cell>
        </row>
        <row r="644">
          <cell r="A644">
            <v>22209991015101</v>
          </cell>
          <cell r="B644" t="str">
            <v>SERVICIO DE ANDA</v>
          </cell>
          <cell r="C644">
            <v>-9812.7999999999993</v>
          </cell>
          <cell r="D644">
            <v>-9812.7999999999993</v>
          </cell>
        </row>
        <row r="645">
          <cell r="A645">
            <v>22209991015103</v>
          </cell>
          <cell r="B645" t="str">
            <v>SERVICIO DE TELEFONIA TIGO</v>
          </cell>
          <cell r="C645">
            <v>-11195.66</v>
          </cell>
          <cell r="D645">
            <v>-11195.66</v>
          </cell>
        </row>
        <row r="646">
          <cell r="A646">
            <v>22209991015107</v>
          </cell>
          <cell r="B646" t="str">
            <v>SEGUROS FEDECREDITO</v>
          </cell>
          <cell r="C646">
            <v>-1110.1300000000001</v>
          </cell>
          <cell r="D646">
            <v>-1110.1300000000001</v>
          </cell>
        </row>
        <row r="647">
          <cell r="A647">
            <v>2220999101510700</v>
          </cell>
          <cell r="B647" t="str">
            <v>SEGUROS FEDECREDITO, S.A.</v>
          </cell>
          <cell r="C647">
            <v>-258.47000000000003</v>
          </cell>
          <cell r="D647">
            <v>-258.47000000000003</v>
          </cell>
        </row>
        <row r="648">
          <cell r="A648">
            <v>2220999101510700</v>
          </cell>
          <cell r="B648" t="str">
            <v>FEDECREDITO VIDA, S.A., SEGUROS DE PERSONAS</v>
          </cell>
          <cell r="C648">
            <v>-851.66</v>
          </cell>
          <cell r="D648">
            <v>-851.66</v>
          </cell>
        </row>
        <row r="649">
          <cell r="A649">
            <v>22209991015108</v>
          </cell>
          <cell r="B649" t="str">
            <v>MULTINET</v>
          </cell>
          <cell r="C649">
            <v>-84.45</v>
          </cell>
          <cell r="D649">
            <v>-84.45</v>
          </cell>
        </row>
        <row r="650">
          <cell r="A650">
            <v>22209991015110</v>
          </cell>
          <cell r="B650" t="str">
            <v>CREDI Q</v>
          </cell>
          <cell r="C650">
            <v>-1195.82</v>
          </cell>
          <cell r="D650">
            <v>-1195.82</v>
          </cell>
        </row>
        <row r="651">
          <cell r="A651">
            <v>22209991015111</v>
          </cell>
          <cell r="B651" t="str">
            <v>RENA WARE</v>
          </cell>
          <cell r="C651">
            <v>-100.48</v>
          </cell>
          <cell r="D651">
            <v>-100.48</v>
          </cell>
        </row>
        <row r="652">
          <cell r="A652">
            <v>22209991015112</v>
          </cell>
          <cell r="B652" t="str">
            <v>UNIVERSIDADES</v>
          </cell>
          <cell r="C652">
            <v>-1379.01</v>
          </cell>
          <cell r="D652">
            <v>-1379.01</v>
          </cell>
        </row>
        <row r="653">
          <cell r="A653">
            <v>2220999101511200</v>
          </cell>
          <cell r="B653" t="str">
            <v>UNIVERSIDAD FRANCISCO GAVIDIA</v>
          </cell>
          <cell r="C653">
            <v>-1379.01</v>
          </cell>
          <cell r="D653">
            <v>-1379.01</v>
          </cell>
        </row>
        <row r="654">
          <cell r="A654">
            <v>22209991015113</v>
          </cell>
          <cell r="B654" t="str">
            <v>DISTRIBUIDORAS AUTOMOTRIZ</v>
          </cell>
          <cell r="C654">
            <v>-643</v>
          </cell>
          <cell r="D654">
            <v>-643</v>
          </cell>
        </row>
        <row r="655">
          <cell r="A655">
            <v>2220999101511290</v>
          </cell>
          <cell r="B655" t="str">
            <v>YAMAHA</v>
          </cell>
          <cell r="C655">
            <v>-644</v>
          </cell>
          <cell r="D655">
            <v>-644</v>
          </cell>
        </row>
        <row r="656">
          <cell r="A656">
            <v>222099910152</v>
          </cell>
          <cell r="B656" t="str">
            <v>SERVICIO DE COLECTURIA EXTERNA</v>
          </cell>
          <cell r="C656">
            <v>-21220.13</v>
          </cell>
          <cell r="D656">
            <v>-21220.13</v>
          </cell>
        </row>
        <row r="657">
          <cell r="A657">
            <v>22209991015201</v>
          </cell>
          <cell r="B657" t="str">
            <v>PAGOS COLECTADOS</v>
          </cell>
          <cell r="C657">
            <v>-21220.13</v>
          </cell>
          <cell r="D657">
            <v>-21220.13</v>
          </cell>
        </row>
        <row r="658">
          <cell r="A658">
            <v>2220999101520090</v>
          </cell>
          <cell r="B658" t="str">
            <v>FARMACIAS ECONOMICAS</v>
          </cell>
          <cell r="C658">
            <v>-21220.13</v>
          </cell>
          <cell r="D658">
            <v>-21220.13</v>
          </cell>
        </row>
        <row r="659">
          <cell r="A659">
            <v>222099910153</v>
          </cell>
          <cell r="B659" t="str">
            <v>COMERCIALIZACION DE SEGUROS</v>
          </cell>
          <cell r="C659">
            <v>-1840.91</v>
          </cell>
          <cell r="D659">
            <v>-1840.91</v>
          </cell>
        </row>
        <row r="660">
          <cell r="A660">
            <v>22209991015301</v>
          </cell>
          <cell r="B660" t="str">
            <v>FEDECREDITO VIDA, S.A., SEGUROS DE PERSONAS</v>
          </cell>
          <cell r="C660">
            <v>-1753.91</v>
          </cell>
          <cell r="D660">
            <v>-1753.91</v>
          </cell>
        </row>
        <row r="661">
          <cell r="A661">
            <v>22209991015302</v>
          </cell>
          <cell r="B661" t="str">
            <v>SEGUROS FEDECREDITO, S.A.</v>
          </cell>
          <cell r="C661">
            <v>-87</v>
          </cell>
          <cell r="D661">
            <v>-87</v>
          </cell>
        </row>
        <row r="662">
          <cell r="A662">
            <v>2220999101530200</v>
          </cell>
          <cell r="B662" t="str">
            <v>COMERCIALIZACION SEGURO REMESAS FAMILIARES</v>
          </cell>
          <cell r="C662">
            <v>-87</v>
          </cell>
          <cell r="D662">
            <v>-87</v>
          </cell>
        </row>
        <row r="663">
          <cell r="A663">
            <v>222099910158</v>
          </cell>
          <cell r="B663" t="str">
            <v>FONDOS FISDL</v>
          </cell>
          <cell r="C663">
            <v>-661.24</v>
          </cell>
          <cell r="D663">
            <v>-661.24</v>
          </cell>
        </row>
        <row r="664">
          <cell r="A664">
            <v>22209991015802</v>
          </cell>
          <cell r="B664" t="str">
            <v>PAGO CON TARJETA - FISDL</v>
          </cell>
          <cell r="C664">
            <v>-661.24</v>
          </cell>
          <cell r="D664">
            <v>-661.24</v>
          </cell>
        </row>
        <row r="665">
          <cell r="A665">
            <v>222099910162</v>
          </cell>
          <cell r="B665" t="str">
            <v>COMISIONES POR SERVICIO</v>
          </cell>
          <cell r="C665">
            <v>-31071.01</v>
          </cell>
          <cell r="D665">
            <v>-31071.01</v>
          </cell>
        </row>
        <row r="666">
          <cell r="A666">
            <v>22209991016202</v>
          </cell>
          <cell r="B666" t="str">
            <v>COMISION POR SERVICIOS DE COLECTORES DE MESES ANTERIORES</v>
          </cell>
          <cell r="C666">
            <v>-18980.310000000001</v>
          </cell>
          <cell r="D666">
            <v>-18980.310000000001</v>
          </cell>
        </row>
        <row r="667">
          <cell r="A667">
            <v>22209991016206</v>
          </cell>
          <cell r="B667" t="str">
            <v>COMISION POR COMERCIALIZACION DE SEGUROS MESES ANTERIORES</v>
          </cell>
          <cell r="C667">
            <v>-12090.7</v>
          </cell>
          <cell r="D667">
            <v>-12090.7</v>
          </cell>
        </row>
        <row r="668">
          <cell r="A668">
            <v>222099910165</v>
          </cell>
          <cell r="B668" t="str">
            <v>REMESADORA RIA</v>
          </cell>
          <cell r="C668">
            <v>-90390.83</v>
          </cell>
          <cell r="D668">
            <v>-90390.83</v>
          </cell>
        </row>
        <row r="669">
          <cell r="A669">
            <v>222099910199</v>
          </cell>
          <cell r="B669" t="str">
            <v>OTRAS</v>
          </cell>
          <cell r="C669">
            <v>-243125.5</v>
          </cell>
          <cell r="D669">
            <v>-243125.5</v>
          </cell>
        </row>
        <row r="670">
          <cell r="A670">
            <v>223</v>
          </cell>
          <cell r="B670" t="str">
            <v>RETENCIONES</v>
          </cell>
          <cell r="C670">
            <v>-113538.17</v>
          </cell>
          <cell r="D670">
            <v>-113538.17</v>
          </cell>
        </row>
        <row r="671">
          <cell r="A671">
            <v>2230</v>
          </cell>
          <cell r="B671" t="str">
            <v>RETENCIONES</v>
          </cell>
          <cell r="C671">
            <v>-113538.17</v>
          </cell>
          <cell r="D671">
            <v>-113538.17</v>
          </cell>
        </row>
        <row r="672">
          <cell r="A672">
            <v>223000</v>
          </cell>
          <cell r="B672" t="str">
            <v>RETENCIONES</v>
          </cell>
          <cell r="C672">
            <v>-113538.17</v>
          </cell>
          <cell r="D672">
            <v>-113538.17</v>
          </cell>
        </row>
        <row r="673">
          <cell r="A673">
            <v>2230000100</v>
          </cell>
          <cell r="B673" t="str">
            <v>IMPUESTO SOBRE LA RENTA</v>
          </cell>
          <cell r="C673">
            <v>-65643.88</v>
          </cell>
          <cell r="D673">
            <v>-65643.88</v>
          </cell>
        </row>
        <row r="674">
          <cell r="A674">
            <v>223000010001</v>
          </cell>
          <cell r="B674" t="str">
            <v>EMPLEADOS</v>
          </cell>
          <cell r="C674">
            <v>-50492.3</v>
          </cell>
          <cell r="D674">
            <v>-50492.3</v>
          </cell>
        </row>
        <row r="675">
          <cell r="A675">
            <v>223000010003</v>
          </cell>
          <cell r="B675" t="str">
            <v>CAJAS DE CREDITO</v>
          </cell>
          <cell r="C675">
            <v>-2229.17</v>
          </cell>
          <cell r="D675">
            <v>-2229.17</v>
          </cell>
        </row>
        <row r="676">
          <cell r="A676">
            <v>223000010004</v>
          </cell>
          <cell r="B676" t="str">
            <v>BANCOS DE LOS TRABAJADORES</v>
          </cell>
          <cell r="C676">
            <v>-34.020000000000003</v>
          </cell>
          <cell r="D676">
            <v>-34.020000000000003</v>
          </cell>
        </row>
        <row r="677">
          <cell r="A677">
            <v>223000010005</v>
          </cell>
          <cell r="B677" t="str">
            <v>TERCERAS PERSONAS</v>
          </cell>
          <cell r="C677">
            <v>-12888.39</v>
          </cell>
          <cell r="D677">
            <v>-12888.39</v>
          </cell>
        </row>
        <row r="678">
          <cell r="A678">
            <v>22300001000501</v>
          </cell>
          <cell r="B678" t="str">
            <v>DOMICILIADAS</v>
          </cell>
          <cell r="C678">
            <v>-11338.59</v>
          </cell>
          <cell r="D678">
            <v>-11338.59</v>
          </cell>
        </row>
        <row r="679">
          <cell r="A679">
            <v>22300001000502</v>
          </cell>
          <cell r="B679" t="str">
            <v>NO DOMICILIADAS</v>
          </cell>
          <cell r="C679">
            <v>-1549.8</v>
          </cell>
          <cell r="D679">
            <v>-1549.8</v>
          </cell>
        </row>
        <row r="680">
          <cell r="A680">
            <v>2230000200</v>
          </cell>
          <cell r="B680" t="str">
            <v>ISSS</v>
          </cell>
          <cell r="C680">
            <v>-7505.37</v>
          </cell>
          <cell r="D680">
            <v>-7505.37</v>
          </cell>
        </row>
        <row r="681">
          <cell r="A681">
            <v>223000020001</v>
          </cell>
          <cell r="B681" t="str">
            <v>SALUD</v>
          </cell>
          <cell r="C681">
            <v>-7454.57</v>
          </cell>
          <cell r="D681">
            <v>-7454.57</v>
          </cell>
        </row>
        <row r="682">
          <cell r="A682">
            <v>223000020002</v>
          </cell>
          <cell r="B682" t="str">
            <v>INVALIDEZ, VEJEZ Y SOBREVIVIENCIA</v>
          </cell>
          <cell r="C682">
            <v>-50.8</v>
          </cell>
          <cell r="D682">
            <v>-50.8</v>
          </cell>
        </row>
        <row r="683">
          <cell r="A683">
            <v>2230000300</v>
          </cell>
          <cell r="B683" t="str">
            <v>AFPS</v>
          </cell>
          <cell r="C683">
            <v>-26143.13</v>
          </cell>
          <cell r="D683">
            <v>-26143.13</v>
          </cell>
        </row>
        <row r="684">
          <cell r="A684">
            <v>223000030001</v>
          </cell>
          <cell r="B684" t="str">
            <v>CONFIA</v>
          </cell>
          <cell r="C684">
            <v>-13596.85</v>
          </cell>
          <cell r="D684">
            <v>-13596.85</v>
          </cell>
        </row>
        <row r="685">
          <cell r="A685">
            <v>223000030002</v>
          </cell>
          <cell r="B685" t="str">
            <v>CRECER</v>
          </cell>
          <cell r="C685">
            <v>-12546.28</v>
          </cell>
          <cell r="D685">
            <v>-12546.28</v>
          </cell>
        </row>
        <row r="686">
          <cell r="A686">
            <v>2230000400</v>
          </cell>
          <cell r="B686" t="str">
            <v>BANCOS Y FINANCIERAS</v>
          </cell>
          <cell r="C686">
            <v>-1645.89</v>
          </cell>
          <cell r="D686">
            <v>-1645.89</v>
          </cell>
        </row>
        <row r="687">
          <cell r="A687">
            <v>223000040001</v>
          </cell>
          <cell r="B687" t="str">
            <v>BANCOS</v>
          </cell>
          <cell r="C687">
            <v>-1177.92</v>
          </cell>
          <cell r="D687">
            <v>-1177.92</v>
          </cell>
        </row>
        <row r="688">
          <cell r="A688">
            <v>22300004000101</v>
          </cell>
          <cell r="B688" t="str">
            <v>BANCO AGRICOLA S.A.</v>
          </cell>
          <cell r="C688">
            <v>-587.55999999999995</v>
          </cell>
          <cell r="D688">
            <v>-587.55999999999995</v>
          </cell>
        </row>
        <row r="689">
          <cell r="A689">
            <v>22300004000102</v>
          </cell>
          <cell r="B689" t="str">
            <v>BANCO CUSCATLAN SV, S.A.</v>
          </cell>
          <cell r="C689">
            <v>-80.13</v>
          </cell>
          <cell r="D689">
            <v>-80.13</v>
          </cell>
        </row>
        <row r="690">
          <cell r="A690">
            <v>22300004000103</v>
          </cell>
          <cell r="B690" t="str">
            <v>BANCO DE AMERICA CENTRAL</v>
          </cell>
          <cell r="C690">
            <v>-120.11</v>
          </cell>
          <cell r="D690">
            <v>-120.11</v>
          </cell>
        </row>
        <row r="691">
          <cell r="A691">
            <v>22300004000104</v>
          </cell>
          <cell r="B691" t="str">
            <v>BANCO CUSCATLAN, S.A.</v>
          </cell>
          <cell r="C691">
            <v>-89.64</v>
          </cell>
          <cell r="D691">
            <v>-89.64</v>
          </cell>
        </row>
        <row r="692">
          <cell r="A692">
            <v>22300004000111</v>
          </cell>
          <cell r="B692" t="str">
            <v>BANCO PROMERICA</v>
          </cell>
          <cell r="C692">
            <v>-166.56</v>
          </cell>
          <cell r="D692">
            <v>-166.56</v>
          </cell>
        </row>
        <row r="693">
          <cell r="A693">
            <v>22300004000112</v>
          </cell>
          <cell r="B693" t="str">
            <v>DAVIVIENDA</v>
          </cell>
          <cell r="C693">
            <v>-133.91999999999999</v>
          </cell>
          <cell r="D693">
            <v>-133.91999999999999</v>
          </cell>
        </row>
        <row r="694">
          <cell r="A694">
            <v>223000040005</v>
          </cell>
          <cell r="B694" t="str">
            <v>INTERMEDIARIOS FINANCIEROS NO BANCARIOS</v>
          </cell>
          <cell r="C694">
            <v>-467.97</v>
          </cell>
          <cell r="D694">
            <v>-467.97</v>
          </cell>
        </row>
        <row r="695">
          <cell r="A695">
            <v>22300004000501</v>
          </cell>
          <cell r="B695" t="str">
            <v>BANCOS DE LOS TRABAJADORES</v>
          </cell>
          <cell r="C695">
            <v>-72.62</v>
          </cell>
          <cell r="D695">
            <v>-72.62</v>
          </cell>
        </row>
        <row r="696">
          <cell r="A696">
            <v>22300004000502</v>
          </cell>
          <cell r="B696" t="str">
            <v>CAJAS DE CREDITO</v>
          </cell>
          <cell r="C696">
            <v>-395.35</v>
          </cell>
          <cell r="D696">
            <v>-395.35</v>
          </cell>
        </row>
        <row r="697">
          <cell r="A697">
            <v>2230000500</v>
          </cell>
          <cell r="B697" t="str">
            <v>OTRAS RETENCIONES</v>
          </cell>
          <cell r="C697">
            <v>-12599.9</v>
          </cell>
          <cell r="D697">
            <v>-12599.9</v>
          </cell>
        </row>
        <row r="698">
          <cell r="A698">
            <v>223000050002</v>
          </cell>
          <cell r="B698" t="str">
            <v>EMBARGOS JUDICIALES</v>
          </cell>
          <cell r="C698">
            <v>-4162.34</v>
          </cell>
          <cell r="D698">
            <v>-4162.34</v>
          </cell>
        </row>
        <row r="699">
          <cell r="A699">
            <v>223000050003</v>
          </cell>
          <cell r="B699" t="str">
            <v>PROCURADURIA GENERAL DE LA REPUBLICA</v>
          </cell>
          <cell r="C699">
            <v>-82.5</v>
          </cell>
          <cell r="D699">
            <v>-82.5</v>
          </cell>
        </row>
        <row r="700">
          <cell r="A700">
            <v>223000050004</v>
          </cell>
          <cell r="B700" t="str">
            <v>FONDO SOCIAL PARA LA VIVIENDA</v>
          </cell>
          <cell r="C700">
            <v>-0.12</v>
          </cell>
          <cell r="D700">
            <v>-0.12</v>
          </cell>
        </row>
        <row r="701">
          <cell r="A701">
            <v>223000050005</v>
          </cell>
          <cell r="B701" t="str">
            <v>PAN AMERICAM LIFE</v>
          </cell>
          <cell r="C701">
            <v>-210.13</v>
          </cell>
          <cell r="D701">
            <v>-210.13</v>
          </cell>
        </row>
        <row r="702">
          <cell r="A702">
            <v>223000050099</v>
          </cell>
          <cell r="B702" t="str">
            <v>OTROS</v>
          </cell>
          <cell r="C702">
            <v>-8144.81</v>
          </cell>
          <cell r="D702">
            <v>-8144.81</v>
          </cell>
        </row>
        <row r="703">
          <cell r="A703">
            <v>224</v>
          </cell>
          <cell r="B703" t="str">
            <v>PROVISIONES</v>
          </cell>
          <cell r="C703">
            <v>-2269068.84</v>
          </cell>
          <cell r="D703">
            <v>-2269068.84</v>
          </cell>
        </row>
        <row r="704">
          <cell r="A704">
            <v>2240</v>
          </cell>
          <cell r="B704" t="str">
            <v>PROVISIONES</v>
          </cell>
          <cell r="C704">
            <v>-2269068.84</v>
          </cell>
          <cell r="D704">
            <v>-2269068.84</v>
          </cell>
        </row>
        <row r="705">
          <cell r="A705">
            <v>224001</v>
          </cell>
          <cell r="B705" t="str">
            <v>PROVISIONES LABORALES</v>
          </cell>
          <cell r="C705">
            <v>-983670.51</v>
          </cell>
          <cell r="D705">
            <v>-983670.51</v>
          </cell>
        </row>
        <row r="706">
          <cell r="A706">
            <v>2240010200</v>
          </cell>
          <cell r="B706" t="str">
            <v>VACACIONES</v>
          </cell>
          <cell r="C706">
            <v>-322712.09000000003</v>
          </cell>
          <cell r="D706">
            <v>-322712.09000000003</v>
          </cell>
        </row>
        <row r="707">
          <cell r="A707">
            <v>224001020001</v>
          </cell>
          <cell r="B707" t="str">
            <v>ORDINARIAS</v>
          </cell>
          <cell r="C707">
            <v>-322712.09000000003</v>
          </cell>
          <cell r="D707">
            <v>-322712.09000000003</v>
          </cell>
        </row>
        <row r="708">
          <cell r="A708">
            <v>2240010300</v>
          </cell>
          <cell r="B708" t="str">
            <v>GRATIFICACIONES</v>
          </cell>
          <cell r="C708">
            <v>-201741.31</v>
          </cell>
          <cell r="D708">
            <v>-201741.31</v>
          </cell>
        </row>
        <row r="709">
          <cell r="A709">
            <v>2240010400</v>
          </cell>
          <cell r="B709" t="str">
            <v>AGUINALDOS</v>
          </cell>
          <cell r="C709">
            <v>-210881.95</v>
          </cell>
          <cell r="D709">
            <v>-210881.95</v>
          </cell>
        </row>
        <row r="710">
          <cell r="A710">
            <v>2240010500</v>
          </cell>
          <cell r="B710" t="str">
            <v>INDEMNIZACIONES</v>
          </cell>
          <cell r="C710">
            <v>-248335.16</v>
          </cell>
          <cell r="D710">
            <v>-248335.16</v>
          </cell>
        </row>
        <row r="711">
          <cell r="A711">
            <v>224003</v>
          </cell>
          <cell r="B711" t="str">
            <v>OTRAS PROVISIONES</v>
          </cell>
          <cell r="C711">
            <v>-1285398.33</v>
          </cell>
          <cell r="D711">
            <v>-1285398.33</v>
          </cell>
        </row>
        <row r="712">
          <cell r="A712">
            <v>2240030001</v>
          </cell>
          <cell r="B712" t="str">
            <v>OTRAS PROVISIONES</v>
          </cell>
          <cell r="C712">
            <v>-1285398.33</v>
          </cell>
          <cell r="D712">
            <v>-1285398.33</v>
          </cell>
        </row>
        <row r="713">
          <cell r="A713">
            <v>224003000107</v>
          </cell>
          <cell r="B713" t="str">
            <v>PUBLICIDAD</v>
          </cell>
          <cell r="C713">
            <v>-99896.4</v>
          </cell>
          <cell r="D713">
            <v>-99896.4</v>
          </cell>
        </row>
        <row r="714">
          <cell r="A714">
            <v>224003000108</v>
          </cell>
          <cell r="B714" t="str">
            <v>AUDITORIA EXTERNA</v>
          </cell>
          <cell r="C714">
            <v>-11250</v>
          </cell>
          <cell r="D714">
            <v>-11250</v>
          </cell>
        </row>
        <row r="715">
          <cell r="A715">
            <v>224003000109</v>
          </cell>
          <cell r="B715" t="str">
            <v>AUDITORIA FISCAL</v>
          </cell>
          <cell r="C715">
            <v>-6667.44</v>
          </cell>
          <cell r="D715">
            <v>-6667.44</v>
          </cell>
        </row>
        <row r="716">
          <cell r="A716">
            <v>224003000116</v>
          </cell>
          <cell r="B716" t="str">
            <v>ADMINISTRACION PROGRAMA DE PROTECCION- TARJETA DE CREDITO</v>
          </cell>
          <cell r="C716">
            <v>-1167584.49</v>
          </cell>
          <cell r="D716">
            <v>-1167584.49</v>
          </cell>
        </row>
        <row r="717">
          <cell r="A717">
            <v>225</v>
          </cell>
          <cell r="B717" t="str">
            <v>CREDITOS DIFERIDOS</v>
          </cell>
          <cell r="C717">
            <v>-2593840.56</v>
          </cell>
          <cell r="D717">
            <v>-2593840.56</v>
          </cell>
        </row>
        <row r="718">
          <cell r="A718">
            <v>2250</v>
          </cell>
          <cell r="B718" t="str">
            <v>CREDITOS DIFERIDOS</v>
          </cell>
          <cell r="C718">
            <v>-2593840.56</v>
          </cell>
          <cell r="D718">
            <v>-2593840.56</v>
          </cell>
        </row>
        <row r="719">
          <cell r="A719">
            <v>225002</v>
          </cell>
          <cell r="B719" t="str">
            <v>DIFERENCIAS DE PRECIOS EN OPERACIONES CON TITULOS VALORES</v>
          </cell>
          <cell r="C719">
            <v>-2551970.85</v>
          </cell>
          <cell r="D719">
            <v>-2551970.85</v>
          </cell>
        </row>
        <row r="720">
          <cell r="A720">
            <v>2250020000</v>
          </cell>
          <cell r="B720" t="str">
            <v>DIFERENCIAS DE PRECIOS EN OPERACIONES CON TITULOS VALORES</v>
          </cell>
          <cell r="C720">
            <v>-2551970.85</v>
          </cell>
          <cell r="D720">
            <v>-2551970.85</v>
          </cell>
        </row>
        <row r="721">
          <cell r="A721">
            <v>225002000002</v>
          </cell>
          <cell r="B721" t="str">
            <v>DIFERENCIAS DE PRECIOS EN OPERACIONES CON ENTIDADES DEL ESTA</v>
          </cell>
          <cell r="C721">
            <v>-2551970.85</v>
          </cell>
          <cell r="D721">
            <v>-2551970.85</v>
          </cell>
        </row>
        <row r="722">
          <cell r="A722">
            <v>225005</v>
          </cell>
          <cell r="B722" t="str">
            <v>SUBVENCIONES</v>
          </cell>
          <cell r="C722">
            <v>-41869.71</v>
          </cell>
          <cell r="D722">
            <v>-41869.71</v>
          </cell>
        </row>
        <row r="723">
          <cell r="A723">
            <v>2250050100</v>
          </cell>
          <cell r="B723" t="str">
            <v>RELACIONADOS CON ACTIVOS</v>
          </cell>
          <cell r="C723">
            <v>-41869.71</v>
          </cell>
          <cell r="D723">
            <v>-41869.71</v>
          </cell>
        </row>
        <row r="724">
          <cell r="A724">
            <v>24</v>
          </cell>
          <cell r="B724" t="str">
            <v>DEUDA SUBORDINADA</v>
          </cell>
          <cell r="C724">
            <v>-3006534.68</v>
          </cell>
          <cell r="D724">
            <v>-3006534.68</v>
          </cell>
        </row>
        <row r="725">
          <cell r="A725">
            <v>241</v>
          </cell>
          <cell r="B725" t="str">
            <v>DEUDA SUBORDINADA A PLAZO FIJO</v>
          </cell>
          <cell r="C725">
            <v>-3006534.68</v>
          </cell>
          <cell r="D725">
            <v>-3006534.68</v>
          </cell>
        </row>
        <row r="726">
          <cell r="A726">
            <v>2413</v>
          </cell>
          <cell r="B726" t="str">
            <v>DEUDA SUBORDINADA A CINCO O MAS AÑOS</v>
          </cell>
          <cell r="C726">
            <v>-3006534.68</v>
          </cell>
          <cell r="D726">
            <v>-3006534.68</v>
          </cell>
        </row>
        <row r="727">
          <cell r="A727">
            <v>241300</v>
          </cell>
          <cell r="B727" t="str">
            <v>DEUDA SUBORDINADA A CINCO O MAS ANIOS</v>
          </cell>
          <cell r="C727">
            <v>-3006534.68</v>
          </cell>
          <cell r="D727">
            <v>-3006534.68</v>
          </cell>
        </row>
        <row r="728">
          <cell r="A728">
            <v>2413000001</v>
          </cell>
          <cell r="B728" t="str">
            <v>DEUDA SUBORDINADA CON INSTITUCIONES EXTRANJERAS DE PRIMERA L</v>
          </cell>
          <cell r="C728">
            <v>-3000000</v>
          </cell>
          <cell r="D728">
            <v>-3000000</v>
          </cell>
        </row>
        <row r="729">
          <cell r="A729">
            <v>2413009901</v>
          </cell>
          <cell r="B729" t="str">
            <v>INTERESES Y OTROS POR PAGAR</v>
          </cell>
          <cell r="C729">
            <v>-6534.68</v>
          </cell>
          <cell r="D729">
            <v>-6534.68</v>
          </cell>
        </row>
        <row r="730">
          <cell r="A730">
            <v>0</v>
          </cell>
        </row>
        <row r="731">
          <cell r="A731">
            <v>0</v>
          </cell>
          <cell r="B731" t="str">
            <v>TOTAL PASIVOS</v>
          </cell>
          <cell r="C731">
            <v>-439521738.75</v>
          </cell>
          <cell r="D731">
            <v>-439521738.75</v>
          </cell>
        </row>
        <row r="732">
          <cell r="A732">
            <v>0</v>
          </cell>
        </row>
        <row r="733">
          <cell r="A733">
            <v>31</v>
          </cell>
          <cell r="B733" t="str">
            <v>PATRIMONIO</v>
          </cell>
          <cell r="C733">
            <v>-92336699.200000003</v>
          </cell>
          <cell r="D733">
            <v>-92336699.200000003</v>
          </cell>
        </row>
        <row r="734">
          <cell r="A734">
            <v>311</v>
          </cell>
          <cell r="B734" t="str">
            <v>CAPITAL SOCIAL</v>
          </cell>
          <cell r="C734">
            <v>-70963800</v>
          </cell>
          <cell r="D734">
            <v>-70963800</v>
          </cell>
        </row>
        <row r="735">
          <cell r="A735">
            <v>3110</v>
          </cell>
          <cell r="B735" t="str">
            <v>CAPITAL SOCIAL FIJO</v>
          </cell>
          <cell r="C735">
            <v>-5714300</v>
          </cell>
          <cell r="D735">
            <v>-5714300</v>
          </cell>
        </row>
        <row r="736">
          <cell r="A736">
            <v>311001</v>
          </cell>
          <cell r="B736" t="str">
            <v>CAPITAL SUSCRITO PAGADO</v>
          </cell>
          <cell r="C736">
            <v>-5714300</v>
          </cell>
          <cell r="D736">
            <v>-5714300</v>
          </cell>
        </row>
        <row r="737">
          <cell r="A737">
            <v>3110010200</v>
          </cell>
          <cell r="B737" t="str">
            <v>ACCIONES</v>
          </cell>
          <cell r="C737">
            <v>-5714300</v>
          </cell>
          <cell r="D737">
            <v>-5714300</v>
          </cell>
        </row>
        <row r="738">
          <cell r="A738">
            <v>311001020001</v>
          </cell>
          <cell r="B738" t="str">
            <v>CAPITAL FIJO</v>
          </cell>
          <cell r="C738">
            <v>-5714300</v>
          </cell>
          <cell r="D738">
            <v>-5714300</v>
          </cell>
        </row>
        <row r="739">
          <cell r="A739">
            <v>3111</v>
          </cell>
          <cell r="B739" t="str">
            <v>CAPITAL SOCIAL VARIABLE</v>
          </cell>
          <cell r="C739">
            <v>-65249500</v>
          </cell>
          <cell r="D739">
            <v>-65249500</v>
          </cell>
        </row>
        <row r="740">
          <cell r="A740">
            <v>311101</v>
          </cell>
          <cell r="B740" t="str">
            <v>CAPITAL SUSCRITO PAGADO</v>
          </cell>
          <cell r="C740">
            <v>-65965800</v>
          </cell>
          <cell r="D740">
            <v>-65965800</v>
          </cell>
        </row>
        <row r="741">
          <cell r="A741">
            <v>3111010200</v>
          </cell>
          <cell r="B741" t="str">
            <v>ACCIONES</v>
          </cell>
          <cell r="C741">
            <v>-65965800</v>
          </cell>
          <cell r="D741">
            <v>-65965800</v>
          </cell>
        </row>
        <row r="742">
          <cell r="A742">
            <v>311102</v>
          </cell>
          <cell r="B742" t="str">
            <v>CAPITAL SUSCRITO NO PAGADO</v>
          </cell>
          <cell r="C742">
            <v>716300</v>
          </cell>
          <cell r="D742">
            <v>716300</v>
          </cell>
        </row>
        <row r="743">
          <cell r="A743">
            <v>3111020200</v>
          </cell>
          <cell r="B743" t="str">
            <v>ACCIONES</v>
          </cell>
          <cell r="C743">
            <v>716300</v>
          </cell>
          <cell r="D743">
            <v>716300</v>
          </cell>
        </row>
        <row r="744">
          <cell r="A744">
            <v>313</v>
          </cell>
          <cell r="B744" t="str">
            <v>RESERVAS DE CAPITAL</v>
          </cell>
          <cell r="C744">
            <v>-21372899.199999999</v>
          </cell>
          <cell r="D744">
            <v>-21372899.199999999</v>
          </cell>
        </row>
        <row r="745">
          <cell r="A745">
            <v>3130</v>
          </cell>
          <cell r="B745" t="str">
            <v>RESERVAS DE CAPITAL</v>
          </cell>
          <cell r="C745">
            <v>-21372899.199999999</v>
          </cell>
          <cell r="D745">
            <v>-21372899.199999999</v>
          </cell>
        </row>
        <row r="746">
          <cell r="A746">
            <v>313000</v>
          </cell>
          <cell r="B746" t="str">
            <v>RESERVAS DE CAPITAL</v>
          </cell>
          <cell r="C746">
            <v>-21372899.199999999</v>
          </cell>
          <cell r="D746">
            <v>-21372899.199999999</v>
          </cell>
        </row>
        <row r="747">
          <cell r="A747">
            <v>3130000100</v>
          </cell>
          <cell r="B747" t="str">
            <v>RESERVA LEGAL</v>
          </cell>
          <cell r="C747">
            <v>-21361534.809999999</v>
          </cell>
          <cell r="D747">
            <v>-21361534.809999999</v>
          </cell>
        </row>
        <row r="748">
          <cell r="A748">
            <v>3130000300</v>
          </cell>
          <cell r="B748" t="str">
            <v>RESERVAS VOLUNTARIAS</v>
          </cell>
          <cell r="C748">
            <v>-11364.39</v>
          </cell>
          <cell r="D748">
            <v>-11364.39</v>
          </cell>
        </row>
        <row r="749">
          <cell r="A749">
            <v>32</v>
          </cell>
          <cell r="B749" t="str">
            <v>PATRIMONIO RESTRINGIDO</v>
          </cell>
          <cell r="C749">
            <v>-4817626.1100000003</v>
          </cell>
          <cell r="D749">
            <v>-4817626.1100000003</v>
          </cell>
        </row>
        <row r="750">
          <cell r="A750">
            <v>321</v>
          </cell>
          <cell r="B750" t="str">
            <v>UTILIDADES NO DISTRIBUIBLES</v>
          </cell>
          <cell r="C750">
            <v>-1533200.08</v>
          </cell>
          <cell r="D750">
            <v>-1533200.08</v>
          </cell>
        </row>
        <row r="751">
          <cell r="A751">
            <v>3210</v>
          </cell>
          <cell r="B751" t="str">
            <v>UTILIDADES NO DISTRIBUIBLES</v>
          </cell>
          <cell r="C751">
            <v>-1533200.08</v>
          </cell>
          <cell r="D751">
            <v>-1533200.08</v>
          </cell>
        </row>
        <row r="752">
          <cell r="A752">
            <v>321000</v>
          </cell>
          <cell r="B752" t="str">
            <v>UTILIDADES NO DISTRIBUIBLES</v>
          </cell>
          <cell r="C752">
            <v>-1533200.08</v>
          </cell>
          <cell r="D752">
            <v>-1533200.08</v>
          </cell>
        </row>
        <row r="753">
          <cell r="A753">
            <v>3210000000</v>
          </cell>
          <cell r="B753" t="str">
            <v>UTILIDADES NO DISTRIBUIBLES</v>
          </cell>
          <cell r="C753">
            <v>-1533200.08</v>
          </cell>
          <cell r="D753">
            <v>-1533200.08</v>
          </cell>
        </row>
        <row r="754">
          <cell r="A754">
            <v>322</v>
          </cell>
          <cell r="B754" t="str">
            <v>REVALUACIONES</v>
          </cell>
          <cell r="C754">
            <v>-3283546.68</v>
          </cell>
          <cell r="D754">
            <v>-3283546.68</v>
          </cell>
        </row>
        <row r="755">
          <cell r="A755">
            <v>3220</v>
          </cell>
          <cell r="B755" t="str">
            <v>REVALUACIONES</v>
          </cell>
          <cell r="C755">
            <v>-3283546.68</v>
          </cell>
          <cell r="D755">
            <v>-3283546.68</v>
          </cell>
        </row>
        <row r="756">
          <cell r="A756">
            <v>322000</v>
          </cell>
          <cell r="B756" t="str">
            <v>REVALUACIONES</v>
          </cell>
          <cell r="C756">
            <v>-3283546.68</v>
          </cell>
          <cell r="D756">
            <v>-3283546.68</v>
          </cell>
        </row>
        <row r="757">
          <cell r="A757">
            <v>3220000100</v>
          </cell>
          <cell r="B757" t="str">
            <v>REVALUO DE INMUEBLES DEL ACTIVO FIJO</v>
          </cell>
          <cell r="C757">
            <v>-3283546.68</v>
          </cell>
          <cell r="D757">
            <v>-3283546.68</v>
          </cell>
        </row>
        <row r="758">
          <cell r="A758">
            <v>322000010001</v>
          </cell>
          <cell r="B758" t="str">
            <v>TERRENOS</v>
          </cell>
          <cell r="C758">
            <v>-1504291.48</v>
          </cell>
          <cell r="D758">
            <v>-1504291.48</v>
          </cell>
        </row>
        <row r="759">
          <cell r="A759">
            <v>322000010002</v>
          </cell>
          <cell r="B759" t="str">
            <v>EDIFICACIONES</v>
          </cell>
          <cell r="C759">
            <v>-1779255.2</v>
          </cell>
          <cell r="D759">
            <v>-1779255.2</v>
          </cell>
        </row>
        <row r="760">
          <cell r="A760">
            <v>324</v>
          </cell>
          <cell r="B760" t="str">
            <v>DONACIONES</v>
          </cell>
          <cell r="C760">
            <v>-879.35</v>
          </cell>
          <cell r="D760">
            <v>-879.35</v>
          </cell>
        </row>
        <row r="761">
          <cell r="A761">
            <v>3240</v>
          </cell>
          <cell r="B761" t="str">
            <v>DONACIONES</v>
          </cell>
          <cell r="C761">
            <v>-879.35</v>
          </cell>
          <cell r="D761">
            <v>-879.35</v>
          </cell>
        </row>
        <row r="762">
          <cell r="A762">
            <v>324002</v>
          </cell>
          <cell r="B762" t="str">
            <v>OTRAS DONACIONES</v>
          </cell>
          <cell r="C762">
            <v>-879.35</v>
          </cell>
          <cell r="D762">
            <v>-879.35</v>
          </cell>
        </row>
        <row r="763">
          <cell r="A763">
            <v>3240020300</v>
          </cell>
          <cell r="B763" t="str">
            <v>MUEBLES</v>
          </cell>
          <cell r="C763">
            <v>-879.35</v>
          </cell>
          <cell r="D763">
            <v>-879.35</v>
          </cell>
        </row>
        <row r="764">
          <cell r="A764">
            <v>0</v>
          </cell>
        </row>
        <row r="765">
          <cell r="A765">
            <v>0</v>
          </cell>
          <cell r="B765" t="str">
            <v>TOTAL PATRIMONIO</v>
          </cell>
          <cell r="C765">
            <v>-97154325.310000002</v>
          </cell>
          <cell r="D765">
            <v>-97154325.310000002</v>
          </cell>
        </row>
        <row r="766">
          <cell r="A766">
            <v>0</v>
          </cell>
        </row>
        <row r="767">
          <cell r="A767">
            <v>61</v>
          </cell>
          <cell r="B767" t="str">
            <v>INGRESOS DE OPERACIONES DE INTERMEDIACION</v>
          </cell>
          <cell r="C767">
            <v>-18795532.800000001</v>
          </cell>
          <cell r="D767">
            <v>-18795532.800000001</v>
          </cell>
        </row>
        <row r="768">
          <cell r="A768">
            <v>611</v>
          </cell>
          <cell r="B768" t="str">
            <v>INGRESOS DE OPERACIONES DE INTERMEDIACION</v>
          </cell>
          <cell r="C768">
            <v>-18795532.800000001</v>
          </cell>
          <cell r="D768">
            <v>-18795532.800000001</v>
          </cell>
        </row>
        <row r="769">
          <cell r="A769">
            <v>6110</v>
          </cell>
          <cell r="B769" t="str">
            <v>INGRESOS DE OPERACIONES DE INTERMEDIACION</v>
          </cell>
          <cell r="C769">
            <v>-18795532.800000001</v>
          </cell>
          <cell r="D769">
            <v>-18795532.800000001</v>
          </cell>
        </row>
        <row r="770">
          <cell r="A770">
            <v>611001</v>
          </cell>
          <cell r="B770" t="str">
            <v>CARTERA DE PRESTAMOS</v>
          </cell>
          <cell r="C770">
            <v>-14601469.51</v>
          </cell>
          <cell r="D770">
            <v>-14601469.51</v>
          </cell>
        </row>
        <row r="771">
          <cell r="A771">
            <v>6110010100</v>
          </cell>
          <cell r="B771" t="str">
            <v>INTERESES</v>
          </cell>
          <cell r="C771">
            <v>-14601469.51</v>
          </cell>
          <cell r="D771">
            <v>-14601469.51</v>
          </cell>
        </row>
        <row r="772">
          <cell r="A772">
            <v>611001010001</v>
          </cell>
          <cell r="B772" t="str">
            <v>PACTADOS HASTA UN AÑO PLAZO</v>
          </cell>
          <cell r="C772">
            <v>-164967.43</v>
          </cell>
          <cell r="D772">
            <v>-164967.43</v>
          </cell>
        </row>
        <row r="773">
          <cell r="A773">
            <v>61100101000101</v>
          </cell>
          <cell r="B773" t="str">
            <v>OTORGAMIENTOS ORIGINALES</v>
          </cell>
          <cell r="C773">
            <v>-164960.76999999999</v>
          </cell>
          <cell r="D773">
            <v>-164960.76999999999</v>
          </cell>
        </row>
        <row r="774">
          <cell r="A774">
            <v>61100101000103</v>
          </cell>
          <cell r="B774" t="str">
            <v>INTERESES MORATORIOS</v>
          </cell>
          <cell r="C774">
            <v>-6.66</v>
          </cell>
          <cell r="D774">
            <v>-6.66</v>
          </cell>
        </row>
        <row r="775">
          <cell r="A775">
            <v>611001010002</v>
          </cell>
          <cell r="B775" t="str">
            <v>PACTADOS A MAS DE UN AÑO PLAZO</v>
          </cell>
          <cell r="C775">
            <v>-14436502.08</v>
          </cell>
          <cell r="D775">
            <v>-14436502.08</v>
          </cell>
        </row>
        <row r="776">
          <cell r="A776">
            <v>61100101000201</v>
          </cell>
          <cell r="B776" t="str">
            <v>OTORGAMIENTOS ORIGINALES</v>
          </cell>
          <cell r="C776">
            <v>-14436471.439999999</v>
          </cell>
          <cell r="D776">
            <v>-14436471.439999999</v>
          </cell>
        </row>
        <row r="777">
          <cell r="A777">
            <v>61100101000203</v>
          </cell>
          <cell r="B777" t="str">
            <v>INTERESES MORATORIOS</v>
          </cell>
          <cell r="C777">
            <v>-30.64</v>
          </cell>
          <cell r="D777">
            <v>-30.64</v>
          </cell>
        </row>
        <row r="778">
          <cell r="A778">
            <v>611002</v>
          </cell>
          <cell r="B778" t="str">
            <v>CARTERA DE INVERSIONES</v>
          </cell>
          <cell r="C778">
            <v>-3494441.38</v>
          </cell>
          <cell r="D778">
            <v>-3494441.38</v>
          </cell>
        </row>
        <row r="779">
          <cell r="A779">
            <v>6110020100</v>
          </cell>
          <cell r="B779" t="str">
            <v>INTERESES</v>
          </cell>
          <cell r="C779">
            <v>-3494441.38</v>
          </cell>
          <cell r="D779">
            <v>-3494441.38</v>
          </cell>
        </row>
        <row r="780">
          <cell r="A780">
            <v>611002010001</v>
          </cell>
          <cell r="B780" t="str">
            <v>TITULOS VALORES CONSERVADOS PARA NEGOCIACION</v>
          </cell>
          <cell r="C780">
            <v>-3494441.38</v>
          </cell>
          <cell r="D780">
            <v>-3494441.38</v>
          </cell>
        </row>
        <row r="781">
          <cell r="A781">
            <v>61100201000102</v>
          </cell>
          <cell r="B781" t="str">
            <v>TITULOS VALORES TRANSFERIDOS</v>
          </cell>
          <cell r="C781">
            <v>-3494441.38</v>
          </cell>
          <cell r="D781">
            <v>-3494441.38</v>
          </cell>
        </row>
        <row r="782">
          <cell r="A782">
            <v>611004</v>
          </cell>
          <cell r="B782" t="str">
            <v>INTERESES SOBRE DEPOSITOS</v>
          </cell>
          <cell r="C782">
            <v>-699621.91</v>
          </cell>
          <cell r="D782">
            <v>-699621.91</v>
          </cell>
        </row>
        <row r="783">
          <cell r="A783">
            <v>6110040100</v>
          </cell>
          <cell r="B783" t="str">
            <v>EN EL BCR</v>
          </cell>
          <cell r="C783">
            <v>-52909.49</v>
          </cell>
          <cell r="D783">
            <v>-52909.49</v>
          </cell>
        </row>
        <row r="784">
          <cell r="A784">
            <v>611004010001</v>
          </cell>
          <cell r="B784" t="str">
            <v>DEPOSITOS PARA RESERVA DE LIQUDEZ</v>
          </cell>
          <cell r="C784">
            <v>-52909.49</v>
          </cell>
          <cell r="D784">
            <v>-52909.49</v>
          </cell>
        </row>
        <row r="785">
          <cell r="A785">
            <v>6110040200</v>
          </cell>
          <cell r="B785" t="str">
            <v>EN OTRAS INSTITUCIONES FINANCIERAS</v>
          </cell>
          <cell r="C785">
            <v>-646712.42000000004</v>
          </cell>
          <cell r="D785">
            <v>-646712.42000000004</v>
          </cell>
        </row>
        <row r="786">
          <cell r="A786">
            <v>611004020001</v>
          </cell>
          <cell r="B786" t="str">
            <v>OTRAS ENTIDADES DEL SISTEMA FIANCIERO</v>
          </cell>
          <cell r="C786">
            <v>-646712.42000000004</v>
          </cell>
          <cell r="D786">
            <v>-646712.42000000004</v>
          </cell>
        </row>
        <row r="787">
          <cell r="A787">
            <v>61100402000101</v>
          </cell>
          <cell r="B787" t="str">
            <v>DEPOSITOS A LA VISTA</v>
          </cell>
          <cell r="C787">
            <v>-646712.42000000004</v>
          </cell>
          <cell r="D787">
            <v>-646712.42000000004</v>
          </cell>
        </row>
        <row r="788">
          <cell r="A788">
            <v>6110040200010100</v>
          </cell>
          <cell r="B788" t="str">
            <v>BANCOS</v>
          </cell>
          <cell r="C788">
            <v>-646712.42000000004</v>
          </cell>
          <cell r="D788">
            <v>-646712.42000000004</v>
          </cell>
        </row>
        <row r="789">
          <cell r="A789">
            <v>62</v>
          </cell>
          <cell r="B789" t="str">
            <v>INGRESOS DE OTRAS OPERACIONES</v>
          </cell>
          <cell r="C789">
            <v>-6578022.1100000003</v>
          </cell>
          <cell r="D789">
            <v>-6578022.1100000003</v>
          </cell>
        </row>
        <row r="790">
          <cell r="A790">
            <v>621</v>
          </cell>
          <cell r="B790" t="str">
            <v>INGRESOS DE OTRAS OPERACIONES</v>
          </cell>
          <cell r="C790">
            <v>-6578022.1100000003</v>
          </cell>
          <cell r="D790">
            <v>-6578022.1100000003</v>
          </cell>
        </row>
        <row r="791">
          <cell r="A791">
            <v>6210</v>
          </cell>
          <cell r="B791" t="str">
            <v>INGRESOS DE OTRAS OPERACIONES</v>
          </cell>
          <cell r="C791">
            <v>-6578022.1100000003</v>
          </cell>
          <cell r="D791">
            <v>-6578022.1100000003</v>
          </cell>
        </row>
        <row r="792">
          <cell r="A792">
            <v>621002</v>
          </cell>
          <cell r="B792" t="str">
            <v>SERVICIOS TECNICOS</v>
          </cell>
          <cell r="C792">
            <v>-440824.93</v>
          </cell>
          <cell r="D792">
            <v>-440824.93</v>
          </cell>
        </row>
        <row r="793">
          <cell r="A793">
            <v>6210020300</v>
          </cell>
          <cell r="B793" t="str">
            <v>SERVICIOS DE CAPACITACION</v>
          </cell>
          <cell r="C793">
            <v>-118791</v>
          </cell>
          <cell r="D793">
            <v>-118791</v>
          </cell>
        </row>
        <row r="794">
          <cell r="A794">
            <v>6210020700</v>
          </cell>
          <cell r="B794" t="str">
            <v>ASESORIA</v>
          </cell>
          <cell r="C794">
            <v>-57300</v>
          </cell>
          <cell r="D794">
            <v>-57300</v>
          </cell>
        </row>
        <row r="795">
          <cell r="A795">
            <v>6210029100</v>
          </cell>
          <cell r="B795" t="str">
            <v>OTROS</v>
          </cell>
          <cell r="C795">
            <v>-264733.93</v>
          </cell>
          <cell r="D795">
            <v>-264733.93</v>
          </cell>
        </row>
        <row r="796">
          <cell r="A796">
            <v>621002910003</v>
          </cell>
          <cell r="B796" t="str">
            <v>SERVICIO DE SELECCION Y EVALUACION DE RECURSOS HUMANOS</v>
          </cell>
          <cell r="C796">
            <v>-10400</v>
          </cell>
          <cell r="D796">
            <v>-10400</v>
          </cell>
        </row>
        <row r="797">
          <cell r="A797">
            <v>621002910004</v>
          </cell>
          <cell r="B797" t="str">
            <v>SERVICIO DE CIERRE CENTRALIZADO EN CADI</v>
          </cell>
          <cell r="C797">
            <v>-161505.20000000001</v>
          </cell>
          <cell r="D797">
            <v>-161505.20000000001</v>
          </cell>
        </row>
        <row r="798">
          <cell r="A798">
            <v>621002910006</v>
          </cell>
          <cell r="B798" t="str">
            <v>SERVICIO DE ASESORIA MYPE</v>
          </cell>
          <cell r="C798">
            <v>-92828.73</v>
          </cell>
          <cell r="D798">
            <v>-92828.73</v>
          </cell>
        </row>
        <row r="799">
          <cell r="A799">
            <v>621004</v>
          </cell>
          <cell r="B799" t="str">
            <v>SERVICIOS FINANCIEROS</v>
          </cell>
          <cell r="C799">
            <v>-6137197.1799999997</v>
          </cell>
          <cell r="D799">
            <v>-6137197.1799999997</v>
          </cell>
        </row>
        <row r="800">
          <cell r="A800">
            <v>6210040400</v>
          </cell>
          <cell r="B800" t="str">
            <v>OTROS</v>
          </cell>
          <cell r="C800">
            <v>-6137197.1799999997</v>
          </cell>
          <cell r="D800">
            <v>-6137197.1799999997</v>
          </cell>
        </row>
        <row r="801">
          <cell r="A801">
            <v>621004040006</v>
          </cell>
          <cell r="B801" t="str">
            <v>SERVICIO DE SALUD A TU ALCANCE</v>
          </cell>
          <cell r="C801">
            <v>-12258.41</v>
          </cell>
          <cell r="D801">
            <v>-12258.41</v>
          </cell>
        </row>
        <row r="802">
          <cell r="A802">
            <v>621004040009</v>
          </cell>
          <cell r="B802" t="str">
            <v>COMISION POR PAGO REMESAS FAMILIARES</v>
          </cell>
          <cell r="C802">
            <v>-569753.68000000005</v>
          </cell>
          <cell r="D802">
            <v>-569753.68000000005</v>
          </cell>
        </row>
        <row r="803">
          <cell r="A803">
            <v>621004040010</v>
          </cell>
          <cell r="B803" t="str">
            <v>RESGUARDO Y CUSTODIA DE DOCUMENTOS</v>
          </cell>
          <cell r="C803">
            <v>-14925.5</v>
          </cell>
          <cell r="D803">
            <v>-14925.5</v>
          </cell>
        </row>
        <row r="804">
          <cell r="A804">
            <v>621004040018</v>
          </cell>
          <cell r="B804" t="str">
            <v>COMISIONES POR COMPRA TARJETAS DE DEBITO</v>
          </cell>
          <cell r="C804">
            <v>-126996.91</v>
          </cell>
          <cell r="D804">
            <v>-126996.91</v>
          </cell>
        </row>
        <row r="805">
          <cell r="A805">
            <v>621004040020</v>
          </cell>
          <cell r="B805" t="str">
            <v>COMISONES POR SERVICIO DE RETIRO TARJETA DE CREDITO ATMS</v>
          </cell>
          <cell r="C805">
            <v>-225.9</v>
          </cell>
          <cell r="D805">
            <v>-225.9</v>
          </cell>
        </row>
        <row r="806">
          <cell r="A806">
            <v>621004040021</v>
          </cell>
          <cell r="B806" t="str">
            <v>COMISIONES POR SERVICIO RETIRO DE EFECTIVO TARJETA DE DEBITO</v>
          </cell>
          <cell r="C806">
            <v>-33642.85</v>
          </cell>
          <cell r="D806">
            <v>-33642.85</v>
          </cell>
        </row>
        <row r="807">
          <cell r="A807">
            <v>621004040022</v>
          </cell>
          <cell r="B807" t="str">
            <v>COMISION RUTEO TRANSACCIONES TARJETA DE CREDITO POS</v>
          </cell>
          <cell r="C807">
            <v>-340390.84</v>
          </cell>
          <cell r="D807">
            <v>-340390.84</v>
          </cell>
        </row>
        <row r="808">
          <cell r="A808">
            <v>621004040023</v>
          </cell>
          <cell r="B808" t="str">
            <v>COMISION RUTEO TRANSACCIONES TARJETA DE DEBITO POS</v>
          </cell>
          <cell r="C808">
            <v>-194290.92</v>
          </cell>
          <cell r="D808">
            <v>-194290.92</v>
          </cell>
        </row>
        <row r="809">
          <cell r="A809">
            <v>621004040027</v>
          </cell>
          <cell r="B809" t="str">
            <v>ADMINISTRACION TARJETA DE CREDITO</v>
          </cell>
          <cell r="C809">
            <v>-1853173.34</v>
          </cell>
          <cell r="D809">
            <v>-1853173.34</v>
          </cell>
        </row>
        <row r="810">
          <cell r="A810">
            <v>621004040028</v>
          </cell>
          <cell r="B810" t="str">
            <v>ADMINISTRACION TARJETA DE DEBITO</v>
          </cell>
          <cell r="C810">
            <v>-922519.19</v>
          </cell>
          <cell r="D810">
            <v>-922519.19</v>
          </cell>
        </row>
        <row r="811">
          <cell r="A811">
            <v>621004040031</v>
          </cell>
          <cell r="B811" t="str">
            <v>SERVICIO SARO</v>
          </cell>
          <cell r="C811">
            <v>-231062.31</v>
          </cell>
          <cell r="D811">
            <v>-231062.31</v>
          </cell>
        </row>
        <row r="812">
          <cell r="A812">
            <v>621004040032</v>
          </cell>
          <cell r="B812" t="str">
            <v>SERVICIO CREDIT SCORING</v>
          </cell>
          <cell r="C812">
            <v>-238495.95</v>
          </cell>
          <cell r="D812">
            <v>-238495.95</v>
          </cell>
        </row>
        <row r="813">
          <cell r="A813">
            <v>621004040044</v>
          </cell>
          <cell r="B813" t="str">
            <v>COMISIONES POR SERVICIO DE RED ATM´S</v>
          </cell>
          <cell r="C813">
            <v>-296787.59000000003</v>
          </cell>
          <cell r="D813">
            <v>-296787.59000000003</v>
          </cell>
        </row>
        <row r="814">
          <cell r="A814">
            <v>621004040045</v>
          </cell>
          <cell r="B814" t="str">
            <v>ADMINISTRACION Y OTROS SERVICIOS ATM´S</v>
          </cell>
          <cell r="C814">
            <v>-58450</v>
          </cell>
          <cell r="D814">
            <v>-58450</v>
          </cell>
        </row>
        <row r="815">
          <cell r="A815">
            <v>621004040047</v>
          </cell>
          <cell r="B815" t="str">
            <v>CORRESPONSALES NO BANCARIOS</v>
          </cell>
          <cell r="C815">
            <v>-63811.040000000001</v>
          </cell>
          <cell r="D815">
            <v>-63811.040000000001</v>
          </cell>
        </row>
        <row r="816">
          <cell r="A816">
            <v>62100404004701</v>
          </cell>
          <cell r="B816" t="str">
            <v>COMISION POR SERVICIO DE RED DE CNB</v>
          </cell>
          <cell r="C816">
            <v>-63459.47</v>
          </cell>
          <cell r="D816">
            <v>-63459.47</v>
          </cell>
        </row>
        <row r="817">
          <cell r="A817">
            <v>62100404004703</v>
          </cell>
          <cell r="B817" t="str">
            <v>COMISION DE SERVICIOS CNB´S ADMINISTRADOS POR FEDESERVI</v>
          </cell>
          <cell r="C817">
            <v>-351.57</v>
          </cell>
          <cell r="D817">
            <v>-351.57</v>
          </cell>
        </row>
        <row r="818">
          <cell r="A818">
            <v>621004040048</v>
          </cell>
          <cell r="B818" t="str">
            <v>ADMINISTRACION Y OTROS SERVICIOS CNB</v>
          </cell>
          <cell r="C818">
            <v>-36350</v>
          </cell>
          <cell r="D818">
            <v>-36350</v>
          </cell>
        </row>
        <row r="819">
          <cell r="A819">
            <v>621004040049</v>
          </cell>
          <cell r="B819" t="str">
            <v>COMISION POR OPERACIONES INTERENTIDADES</v>
          </cell>
          <cell r="C819">
            <v>-2211.75</v>
          </cell>
          <cell r="D819">
            <v>-2211.75</v>
          </cell>
        </row>
        <row r="820">
          <cell r="A820">
            <v>621004040050</v>
          </cell>
          <cell r="B820" t="str">
            <v>COMISION POR SERVICIO DE COLECTURIA BELCORP</v>
          </cell>
          <cell r="C820">
            <v>-1283.23</v>
          </cell>
          <cell r="D820">
            <v>-1283.23</v>
          </cell>
        </row>
        <row r="821">
          <cell r="A821">
            <v>621004040051</v>
          </cell>
          <cell r="B821" t="str">
            <v>SERVICIO DE ORGANIZACION Y METODOS</v>
          </cell>
          <cell r="C821">
            <v>-2200</v>
          </cell>
          <cell r="D821">
            <v>-2200</v>
          </cell>
        </row>
        <row r="822">
          <cell r="A822">
            <v>621004040056</v>
          </cell>
          <cell r="B822" t="str">
            <v>SERVICIO DE BANCA MOVIL</v>
          </cell>
          <cell r="C822">
            <v>-526414.43000000005</v>
          </cell>
          <cell r="D822">
            <v>-526414.43000000005</v>
          </cell>
        </row>
        <row r="823">
          <cell r="A823">
            <v>62100404005601</v>
          </cell>
          <cell r="B823" t="str">
            <v>COMISION POR SERVICIO DE BANCA MOVIL</v>
          </cell>
          <cell r="C823">
            <v>-282644.93</v>
          </cell>
          <cell r="D823">
            <v>-282644.93</v>
          </cell>
        </row>
        <row r="824">
          <cell r="A824">
            <v>62100404005602</v>
          </cell>
          <cell r="B824" t="str">
            <v>SERVICIO DE ADMINISTRACION DE BANCA MOVIL</v>
          </cell>
          <cell r="C824">
            <v>-243769.5</v>
          </cell>
          <cell r="D824">
            <v>-243769.5</v>
          </cell>
        </row>
        <row r="825">
          <cell r="A825">
            <v>621004040060</v>
          </cell>
          <cell r="B825" t="str">
            <v>CALL CENTER TARJETAS</v>
          </cell>
          <cell r="C825">
            <v>-575897.74</v>
          </cell>
          <cell r="D825">
            <v>-575897.74</v>
          </cell>
        </row>
        <row r="826">
          <cell r="A826">
            <v>621004040061</v>
          </cell>
          <cell r="B826" t="str">
            <v>SERVICIOS DE COLECTURIA</v>
          </cell>
          <cell r="C826">
            <v>-850.71</v>
          </cell>
          <cell r="D826">
            <v>-850.71</v>
          </cell>
        </row>
        <row r="827">
          <cell r="A827">
            <v>621004040064</v>
          </cell>
          <cell r="B827" t="str">
            <v>COMISION POR SERVICIO DE COMERCIALIZACION DE SEGUROS</v>
          </cell>
          <cell r="C827">
            <v>-1832.29</v>
          </cell>
          <cell r="D827">
            <v>-1832.29</v>
          </cell>
        </row>
        <row r="828">
          <cell r="A828">
            <v>621004040065</v>
          </cell>
          <cell r="B828" t="str">
            <v>COMISION POR SERVICIOS DE COMERCIALIZACION</v>
          </cell>
          <cell r="C828">
            <v>-2.44</v>
          </cell>
          <cell r="D828">
            <v>-2.44</v>
          </cell>
        </row>
        <row r="829">
          <cell r="A829">
            <v>62100404006501</v>
          </cell>
          <cell r="B829" t="str">
            <v>COMERCIALIZACION DE SEGURO REMESAS FAMILIARES</v>
          </cell>
          <cell r="C829">
            <v>-2.44</v>
          </cell>
          <cell r="D829">
            <v>-2.44</v>
          </cell>
        </row>
        <row r="830">
          <cell r="A830">
            <v>621004040099</v>
          </cell>
          <cell r="B830" t="str">
            <v>OTROS</v>
          </cell>
          <cell r="C830">
            <v>-33370.160000000003</v>
          </cell>
          <cell r="D830">
            <v>-33370.160000000003</v>
          </cell>
        </row>
        <row r="831">
          <cell r="A831">
            <v>63</v>
          </cell>
          <cell r="B831" t="str">
            <v>INGRESOS NO OPERACIONALES</v>
          </cell>
          <cell r="C831">
            <v>-331443.02</v>
          </cell>
          <cell r="D831">
            <v>-331443.02</v>
          </cell>
        </row>
        <row r="832">
          <cell r="A832">
            <v>631</v>
          </cell>
          <cell r="B832" t="str">
            <v>INGRESOS NO OPERACIONALES</v>
          </cell>
          <cell r="C832">
            <v>-331443.02</v>
          </cell>
          <cell r="D832">
            <v>-331443.02</v>
          </cell>
        </row>
        <row r="833">
          <cell r="A833">
            <v>6310</v>
          </cell>
          <cell r="B833" t="str">
            <v>INGRESOS NO OPERACIONALES</v>
          </cell>
          <cell r="C833">
            <v>-331443.02</v>
          </cell>
          <cell r="D833">
            <v>-331443.02</v>
          </cell>
        </row>
        <row r="834">
          <cell r="A834">
            <v>631001</v>
          </cell>
          <cell r="B834" t="str">
            <v>INGRESOS DE EJERCICIOS ANTERIORES</v>
          </cell>
          <cell r="C834">
            <v>-196590.9</v>
          </cell>
          <cell r="D834">
            <v>-196590.9</v>
          </cell>
        </row>
        <row r="835">
          <cell r="A835">
            <v>6310010300</v>
          </cell>
          <cell r="B835" t="str">
            <v>RECUPERACIONES DE GASTOS</v>
          </cell>
          <cell r="C835">
            <v>-69400.87</v>
          </cell>
          <cell r="D835">
            <v>-69400.87</v>
          </cell>
        </row>
        <row r="836">
          <cell r="A836">
            <v>6310010400</v>
          </cell>
          <cell r="B836" t="str">
            <v>LIBERACI¢N DE RESERVAS DE SANEAMIENTO</v>
          </cell>
          <cell r="C836">
            <v>-127190.03</v>
          </cell>
          <cell r="D836">
            <v>-127190.03</v>
          </cell>
        </row>
        <row r="837">
          <cell r="A837">
            <v>631001040001</v>
          </cell>
          <cell r="B837" t="str">
            <v>CAPITAL</v>
          </cell>
          <cell r="C837">
            <v>-4479.4799999999996</v>
          </cell>
          <cell r="D837">
            <v>-4479.4799999999996</v>
          </cell>
        </row>
        <row r="838">
          <cell r="A838">
            <v>63100104000101</v>
          </cell>
          <cell r="B838" t="str">
            <v>RESERVA PRESTAMOS CATEGORIA A2 Y B</v>
          </cell>
          <cell r="C838">
            <v>-4479.4799999999996</v>
          </cell>
          <cell r="D838">
            <v>-4479.4799999999996</v>
          </cell>
        </row>
        <row r="839">
          <cell r="A839">
            <v>631001040002</v>
          </cell>
          <cell r="B839" t="str">
            <v>INTERESES</v>
          </cell>
          <cell r="C839">
            <v>-146.41999999999999</v>
          </cell>
          <cell r="D839">
            <v>-146.41999999999999</v>
          </cell>
        </row>
        <row r="840">
          <cell r="A840">
            <v>63100104000201</v>
          </cell>
          <cell r="B840" t="str">
            <v>RESERVA PRESTAMOS CATEGORIA A2 Y B</v>
          </cell>
          <cell r="C840">
            <v>-146.41999999999999</v>
          </cell>
          <cell r="D840">
            <v>-146.41999999999999</v>
          </cell>
        </row>
        <row r="841">
          <cell r="A841">
            <v>631001040006</v>
          </cell>
          <cell r="B841" t="str">
            <v>RESERVA VOLUNTARIA DE PRESTAMOS</v>
          </cell>
          <cell r="C841">
            <v>-122564.13</v>
          </cell>
          <cell r="D841">
            <v>-122564.13</v>
          </cell>
        </row>
        <row r="842">
          <cell r="A842">
            <v>631003</v>
          </cell>
          <cell r="B842" t="str">
            <v>INGRESOS POR EXPLOTACION DE ACTIVOS</v>
          </cell>
          <cell r="C842">
            <v>-31500</v>
          </cell>
          <cell r="D842">
            <v>-31500</v>
          </cell>
        </row>
        <row r="843">
          <cell r="A843">
            <v>6310030100</v>
          </cell>
          <cell r="B843" t="str">
            <v>ACTIVO FIJO</v>
          </cell>
          <cell r="C843">
            <v>-31500</v>
          </cell>
          <cell r="D843">
            <v>-31500</v>
          </cell>
        </row>
        <row r="844">
          <cell r="A844">
            <v>631003010001</v>
          </cell>
          <cell r="B844" t="str">
            <v>INMUEBLES</v>
          </cell>
          <cell r="C844">
            <v>-31500</v>
          </cell>
          <cell r="D844">
            <v>-31500</v>
          </cell>
        </row>
        <row r="845">
          <cell r="A845">
            <v>631099</v>
          </cell>
          <cell r="B845" t="str">
            <v>OTROS</v>
          </cell>
          <cell r="C845">
            <v>-103352.12</v>
          </cell>
          <cell r="D845">
            <v>-103352.12</v>
          </cell>
        </row>
        <row r="846">
          <cell r="A846">
            <v>6310990100</v>
          </cell>
          <cell r="B846" t="str">
            <v>OTROS</v>
          </cell>
          <cell r="C846">
            <v>-103352.12</v>
          </cell>
          <cell r="D846">
            <v>-103352.12</v>
          </cell>
        </row>
        <row r="847">
          <cell r="A847">
            <v>631099010008</v>
          </cell>
          <cell r="B847" t="str">
            <v>ASISTENCIA MEDICA</v>
          </cell>
          <cell r="C847">
            <v>-1911.48</v>
          </cell>
          <cell r="D847">
            <v>-1911.48</v>
          </cell>
        </row>
        <row r="848">
          <cell r="A848">
            <v>631099010010</v>
          </cell>
          <cell r="B848" t="str">
            <v>INGRESOS POR SOBREGIRO DISPONIBLE DE ENTIDADES SOCIAS</v>
          </cell>
          <cell r="C848">
            <v>-22896.9</v>
          </cell>
          <cell r="D848">
            <v>-22896.9</v>
          </cell>
        </row>
        <row r="849">
          <cell r="A849">
            <v>631099010099</v>
          </cell>
          <cell r="B849" t="str">
            <v>OTROS</v>
          </cell>
          <cell r="C849">
            <v>-78543.740000000005</v>
          </cell>
          <cell r="D849">
            <v>-78543.740000000005</v>
          </cell>
        </row>
        <row r="850">
          <cell r="A850">
            <v>0</v>
          </cell>
        </row>
        <row r="851">
          <cell r="A851">
            <v>0</v>
          </cell>
          <cell r="B851" t="str">
            <v>TOTAL INGRESOS</v>
          </cell>
          <cell r="C851">
            <v>-25704997.93</v>
          </cell>
          <cell r="D851">
            <v>-25704997.93</v>
          </cell>
        </row>
        <row r="852">
          <cell r="A852">
            <v>0</v>
          </cell>
        </row>
        <row r="853">
          <cell r="A853">
            <v>0</v>
          </cell>
          <cell r="B853" t="str">
            <v>TOTAL CUENTAS ACREEDORAS</v>
          </cell>
          <cell r="C853">
            <v>-562381061.99000001</v>
          </cell>
          <cell r="D853">
            <v>-562381061.99000001</v>
          </cell>
        </row>
        <row r="854">
          <cell r="A854">
            <v>0</v>
          </cell>
        </row>
        <row r="855">
          <cell r="A855">
            <v>0</v>
          </cell>
          <cell r="B855" t="str">
            <v>CUENTAS DE ORDEN</v>
          </cell>
          <cell r="C855">
            <v>0</v>
          </cell>
          <cell r="D855">
            <v>0</v>
          </cell>
        </row>
        <row r="856">
          <cell r="A856">
            <v>0</v>
          </cell>
        </row>
        <row r="857">
          <cell r="A857">
            <v>91</v>
          </cell>
          <cell r="B857" t="str">
            <v>INFORMACION FINANCIERA</v>
          </cell>
          <cell r="C857">
            <v>282555601.77999997</v>
          </cell>
          <cell r="D857">
            <v>282555601.77999997</v>
          </cell>
        </row>
        <row r="858">
          <cell r="A858">
            <v>911</v>
          </cell>
          <cell r="B858" t="str">
            <v>DERECHOS Y OBLIGACIONES POR CREDITOS</v>
          </cell>
          <cell r="C858">
            <v>56538841.75</v>
          </cell>
          <cell r="D858">
            <v>56538841.75</v>
          </cell>
        </row>
        <row r="859">
          <cell r="A859">
            <v>9110</v>
          </cell>
          <cell r="B859" t="str">
            <v>DERECHOS Y OBLIGACIONES POR CREDITOS</v>
          </cell>
          <cell r="C859">
            <v>56538841.75</v>
          </cell>
          <cell r="D859">
            <v>56538841.75</v>
          </cell>
        </row>
        <row r="860">
          <cell r="A860">
            <v>911001</v>
          </cell>
          <cell r="B860" t="str">
            <v>DISPONIBILIDAD POR CREDITOS OBTENIDOS</v>
          </cell>
          <cell r="C860">
            <v>56538841.75</v>
          </cell>
          <cell r="D860">
            <v>56538841.75</v>
          </cell>
        </row>
        <row r="861">
          <cell r="A861">
            <v>9110010101</v>
          </cell>
          <cell r="B861" t="str">
            <v>OTORGADOS POR EL BMI</v>
          </cell>
          <cell r="C861">
            <v>37807411.490000002</v>
          </cell>
          <cell r="D861">
            <v>37807411.490000002</v>
          </cell>
        </row>
        <row r="862">
          <cell r="A862">
            <v>9110010501</v>
          </cell>
          <cell r="B862" t="str">
            <v>OTORGADOS POR BANCOS</v>
          </cell>
          <cell r="C862">
            <v>6425000</v>
          </cell>
          <cell r="D862">
            <v>6425000</v>
          </cell>
        </row>
        <row r="863">
          <cell r="A863">
            <v>9110010601</v>
          </cell>
          <cell r="B863" t="str">
            <v>OTRAS ENTIDADES DEL SISTEMA FINANCIERO</v>
          </cell>
          <cell r="C863">
            <v>6332450</v>
          </cell>
          <cell r="D863">
            <v>6332450</v>
          </cell>
        </row>
        <row r="864">
          <cell r="A864">
            <v>9110010701</v>
          </cell>
          <cell r="B864" t="str">
            <v>OTORGADOS POR BANCOS EXTRANJEROS</v>
          </cell>
          <cell r="C864">
            <v>5973980.2599999998</v>
          </cell>
          <cell r="D864">
            <v>5973980.2599999998</v>
          </cell>
        </row>
        <row r="865">
          <cell r="A865">
            <v>912</v>
          </cell>
          <cell r="B865" t="str">
            <v>FONDOS EN ADMINISTRACION</v>
          </cell>
          <cell r="C865">
            <v>6761142.1900000004</v>
          </cell>
          <cell r="D865">
            <v>6761142.1900000004</v>
          </cell>
        </row>
        <row r="866">
          <cell r="A866">
            <v>9120</v>
          </cell>
          <cell r="B866" t="str">
            <v>FONDOS EN ADMINISTRACION</v>
          </cell>
          <cell r="C866">
            <v>6761142.1900000004</v>
          </cell>
          <cell r="D866">
            <v>6761142.1900000004</v>
          </cell>
        </row>
        <row r="867">
          <cell r="A867">
            <v>912000</v>
          </cell>
          <cell r="B867" t="str">
            <v>FONDOS EN ADMINISTRACION</v>
          </cell>
          <cell r="C867">
            <v>6761142.1900000004</v>
          </cell>
          <cell r="D867">
            <v>6761142.1900000004</v>
          </cell>
        </row>
        <row r="868">
          <cell r="A868">
            <v>9120000001</v>
          </cell>
          <cell r="B868" t="str">
            <v>FONDOS EN ADMINISTRACION</v>
          </cell>
          <cell r="C868">
            <v>6761142.1900000004</v>
          </cell>
          <cell r="D868">
            <v>6761142.1900000004</v>
          </cell>
        </row>
        <row r="869">
          <cell r="A869">
            <v>912000000101</v>
          </cell>
          <cell r="B869" t="str">
            <v>PRODERNOR</v>
          </cell>
          <cell r="C869">
            <v>115238.78</v>
          </cell>
          <cell r="D869">
            <v>115238.78</v>
          </cell>
        </row>
        <row r="870">
          <cell r="A870">
            <v>912000000199</v>
          </cell>
          <cell r="B870" t="str">
            <v>OTROS FONDOS</v>
          </cell>
          <cell r="C870">
            <v>6645903.4100000001</v>
          </cell>
          <cell r="D870">
            <v>6645903.4100000001</v>
          </cell>
        </row>
        <row r="871">
          <cell r="A871">
            <v>91200000019901</v>
          </cell>
          <cell r="B871" t="str">
            <v>PROYECTO IMCA - FEDECREDITO</v>
          </cell>
          <cell r="C871">
            <v>5257165.34</v>
          </cell>
          <cell r="D871">
            <v>5257165.34</v>
          </cell>
        </row>
        <row r="872">
          <cell r="A872">
            <v>9120000001990090</v>
          </cell>
          <cell r="B872" t="str">
            <v>APORTE IMCA WSBI</v>
          </cell>
          <cell r="C872">
            <v>1800000</v>
          </cell>
          <cell r="D872">
            <v>1800000</v>
          </cell>
        </row>
        <row r="873">
          <cell r="A873">
            <v>9120000001990090</v>
          </cell>
          <cell r="B873" t="str">
            <v>APORTE ENTIDADES SOCIAS</v>
          </cell>
          <cell r="C873">
            <v>1999980.8</v>
          </cell>
          <cell r="D873">
            <v>1999980.8</v>
          </cell>
        </row>
        <row r="874">
          <cell r="A874">
            <v>9120000001990090</v>
          </cell>
          <cell r="B874" t="str">
            <v>APORTE FEDECREDITO</v>
          </cell>
          <cell r="C874">
            <v>1457184.54</v>
          </cell>
          <cell r="D874">
            <v>1457184.54</v>
          </cell>
        </row>
        <row r="875">
          <cell r="A875">
            <v>91200000019902</v>
          </cell>
          <cell r="B875" t="str">
            <v>PROYECTO IMCA - FEDECREDITO</v>
          </cell>
          <cell r="C875">
            <v>1388738.07</v>
          </cell>
          <cell r="D875">
            <v>1388738.07</v>
          </cell>
        </row>
        <row r="876">
          <cell r="A876">
            <v>915</v>
          </cell>
          <cell r="B876" t="str">
            <v>INTERESES SOBRE PRESTAMOS DE DUDOSA RECUPERACION</v>
          </cell>
          <cell r="C876">
            <v>57759.17</v>
          </cell>
          <cell r="D876">
            <v>57759.17</v>
          </cell>
        </row>
        <row r="877">
          <cell r="A877">
            <v>9150</v>
          </cell>
          <cell r="B877" t="str">
            <v>INTERESES SOBRE PRESTAMOS DE DUDOSA RECUPERACION</v>
          </cell>
          <cell r="C877">
            <v>57759.17</v>
          </cell>
          <cell r="D877">
            <v>57759.17</v>
          </cell>
        </row>
        <row r="878">
          <cell r="A878">
            <v>915000</v>
          </cell>
          <cell r="B878" t="str">
            <v>INTERESES SOBRE PRESTAMOS DE DUDOSA RECUPERACION</v>
          </cell>
          <cell r="C878">
            <v>57759.17</v>
          </cell>
          <cell r="D878">
            <v>57759.17</v>
          </cell>
        </row>
        <row r="879">
          <cell r="A879">
            <v>916</v>
          </cell>
          <cell r="B879" t="str">
            <v>CARTERA DE PRESTAMOS DE DUDOSA RECUPERACION</v>
          </cell>
          <cell r="C879">
            <v>218922209.69</v>
          </cell>
          <cell r="D879">
            <v>218922209.69</v>
          </cell>
        </row>
        <row r="880">
          <cell r="A880">
            <v>9160</v>
          </cell>
          <cell r="B880" t="str">
            <v>CARTERA DE PRESTAMOS PIGNORADA</v>
          </cell>
          <cell r="C880">
            <v>218922209.69</v>
          </cell>
          <cell r="D880">
            <v>218922209.69</v>
          </cell>
        </row>
        <row r="881">
          <cell r="A881">
            <v>916001</v>
          </cell>
          <cell r="B881" t="str">
            <v>A FAVOR DEL BMI</v>
          </cell>
          <cell r="C881">
            <v>23373134.719999999</v>
          </cell>
          <cell r="D881">
            <v>23373134.719999999</v>
          </cell>
        </row>
        <row r="882">
          <cell r="A882">
            <v>9160010901</v>
          </cell>
          <cell r="B882" t="str">
            <v>PRESTAMOS A OTROS</v>
          </cell>
          <cell r="C882">
            <v>23373134.719999999</v>
          </cell>
          <cell r="D882">
            <v>23373134.719999999</v>
          </cell>
        </row>
        <row r="883">
          <cell r="A883">
            <v>916002</v>
          </cell>
          <cell r="B883" t="str">
            <v>PARA GARANTIZAR EMISIONES DE OBLIGACIONES NEGOCIABLES</v>
          </cell>
          <cell r="C883">
            <v>37509465.210000001</v>
          </cell>
          <cell r="D883">
            <v>37509465.210000001</v>
          </cell>
        </row>
        <row r="884">
          <cell r="A884">
            <v>9160020901</v>
          </cell>
          <cell r="B884" t="str">
            <v>PRESTAMOS A OTROS</v>
          </cell>
          <cell r="C884">
            <v>37509465.210000001</v>
          </cell>
          <cell r="D884">
            <v>37509465.210000001</v>
          </cell>
        </row>
        <row r="885">
          <cell r="A885">
            <v>916005</v>
          </cell>
          <cell r="B885" t="str">
            <v>A FAVOR DE OTRAS ENTIDADES DEL SISTEMA FINANCIERO</v>
          </cell>
          <cell r="C885">
            <v>16876004.300000001</v>
          </cell>
          <cell r="D885">
            <v>16876004.300000001</v>
          </cell>
        </row>
        <row r="886">
          <cell r="A886">
            <v>9160050901</v>
          </cell>
          <cell r="B886" t="str">
            <v>PRESTAMOS A OTROS</v>
          </cell>
          <cell r="C886">
            <v>16876004.300000001</v>
          </cell>
          <cell r="D886">
            <v>16876004.300000001</v>
          </cell>
        </row>
        <row r="887">
          <cell r="A887">
            <v>916005090101</v>
          </cell>
          <cell r="B887" t="str">
            <v>BANCOS</v>
          </cell>
          <cell r="C887">
            <v>16876004.300000001</v>
          </cell>
          <cell r="D887">
            <v>16876004.300000001</v>
          </cell>
        </row>
        <row r="888">
          <cell r="A888">
            <v>916006</v>
          </cell>
          <cell r="B888" t="str">
            <v>A FAVOR DE OTRAS ENTIDADES EXTRANJERAS</v>
          </cell>
          <cell r="C888">
            <v>141163605.46000001</v>
          </cell>
          <cell r="D888">
            <v>141163605.46000001</v>
          </cell>
        </row>
        <row r="889">
          <cell r="A889">
            <v>9160060901</v>
          </cell>
          <cell r="B889" t="str">
            <v>PRESTAMOS A OTROS</v>
          </cell>
          <cell r="C889">
            <v>141163605.46000001</v>
          </cell>
          <cell r="D889">
            <v>141163605.46000001</v>
          </cell>
        </row>
        <row r="890">
          <cell r="A890">
            <v>917</v>
          </cell>
          <cell r="B890" t="str">
            <v>SALDOS A CARGO DE DEUDORES</v>
          </cell>
          <cell r="C890">
            <v>275648.98</v>
          </cell>
          <cell r="D890">
            <v>275648.98</v>
          </cell>
        </row>
        <row r="891">
          <cell r="A891">
            <v>9170</v>
          </cell>
          <cell r="B891" t="str">
            <v>SALDOS A CARGO DE DEUDORES</v>
          </cell>
          <cell r="C891">
            <v>275648.98</v>
          </cell>
          <cell r="D891">
            <v>275648.98</v>
          </cell>
        </row>
        <row r="892">
          <cell r="A892">
            <v>917000</v>
          </cell>
          <cell r="B892" t="str">
            <v>SALDOS A CARGO DE DEUDORES</v>
          </cell>
          <cell r="C892">
            <v>275648.98</v>
          </cell>
          <cell r="D892">
            <v>275648.98</v>
          </cell>
        </row>
        <row r="893">
          <cell r="A893">
            <v>9170000001</v>
          </cell>
          <cell r="B893" t="str">
            <v>SALDOS A CARGO DE DEUDORES</v>
          </cell>
          <cell r="C893">
            <v>275648.98</v>
          </cell>
          <cell r="D893">
            <v>275648.98</v>
          </cell>
        </row>
        <row r="894">
          <cell r="A894">
            <v>917000000104</v>
          </cell>
          <cell r="B894" t="str">
            <v>OTROS</v>
          </cell>
          <cell r="C894">
            <v>275648.98</v>
          </cell>
          <cell r="D894">
            <v>275648.98</v>
          </cell>
        </row>
        <row r="895">
          <cell r="A895">
            <v>92</v>
          </cell>
          <cell r="B895" t="str">
            <v>EXISTENCIAS EN LA BOVEDA</v>
          </cell>
          <cell r="C895">
            <v>181582119.08000001</v>
          </cell>
          <cell r="D895">
            <v>181582119.08000001</v>
          </cell>
        </row>
        <row r="896">
          <cell r="A896">
            <v>921</v>
          </cell>
          <cell r="B896" t="str">
            <v>DOCUMENTOS DE PRESTAMOS Y CREDITOS</v>
          </cell>
          <cell r="C896">
            <v>59518079.299999997</v>
          </cell>
          <cell r="D896">
            <v>59518079.299999997</v>
          </cell>
        </row>
        <row r="897">
          <cell r="A897">
            <v>9210</v>
          </cell>
          <cell r="B897" t="str">
            <v>DOCUMENTOS DE PRESTAMOS Y CREDITOS</v>
          </cell>
          <cell r="C897">
            <v>59518079.299999997</v>
          </cell>
          <cell r="D897">
            <v>59518079.299999997</v>
          </cell>
        </row>
        <row r="898">
          <cell r="A898">
            <v>921000</v>
          </cell>
          <cell r="B898" t="str">
            <v>DOCUMENTOS DE PRESTAMOS Y CREDITOS</v>
          </cell>
          <cell r="C898">
            <v>59518079.299999997</v>
          </cell>
          <cell r="D898">
            <v>59518079.299999997</v>
          </cell>
        </row>
        <row r="899">
          <cell r="A899">
            <v>9210000100</v>
          </cell>
          <cell r="B899" t="str">
            <v>CON HIPOTECA</v>
          </cell>
          <cell r="C899">
            <v>7450242.5899999999</v>
          </cell>
          <cell r="D899">
            <v>7450242.5899999999</v>
          </cell>
        </row>
        <row r="900">
          <cell r="A900">
            <v>9210000400</v>
          </cell>
          <cell r="B900" t="str">
            <v>CON PRENDA SIN DESPLAZAMIENTO</v>
          </cell>
          <cell r="C900">
            <v>52067836.710000001</v>
          </cell>
          <cell r="D900">
            <v>52067836.710000001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 FINANCIEROS"/>
      <sheetName val="Hoja1"/>
      <sheetName val="Balance"/>
      <sheetName val="INDICES FINANCIEROS FINAL ENERO"/>
    </sheetNames>
    <definedNames>
      <definedName name="Hoja1.Fijar_Valores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3"/>
  <sheetViews>
    <sheetView showGridLines="0" zoomScale="55" zoomScaleNormal="55" zoomScaleSheetLayoutView="70" workbookViewId="0">
      <selection activeCell="B32" sqref="B32"/>
    </sheetView>
  </sheetViews>
  <sheetFormatPr baseColWidth="10" defaultRowHeight="20.399999999999999" x14ac:dyDescent="0.35"/>
  <cols>
    <col min="1" max="1" width="38.33203125" style="1" customWidth="1"/>
    <col min="2" max="2" width="63" style="33" customWidth="1"/>
    <col min="3" max="3" width="1.109375" style="33" customWidth="1"/>
    <col min="4" max="4" width="24" style="33" customWidth="1"/>
    <col min="5" max="5" width="1" style="33" customWidth="1"/>
    <col min="6" max="6" width="21.5546875" style="33" bestFit="1" customWidth="1"/>
    <col min="7" max="7" width="1" style="33" customWidth="1"/>
    <col min="8" max="8" width="27.5546875" style="33" bestFit="1" customWidth="1"/>
    <col min="9" max="9" width="0.6640625" style="33" customWidth="1"/>
    <col min="10" max="10" width="26.6640625" style="33" bestFit="1" customWidth="1"/>
    <col min="11" max="11" width="2" style="2" bestFit="1" customWidth="1"/>
    <col min="12" max="12" width="14.6640625" style="2" customWidth="1"/>
    <col min="13" max="39" width="11.44140625" style="2"/>
    <col min="40" max="252" width="11.44140625" style="34"/>
    <col min="253" max="253" width="63" style="34" customWidth="1"/>
    <col min="254" max="254" width="1.109375" style="34" customWidth="1"/>
    <col min="255" max="255" width="18" style="34" bestFit="1" customWidth="1"/>
    <col min="256" max="256" width="1" style="34" customWidth="1"/>
    <col min="257" max="257" width="18.33203125" style="34" bestFit="1" customWidth="1"/>
    <col min="258" max="258" width="1" style="34" customWidth="1"/>
    <col min="259" max="259" width="23.5546875" style="34" bestFit="1" customWidth="1"/>
    <col min="260" max="260" width="0.6640625" style="34" customWidth="1"/>
    <col min="261" max="261" width="26.6640625" style="34" bestFit="1" customWidth="1"/>
    <col min="262" max="262" width="2" style="34" bestFit="1" customWidth="1"/>
    <col min="263" max="263" width="24.109375" style="34" customWidth="1"/>
    <col min="264" max="264" width="16.33203125" style="34" bestFit="1" customWidth="1"/>
    <col min="265" max="265" width="11.44140625" style="34"/>
    <col min="266" max="266" width="14.6640625" style="34" bestFit="1" customWidth="1"/>
    <col min="267" max="267" width="11.44140625" style="34"/>
    <col min="268" max="268" width="14.6640625" style="34" customWidth="1"/>
    <col min="269" max="508" width="11.44140625" style="34"/>
    <col min="509" max="509" width="63" style="34" customWidth="1"/>
    <col min="510" max="510" width="1.109375" style="34" customWidth="1"/>
    <col min="511" max="511" width="18" style="34" bestFit="1" customWidth="1"/>
    <col min="512" max="512" width="1" style="34" customWidth="1"/>
    <col min="513" max="513" width="18.33203125" style="34" bestFit="1" customWidth="1"/>
    <col min="514" max="514" width="1" style="34" customWidth="1"/>
    <col min="515" max="515" width="23.5546875" style="34" bestFit="1" customWidth="1"/>
    <col min="516" max="516" width="0.6640625" style="34" customWidth="1"/>
    <col min="517" max="517" width="26.6640625" style="34" bestFit="1" customWidth="1"/>
    <col min="518" max="518" width="2" style="34" bestFit="1" customWidth="1"/>
    <col min="519" max="519" width="24.109375" style="34" customWidth="1"/>
    <col min="520" max="520" width="16.33203125" style="34" bestFit="1" customWidth="1"/>
    <col min="521" max="521" width="11.44140625" style="34"/>
    <col min="522" max="522" width="14.6640625" style="34" bestFit="1" customWidth="1"/>
    <col min="523" max="523" width="11.44140625" style="34"/>
    <col min="524" max="524" width="14.6640625" style="34" customWidth="1"/>
    <col min="525" max="764" width="11.44140625" style="34"/>
    <col min="765" max="765" width="63" style="34" customWidth="1"/>
    <col min="766" max="766" width="1.109375" style="34" customWidth="1"/>
    <col min="767" max="767" width="18" style="34" bestFit="1" customWidth="1"/>
    <col min="768" max="768" width="1" style="34" customWidth="1"/>
    <col min="769" max="769" width="18.33203125" style="34" bestFit="1" customWidth="1"/>
    <col min="770" max="770" width="1" style="34" customWidth="1"/>
    <col min="771" max="771" width="23.5546875" style="34" bestFit="1" customWidth="1"/>
    <col min="772" max="772" width="0.6640625" style="34" customWidth="1"/>
    <col min="773" max="773" width="26.6640625" style="34" bestFit="1" customWidth="1"/>
    <col min="774" max="774" width="2" style="34" bestFit="1" customWidth="1"/>
    <col min="775" max="775" width="24.109375" style="34" customWidth="1"/>
    <col min="776" max="776" width="16.33203125" style="34" bestFit="1" customWidth="1"/>
    <col min="777" max="777" width="11.44140625" style="34"/>
    <col min="778" max="778" width="14.6640625" style="34" bestFit="1" customWidth="1"/>
    <col min="779" max="779" width="11.44140625" style="34"/>
    <col min="780" max="780" width="14.6640625" style="34" customWidth="1"/>
    <col min="781" max="1020" width="11.44140625" style="34"/>
    <col min="1021" max="1021" width="63" style="34" customWidth="1"/>
    <col min="1022" max="1022" width="1.109375" style="34" customWidth="1"/>
    <col min="1023" max="1023" width="18" style="34" bestFit="1" customWidth="1"/>
    <col min="1024" max="1024" width="1" style="34" customWidth="1"/>
    <col min="1025" max="1025" width="18.33203125" style="34" bestFit="1" customWidth="1"/>
    <col min="1026" max="1026" width="1" style="34" customWidth="1"/>
    <col min="1027" max="1027" width="23.5546875" style="34" bestFit="1" customWidth="1"/>
    <col min="1028" max="1028" width="0.6640625" style="34" customWidth="1"/>
    <col min="1029" max="1029" width="26.6640625" style="34" bestFit="1" customWidth="1"/>
    <col min="1030" max="1030" width="2" style="34" bestFit="1" customWidth="1"/>
    <col min="1031" max="1031" width="24.109375" style="34" customWidth="1"/>
    <col min="1032" max="1032" width="16.33203125" style="34" bestFit="1" customWidth="1"/>
    <col min="1033" max="1033" width="11.44140625" style="34"/>
    <col min="1034" max="1034" width="14.6640625" style="34" bestFit="1" customWidth="1"/>
    <col min="1035" max="1035" width="11.44140625" style="34"/>
    <col min="1036" max="1036" width="14.6640625" style="34" customWidth="1"/>
    <col min="1037" max="1276" width="11.44140625" style="34"/>
    <col min="1277" max="1277" width="63" style="34" customWidth="1"/>
    <col min="1278" max="1278" width="1.109375" style="34" customWidth="1"/>
    <col min="1279" max="1279" width="18" style="34" bestFit="1" customWidth="1"/>
    <col min="1280" max="1280" width="1" style="34" customWidth="1"/>
    <col min="1281" max="1281" width="18.33203125" style="34" bestFit="1" customWidth="1"/>
    <col min="1282" max="1282" width="1" style="34" customWidth="1"/>
    <col min="1283" max="1283" width="23.5546875" style="34" bestFit="1" customWidth="1"/>
    <col min="1284" max="1284" width="0.6640625" style="34" customWidth="1"/>
    <col min="1285" max="1285" width="26.6640625" style="34" bestFit="1" customWidth="1"/>
    <col min="1286" max="1286" width="2" style="34" bestFit="1" customWidth="1"/>
    <col min="1287" max="1287" width="24.109375" style="34" customWidth="1"/>
    <col min="1288" max="1288" width="16.33203125" style="34" bestFit="1" customWidth="1"/>
    <col min="1289" max="1289" width="11.44140625" style="34"/>
    <col min="1290" max="1290" width="14.6640625" style="34" bestFit="1" customWidth="1"/>
    <col min="1291" max="1291" width="11.44140625" style="34"/>
    <col min="1292" max="1292" width="14.6640625" style="34" customWidth="1"/>
    <col min="1293" max="1532" width="11.44140625" style="34"/>
    <col min="1533" max="1533" width="63" style="34" customWidth="1"/>
    <col min="1534" max="1534" width="1.109375" style="34" customWidth="1"/>
    <col min="1535" max="1535" width="18" style="34" bestFit="1" customWidth="1"/>
    <col min="1536" max="1536" width="1" style="34" customWidth="1"/>
    <col min="1537" max="1537" width="18.33203125" style="34" bestFit="1" customWidth="1"/>
    <col min="1538" max="1538" width="1" style="34" customWidth="1"/>
    <col min="1539" max="1539" width="23.5546875" style="34" bestFit="1" customWidth="1"/>
    <col min="1540" max="1540" width="0.6640625" style="34" customWidth="1"/>
    <col min="1541" max="1541" width="26.6640625" style="34" bestFit="1" customWidth="1"/>
    <col min="1542" max="1542" width="2" style="34" bestFit="1" customWidth="1"/>
    <col min="1543" max="1543" width="24.109375" style="34" customWidth="1"/>
    <col min="1544" max="1544" width="16.33203125" style="34" bestFit="1" customWidth="1"/>
    <col min="1545" max="1545" width="11.44140625" style="34"/>
    <col min="1546" max="1546" width="14.6640625" style="34" bestFit="1" customWidth="1"/>
    <col min="1547" max="1547" width="11.44140625" style="34"/>
    <col min="1548" max="1548" width="14.6640625" style="34" customWidth="1"/>
    <col min="1549" max="1788" width="11.44140625" style="34"/>
    <col min="1789" max="1789" width="63" style="34" customWidth="1"/>
    <col min="1790" max="1790" width="1.109375" style="34" customWidth="1"/>
    <col min="1791" max="1791" width="18" style="34" bestFit="1" customWidth="1"/>
    <col min="1792" max="1792" width="1" style="34" customWidth="1"/>
    <col min="1793" max="1793" width="18.33203125" style="34" bestFit="1" customWidth="1"/>
    <col min="1794" max="1794" width="1" style="34" customWidth="1"/>
    <col min="1795" max="1795" width="23.5546875" style="34" bestFit="1" customWidth="1"/>
    <col min="1796" max="1796" width="0.6640625" style="34" customWidth="1"/>
    <col min="1797" max="1797" width="26.6640625" style="34" bestFit="1" customWidth="1"/>
    <col min="1798" max="1798" width="2" style="34" bestFit="1" customWidth="1"/>
    <col min="1799" max="1799" width="24.109375" style="34" customWidth="1"/>
    <col min="1800" max="1800" width="16.33203125" style="34" bestFit="1" customWidth="1"/>
    <col min="1801" max="1801" width="11.44140625" style="34"/>
    <col min="1802" max="1802" width="14.6640625" style="34" bestFit="1" customWidth="1"/>
    <col min="1803" max="1803" width="11.44140625" style="34"/>
    <col min="1804" max="1804" width="14.6640625" style="34" customWidth="1"/>
    <col min="1805" max="2044" width="11.44140625" style="34"/>
    <col min="2045" max="2045" width="63" style="34" customWidth="1"/>
    <col min="2046" max="2046" width="1.109375" style="34" customWidth="1"/>
    <col min="2047" max="2047" width="18" style="34" bestFit="1" customWidth="1"/>
    <col min="2048" max="2048" width="1" style="34" customWidth="1"/>
    <col min="2049" max="2049" width="18.33203125" style="34" bestFit="1" customWidth="1"/>
    <col min="2050" max="2050" width="1" style="34" customWidth="1"/>
    <col min="2051" max="2051" width="23.5546875" style="34" bestFit="1" customWidth="1"/>
    <col min="2052" max="2052" width="0.6640625" style="34" customWidth="1"/>
    <col min="2053" max="2053" width="26.6640625" style="34" bestFit="1" customWidth="1"/>
    <col min="2054" max="2054" width="2" style="34" bestFit="1" customWidth="1"/>
    <col min="2055" max="2055" width="24.109375" style="34" customWidth="1"/>
    <col min="2056" max="2056" width="16.33203125" style="34" bestFit="1" customWidth="1"/>
    <col min="2057" max="2057" width="11.44140625" style="34"/>
    <col min="2058" max="2058" width="14.6640625" style="34" bestFit="1" customWidth="1"/>
    <col min="2059" max="2059" width="11.44140625" style="34"/>
    <col min="2060" max="2060" width="14.6640625" style="34" customWidth="1"/>
    <col min="2061" max="2300" width="11.44140625" style="34"/>
    <col min="2301" max="2301" width="63" style="34" customWidth="1"/>
    <col min="2302" max="2302" width="1.109375" style="34" customWidth="1"/>
    <col min="2303" max="2303" width="18" style="34" bestFit="1" customWidth="1"/>
    <col min="2304" max="2304" width="1" style="34" customWidth="1"/>
    <col min="2305" max="2305" width="18.33203125" style="34" bestFit="1" customWidth="1"/>
    <col min="2306" max="2306" width="1" style="34" customWidth="1"/>
    <col min="2307" max="2307" width="23.5546875" style="34" bestFit="1" customWidth="1"/>
    <col min="2308" max="2308" width="0.6640625" style="34" customWidth="1"/>
    <col min="2309" max="2309" width="26.6640625" style="34" bestFit="1" customWidth="1"/>
    <col min="2310" max="2310" width="2" style="34" bestFit="1" customWidth="1"/>
    <col min="2311" max="2311" width="24.109375" style="34" customWidth="1"/>
    <col min="2312" max="2312" width="16.33203125" style="34" bestFit="1" customWidth="1"/>
    <col min="2313" max="2313" width="11.44140625" style="34"/>
    <col min="2314" max="2314" width="14.6640625" style="34" bestFit="1" customWidth="1"/>
    <col min="2315" max="2315" width="11.44140625" style="34"/>
    <col min="2316" max="2316" width="14.6640625" style="34" customWidth="1"/>
    <col min="2317" max="2556" width="11.44140625" style="34"/>
    <col min="2557" max="2557" width="63" style="34" customWidth="1"/>
    <col min="2558" max="2558" width="1.109375" style="34" customWidth="1"/>
    <col min="2559" max="2559" width="18" style="34" bestFit="1" customWidth="1"/>
    <col min="2560" max="2560" width="1" style="34" customWidth="1"/>
    <col min="2561" max="2561" width="18.33203125" style="34" bestFit="1" customWidth="1"/>
    <col min="2562" max="2562" width="1" style="34" customWidth="1"/>
    <col min="2563" max="2563" width="23.5546875" style="34" bestFit="1" customWidth="1"/>
    <col min="2564" max="2564" width="0.6640625" style="34" customWidth="1"/>
    <col min="2565" max="2565" width="26.6640625" style="34" bestFit="1" customWidth="1"/>
    <col min="2566" max="2566" width="2" style="34" bestFit="1" customWidth="1"/>
    <col min="2567" max="2567" width="24.109375" style="34" customWidth="1"/>
    <col min="2568" max="2568" width="16.33203125" style="34" bestFit="1" customWidth="1"/>
    <col min="2569" max="2569" width="11.44140625" style="34"/>
    <col min="2570" max="2570" width="14.6640625" style="34" bestFit="1" customWidth="1"/>
    <col min="2571" max="2571" width="11.44140625" style="34"/>
    <col min="2572" max="2572" width="14.6640625" style="34" customWidth="1"/>
    <col min="2573" max="2812" width="11.44140625" style="34"/>
    <col min="2813" max="2813" width="63" style="34" customWidth="1"/>
    <col min="2814" max="2814" width="1.109375" style="34" customWidth="1"/>
    <col min="2815" max="2815" width="18" style="34" bestFit="1" customWidth="1"/>
    <col min="2816" max="2816" width="1" style="34" customWidth="1"/>
    <col min="2817" max="2817" width="18.33203125" style="34" bestFit="1" customWidth="1"/>
    <col min="2818" max="2818" width="1" style="34" customWidth="1"/>
    <col min="2819" max="2819" width="23.5546875" style="34" bestFit="1" customWidth="1"/>
    <col min="2820" max="2820" width="0.6640625" style="34" customWidth="1"/>
    <col min="2821" max="2821" width="26.6640625" style="34" bestFit="1" customWidth="1"/>
    <col min="2822" max="2822" width="2" style="34" bestFit="1" customWidth="1"/>
    <col min="2823" max="2823" width="24.109375" style="34" customWidth="1"/>
    <col min="2824" max="2824" width="16.33203125" style="34" bestFit="1" customWidth="1"/>
    <col min="2825" max="2825" width="11.44140625" style="34"/>
    <col min="2826" max="2826" width="14.6640625" style="34" bestFit="1" customWidth="1"/>
    <col min="2827" max="2827" width="11.44140625" style="34"/>
    <col min="2828" max="2828" width="14.6640625" style="34" customWidth="1"/>
    <col min="2829" max="3068" width="11.44140625" style="34"/>
    <col min="3069" max="3069" width="63" style="34" customWidth="1"/>
    <col min="3070" max="3070" width="1.109375" style="34" customWidth="1"/>
    <col min="3071" max="3071" width="18" style="34" bestFit="1" customWidth="1"/>
    <col min="3072" max="3072" width="1" style="34" customWidth="1"/>
    <col min="3073" max="3073" width="18.33203125" style="34" bestFit="1" customWidth="1"/>
    <col min="3074" max="3074" width="1" style="34" customWidth="1"/>
    <col min="3075" max="3075" width="23.5546875" style="34" bestFit="1" customWidth="1"/>
    <col min="3076" max="3076" width="0.6640625" style="34" customWidth="1"/>
    <col min="3077" max="3077" width="26.6640625" style="34" bestFit="1" customWidth="1"/>
    <col min="3078" max="3078" width="2" style="34" bestFit="1" customWidth="1"/>
    <col min="3079" max="3079" width="24.109375" style="34" customWidth="1"/>
    <col min="3080" max="3080" width="16.33203125" style="34" bestFit="1" customWidth="1"/>
    <col min="3081" max="3081" width="11.44140625" style="34"/>
    <col min="3082" max="3082" width="14.6640625" style="34" bestFit="1" customWidth="1"/>
    <col min="3083" max="3083" width="11.44140625" style="34"/>
    <col min="3084" max="3084" width="14.6640625" style="34" customWidth="1"/>
    <col min="3085" max="3324" width="11.44140625" style="34"/>
    <col min="3325" max="3325" width="63" style="34" customWidth="1"/>
    <col min="3326" max="3326" width="1.109375" style="34" customWidth="1"/>
    <col min="3327" max="3327" width="18" style="34" bestFit="1" customWidth="1"/>
    <col min="3328" max="3328" width="1" style="34" customWidth="1"/>
    <col min="3329" max="3329" width="18.33203125" style="34" bestFit="1" customWidth="1"/>
    <col min="3330" max="3330" width="1" style="34" customWidth="1"/>
    <col min="3331" max="3331" width="23.5546875" style="34" bestFit="1" customWidth="1"/>
    <col min="3332" max="3332" width="0.6640625" style="34" customWidth="1"/>
    <col min="3333" max="3333" width="26.6640625" style="34" bestFit="1" customWidth="1"/>
    <col min="3334" max="3334" width="2" style="34" bestFit="1" customWidth="1"/>
    <col min="3335" max="3335" width="24.109375" style="34" customWidth="1"/>
    <col min="3336" max="3336" width="16.33203125" style="34" bestFit="1" customWidth="1"/>
    <col min="3337" max="3337" width="11.44140625" style="34"/>
    <col min="3338" max="3338" width="14.6640625" style="34" bestFit="1" customWidth="1"/>
    <col min="3339" max="3339" width="11.44140625" style="34"/>
    <col min="3340" max="3340" width="14.6640625" style="34" customWidth="1"/>
    <col min="3341" max="3580" width="11.44140625" style="34"/>
    <col min="3581" max="3581" width="63" style="34" customWidth="1"/>
    <col min="3582" max="3582" width="1.109375" style="34" customWidth="1"/>
    <col min="3583" max="3583" width="18" style="34" bestFit="1" customWidth="1"/>
    <col min="3584" max="3584" width="1" style="34" customWidth="1"/>
    <col min="3585" max="3585" width="18.33203125" style="34" bestFit="1" customWidth="1"/>
    <col min="3586" max="3586" width="1" style="34" customWidth="1"/>
    <col min="3587" max="3587" width="23.5546875" style="34" bestFit="1" customWidth="1"/>
    <col min="3588" max="3588" width="0.6640625" style="34" customWidth="1"/>
    <col min="3589" max="3589" width="26.6640625" style="34" bestFit="1" customWidth="1"/>
    <col min="3590" max="3590" width="2" style="34" bestFit="1" customWidth="1"/>
    <col min="3591" max="3591" width="24.109375" style="34" customWidth="1"/>
    <col min="3592" max="3592" width="16.33203125" style="34" bestFit="1" customWidth="1"/>
    <col min="3593" max="3593" width="11.44140625" style="34"/>
    <col min="3594" max="3594" width="14.6640625" style="34" bestFit="1" customWidth="1"/>
    <col min="3595" max="3595" width="11.44140625" style="34"/>
    <col min="3596" max="3596" width="14.6640625" style="34" customWidth="1"/>
    <col min="3597" max="3836" width="11.44140625" style="34"/>
    <col min="3837" max="3837" width="63" style="34" customWidth="1"/>
    <col min="3838" max="3838" width="1.109375" style="34" customWidth="1"/>
    <col min="3839" max="3839" width="18" style="34" bestFit="1" customWidth="1"/>
    <col min="3840" max="3840" width="1" style="34" customWidth="1"/>
    <col min="3841" max="3841" width="18.33203125" style="34" bestFit="1" customWidth="1"/>
    <col min="3842" max="3842" width="1" style="34" customWidth="1"/>
    <col min="3843" max="3843" width="23.5546875" style="34" bestFit="1" customWidth="1"/>
    <col min="3844" max="3844" width="0.6640625" style="34" customWidth="1"/>
    <col min="3845" max="3845" width="26.6640625" style="34" bestFit="1" customWidth="1"/>
    <col min="3846" max="3846" width="2" style="34" bestFit="1" customWidth="1"/>
    <col min="3847" max="3847" width="24.109375" style="34" customWidth="1"/>
    <col min="3848" max="3848" width="16.33203125" style="34" bestFit="1" customWidth="1"/>
    <col min="3849" max="3849" width="11.44140625" style="34"/>
    <col min="3850" max="3850" width="14.6640625" style="34" bestFit="1" customWidth="1"/>
    <col min="3851" max="3851" width="11.44140625" style="34"/>
    <col min="3852" max="3852" width="14.6640625" style="34" customWidth="1"/>
    <col min="3853" max="4092" width="11.44140625" style="34"/>
    <col min="4093" max="4093" width="63" style="34" customWidth="1"/>
    <col min="4094" max="4094" width="1.109375" style="34" customWidth="1"/>
    <col min="4095" max="4095" width="18" style="34" bestFit="1" customWidth="1"/>
    <col min="4096" max="4096" width="1" style="34" customWidth="1"/>
    <col min="4097" max="4097" width="18.33203125" style="34" bestFit="1" customWidth="1"/>
    <col min="4098" max="4098" width="1" style="34" customWidth="1"/>
    <col min="4099" max="4099" width="23.5546875" style="34" bestFit="1" customWidth="1"/>
    <col min="4100" max="4100" width="0.6640625" style="34" customWidth="1"/>
    <col min="4101" max="4101" width="26.6640625" style="34" bestFit="1" customWidth="1"/>
    <col min="4102" max="4102" width="2" style="34" bestFit="1" customWidth="1"/>
    <col min="4103" max="4103" width="24.109375" style="34" customWidth="1"/>
    <col min="4104" max="4104" width="16.33203125" style="34" bestFit="1" customWidth="1"/>
    <col min="4105" max="4105" width="11.44140625" style="34"/>
    <col min="4106" max="4106" width="14.6640625" style="34" bestFit="1" customWidth="1"/>
    <col min="4107" max="4107" width="11.44140625" style="34"/>
    <col min="4108" max="4108" width="14.6640625" style="34" customWidth="1"/>
    <col min="4109" max="4348" width="11.44140625" style="34"/>
    <col min="4349" max="4349" width="63" style="34" customWidth="1"/>
    <col min="4350" max="4350" width="1.109375" style="34" customWidth="1"/>
    <col min="4351" max="4351" width="18" style="34" bestFit="1" customWidth="1"/>
    <col min="4352" max="4352" width="1" style="34" customWidth="1"/>
    <col min="4353" max="4353" width="18.33203125" style="34" bestFit="1" customWidth="1"/>
    <col min="4354" max="4354" width="1" style="34" customWidth="1"/>
    <col min="4355" max="4355" width="23.5546875" style="34" bestFit="1" customWidth="1"/>
    <col min="4356" max="4356" width="0.6640625" style="34" customWidth="1"/>
    <col min="4357" max="4357" width="26.6640625" style="34" bestFit="1" customWidth="1"/>
    <col min="4358" max="4358" width="2" style="34" bestFit="1" customWidth="1"/>
    <col min="4359" max="4359" width="24.109375" style="34" customWidth="1"/>
    <col min="4360" max="4360" width="16.33203125" style="34" bestFit="1" customWidth="1"/>
    <col min="4361" max="4361" width="11.44140625" style="34"/>
    <col min="4362" max="4362" width="14.6640625" style="34" bestFit="1" customWidth="1"/>
    <col min="4363" max="4363" width="11.44140625" style="34"/>
    <col min="4364" max="4364" width="14.6640625" style="34" customWidth="1"/>
    <col min="4365" max="4604" width="11.44140625" style="34"/>
    <col min="4605" max="4605" width="63" style="34" customWidth="1"/>
    <col min="4606" max="4606" width="1.109375" style="34" customWidth="1"/>
    <col min="4607" max="4607" width="18" style="34" bestFit="1" customWidth="1"/>
    <col min="4608" max="4608" width="1" style="34" customWidth="1"/>
    <col min="4609" max="4609" width="18.33203125" style="34" bestFit="1" customWidth="1"/>
    <col min="4610" max="4610" width="1" style="34" customWidth="1"/>
    <col min="4611" max="4611" width="23.5546875" style="34" bestFit="1" customWidth="1"/>
    <col min="4612" max="4612" width="0.6640625" style="34" customWidth="1"/>
    <col min="4613" max="4613" width="26.6640625" style="34" bestFit="1" customWidth="1"/>
    <col min="4614" max="4614" width="2" style="34" bestFit="1" customWidth="1"/>
    <col min="4615" max="4615" width="24.109375" style="34" customWidth="1"/>
    <col min="4616" max="4616" width="16.33203125" style="34" bestFit="1" customWidth="1"/>
    <col min="4617" max="4617" width="11.44140625" style="34"/>
    <col min="4618" max="4618" width="14.6640625" style="34" bestFit="1" customWidth="1"/>
    <col min="4619" max="4619" width="11.44140625" style="34"/>
    <col min="4620" max="4620" width="14.6640625" style="34" customWidth="1"/>
    <col min="4621" max="4860" width="11.44140625" style="34"/>
    <col min="4861" max="4861" width="63" style="34" customWidth="1"/>
    <col min="4862" max="4862" width="1.109375" style="34" customWidth="1"/>
    <col min="4863" max="4863" width="18" style="34" bestFit="1" customWidth="1"/>
    <col min="4864" max="4864" width="1" style="34" customWidth="1"/>
    <col min="4865" max="4865" width="18.33203125" style="34" bestFit="1" customWidth="1"/>
    <col min="4866" max="4866" width="1" style="34" customWidth="1"/>
    <col min="4867" max="4867" width="23.5546875" style="34" bestFit="1" customWidth="1"/>
    <col min="4868" max="4868" width="0.6640625" style="34" customWidth="1"/>
    <col min="4869" max="4869" width="26.6640625" style="34" bestFit="1" customWidth="1"/>
    <col min="4870" max="4870" width="2" style="34" bestFit="1" customWidth="1"/>
    <col min="4871" max="4871" width="24.109375" style="34" customWidth="1"/>
    <col min="4872" max="4872" width="16.33203125" style="34" bestFit="1" customWidth="1"/>
    <col min="4873" max="4873" width="11.44140625" style="34"/>
    <col min="4874" max="4874" width="14.6640625" style="34" bestFit="1" customWidth="1"/>
    <col min="4875" max="4875" width="11.44140625" style="34"/>
    <col min="4876" max="4876" width="14.6640625" style="34" customWidth="1"/>
    <col min="4877" max="5116" width="11.44140625" style="34"/>
    <col min="5117" max="5117" width="63" style="34" customWidth="1"/>
    <col min="5118" max="5118" width="1.109375" style="34" customWidth="1"/>
    <col min="5119" max="5119" width="18" style="34" bestFit="1" customWidth="1"/>
    <col min="5120" max="5120" width="1" style="34" customWidth="1"/>
    <col min="5121" max="5121" width="18.33203125" style="34" bestFit="1" customWidth="1"/>
    <col min="5122" max="5122" width="1" style="34" customWidth="1"/>
    <col min="5123" max="5123" width="23.5546875" style="34" bestFit="1" customWidth="1"/>
    <col min="5124" max="5124" width="0.6640625" style="34" customWidth="1"/>
    <col min="5125" max="5125" width="26.6640625" style="34" bestFit="1" customWidth="1"/>
    <col min="5126" max="5126" width="2" style="34" bestFit="1" customWidth="1"/>
    <col min="5127" max="5127" width="24.109375" style="34" customWidth="1"/>
    <col min="5128" max="5128" width="16.33203125" style="34" bestFit="1" customWidth="1"/>
    <col min="5129" max="5129" width="11.44140625" style="34"/>
    <col min="5130" max="5130" width="14.6640625" style="34" bestFit="1" customWidth="1"/>
    <col min="5131" max="5131" width="11.44140625" style="34"/>
    <col min="5132" max="5132" width="14.6640625" style="34" customWidth="1"/>
    <col min="5133" max="5372" width="11.44140625" style="34"/>
    <col min="5373" max="5373" width="63" style="34" customWidth="1"/>
    <col min="5374" max="5374" width="1.109375" style="34" customWidth="1"/>
    <col min="5375" max="5375" width="18" style="34" bestFit="1" customWidth="1"/>
    <col min="5376" max="5376" width="1" style="34" customWidth="1"/>
    <col min="5377" max="5377" width="18.33203125" style="34" bestFit="1" customWidth="1"/>
    <col min="5378" max="5378" width="1" style="34" customWidth="1"/>
    <col min="5379" max="5379" width="23.5546875" style="34" bestFit="1" customWidth="1"/>
    <col min="5380" max="5380" width="0.6640625" style="34" customWidth="1"/>
    <col min="5381" max="5381" width="26.6640625" style="34" bestFit="1" customWidth="1"/>
    <col min="5382" max="5382" width="2" style="34" bestFit="1" customWidth="1"/>
    <col min="5383" max="5383" width="24.109375" style="34" customWidth="1"/>
    <col min="5384" max="5384" width="16.33203125" style="34" bestFit="1" customWidth="1"/>
    <col min="5385" max="5385" width="11.44140625" style="34"/>
    <col min="5386" max="5386" width="14.6640625" style="34" bestFit="1" customWidth="1"/>
    <col min="5387" max="5387" width="11.44140625" style="34"/>
    <col min="5388" max="5388" width="14.6640625" style="34" customWidth="1"/>
    <col min="5389" max="5628" width="11.44140625" style="34"/>
    <col min="5629" max="5629" width="63" style="34" customWidth="1"/>
    <col min="5630" max="5630" width="1.109375" style="34" customWidth="1"/>
    <col min="5631" max="5631" width="18" style="34" bestFit="1" customWidth="1"/>
    <col min="5632" max="5632" width="1" style="34" customWidth="1"/>
    <col min="5633" max="5633" width="18.33203125" style="34" bestFit="1" customWidth="1"/>
    <col min="5634" max="5634" width="1" style="34" customWidth="1"/>
    <col min="5635" max="5635" width="23.5546875" style="34" bestFit="1" customWidth="1"/>
    <col min="5636" max="5636" width="0.6640625" style="34" customWidth="1"/>
    <col min="5637" max="5637" width="26.6640625" style="34" bestFit="1" customWidth="1"/>
    <col min="5638" max="5638" width="2" style="34" bestFit="1" customWidth="1"/>
    <col min="5639" max="5639" width="24.109375" style="34" customWidth="1"/>
    <col min="5640" max="5640" width="16.33203125" style="34" bestFit="1" customWidth="1"/>
    <col min="5641" max="5641" width="11.44140625" style="34"/>
    <col min="5642" max="5642" width="14.6640625" style="34" bestFit="1" customWidth="1"/>
    <col min="5643" max="5643" width="11.44140625" style="34"/>
    <col min="5644" max="5644" width="14.6640625" style="34" customWidth="1"/>
    <col min="5645" max="5884" width="11.44140625" style="34"/>
    <col min="5885" max="5885" width="63" style="34" customWidth="1"/>
    <col min="5886" max="5886" width="1.109375" style="34" customWidth="1"/>
    <col min="5887" max="5887" width="18" style="34" bestFit="1" customWidth="1"/>
    <col min="5888" max="5888" width="1" style="34" customWidth="1"/>
    <col min="5889" max="5889" width="18.33203125" style="34" bestFit="1" customWidth="1"/>
    <col min="5890" max="5890" width="1" style="34" customWidth="1"/>
    <col min="5891" max="5891" width="23.5546875" style="34" bestFit="1" customWidth="1"/>
    <col min="5892" max="5892" width="0.6640625" style="34" customWidth="1"/>
    <col min="5893" max="5893" width="26.6640625" style="34" bestFit="1" customWidth="1"/>
    <col min="5894" max="5894" width="2" style="34" bestFit="1" customWidth="1"/>
    <col min="5895" max="5895" width="24.109375" style="34" customWidth="1"/>
    <col min="5896" max="5896" width="16.33203125" style="34" bestFit="1" customWidth="1"/>
    <col min="5897" max="5897" width="11.44140625" style="34"/>
    <col min="5898" max="5898" width="14.6640625" style="34" bestFit="1" customWidth="1"/>
    <col min="5899" max="5899" width="11.44140625" style="34"/>
    <col min="5900" max="5900" width="14.6640625" style="34" customWidth="1"/>
    <col min="5901" max="6140" width="11.44140625" style="34"/>
    <col min="6141" max="6141" width="63" style="34" customWidth="1"/>
    <col min="6142" max="6142" width="1.109375" style="34" customWidth="1"/>
    <col min="6143" max="6143" width="18" style="34" bestFit="1" customWidth="1"/>
    <col min="6144" max="6144" width="1" style="34" customWidth="1"/>
    <col min="6145" max="6145" width="18.33203125" style="34" bestFit="1" customWidth="1"/>
    <col min="6146" max="6146" width="1" style="34" customWidth="1"/>
    <col min="6147" max="6147" width="23.5546875" style="34" bestFit="1" customWidth="1"/>
    <col min="6148" max="6148" width="0.6640625" style="34" customWidth="1"/>
    <col min="6149" max="6149" width="26.6640625" style="34" bestFit="1" customWidth="1"/>
    <col min="6150" max="6150" width="2" style="34" bestFit="1" customWidth="1"/>
    <col min="6151" max="6151" width="24.109375" style="34" customWidth="1"/>
    <col min="6152" max="6152" width="16.33203125" style="34" bestFit="1" customWidth="1"/>
    <col min="6153" max="6153" width="11.44140625" style="34"/>
    <col min="6154" max="6154" width="14.6640625" style="34" bestFit="1" customWidth="1"/>
    <col min="6155" max="6155" width="11.44140625" style="34"/>
    <col min="6156" max="6156" width="14.6640625" style="34" customWidth="1"/>
    <col min="6157" max="6396" width="11.44140625" style="34"/>
    <col min="6397" max="6397" width="63" style="34" customWidth="1"/>
    <col min="6398" max="6398" width="1.109375" style="34" customWidth="1"/>
    <col min="6399" max="6399" width="18" style="34" bestFit="1" customWidth="1"/>
    <col min="6400" max="6400" width="1" style="34" customWidth="1"/>
    <col min="6401" max="6401" width="18.33203125" style="34" bestFit="1" customWidth="1"/>
    <col min="6402" max="6402" width="1" style="34" customWidth="1"/>
    <col min="6403" max="6403" width="23.5546875" style="34" bestFit="1" customWidth="1"/>
    <col min="6404" max="6404" width="0.6640625" style="34" customWidth="1"/>
    <col min="6405" max="6405" width="26.6640625" style="34" bestFit="1" customWidth="1"/>
    <col min="6406" max="6406" width="2" style="34" bestFit="1" customWidth="1"/>
    <col min="6407" max="6407" width="24.109375" style="34" customWidth="1"/>
    <col min="6408" max="6408" width="16.33203125" style="34" bestFit="1" customWidth="1"/>
    <col min="6409" max="6409" width="11.44140625" style="34"/>
    <col min="6410" max="6410" width="14.6640625" style="34" bestFit="1" customWidth="1"/>
    <col min="6411" max="6411" width="11.44140625" style="34"/>
    <col min="6412" max="6412" width="14.6640625" style="34" customWidth="1"/>
    <col min="6413" max="6652" width="11.44140625" style="34"/>
    <col min="6653" max="6653" width="63" style="34" customWidth="1"/>
    <col min="6654" max="6654" width="1.109375" style="34" customWidth="1"/>
    <col min="6655" max="6655" width="18" style="34" bestFit="1" customWidth="1"/>
    <col min="6656" max="6656" width="1" style="34" customWidth="1"/>
    <col min="6657" max="6657" width="18.33203125" style="34" bestFit="1" customWidth="1"/>
    <col min="6658" max="6658" width="1" style="34" customWidth="1"/>
    <col min="6659" max="6659" width="23.5546875" style="34" bestFit="1" customWidth="1"/>
    <col min="6660" max="6660" width="0.6640625" style="34" customWidth="1"/>
    <col min="6661" max="6661" width="26.6640625" style="34" bestFit="1" customWidth="1"/>
    <col min="6662" max="6662" width="2" style="34" bestFit="1" customWidth="1"/>
    <col min="6663" max="6663" width="24.109375" style="34" customWidth="1"/>
    <col min="6664" max="6664" width="16.33203125" style="34" bestFit="1" customWidth="1"/>
    <col min="6665" max="6665" width="11.44140625" style="34"/>
    <col min="6666" max="6666" width="14.6640625" style="34" bestFit="1" customWidth="1"/>
    <col min="6667" max="6667" width="11.44140625" style="34"/>
    <col min="6668" max="6668" width="14.6640625" style="34" customWidth="1"/>
    <col min="6669" max="6908" width="11.44140625" style="34"/>
    <col min="6909" max="6909" width="63" style="34" customWidth="1"/>
    <col min="6910" max="6910" width="1.109375" style="34" customWidth="1"/>
    <col min="6911" max="6911" width="18" style="34" bestFit="1" customWidth="1"/>
    <col min="6912" max="6912" width="1" style="34" customWidth="1"/>
    <col min="6913" max="6913" width="18.33203125" style="34" bestFit="1" customWidth="1"/>
    <col min="6914" max="6914" width="1" style="34" customWidth="1"/>
    <col min="6915" max="6915" width="23.5546875" style="34" bestFit="1" customWidth="1"/>
    <col min="6916" max="6916" width="0.6640625" style="34" customWidth="1"/>
    <col min="6917" max="6917" width="26.6640625" style="34" bestFit="1" customWidth="1"/>
    <col min="6918" max="6918" width="2" style="34" bestFit="1" customWidth="1"/>
    <col min="6919" max="6919" width="24.109375" style="34" customWidth="1"/>
    <col min="6920" max="6920" width="16.33203125" style="34" bestFit="1" customWidth="1"/>
    <col min="6921" max="6921" width="11.44140625" style="34"/>
    <col min="6922" max="6922" width="14.6640625" style="34" bestFit="1" customWidth="1"/>
    <col min="6923" max="6923" width="11.44140625" style="34"/>
    <col min="6924" max="6924" width="14.6640625" style="34" customWidth="1"/>
    <col min="6925" max="7164" width="11.44140625" style="34"/>
    <col min="7165" max="7165" width="63" style="34" customWidth="1"/>
    <col min="7166" max="7166" width="1.109375" style="34" customWidth="1"/>
    <col min="7167" max="7167" width="18" style="34" bestFit="1" customWidth="1"/>
    <col min="7168" max="7168" width="1" style="34" customWidth="1"/>
    <col min="7169" max="7169" width="18.33203125" style="34" bestFit="1" customWidth="1"/>
    <col min="7170" max="7170" width="1" style="34" customWidth="1"/>
    <col min="7171" max="7171" width="23.5546875" style="34" bestFit="1" customWidth="1"/>
    <col min="7172" max="7172" width="0.6640625" style="34" customWidth="1"/>
    <col min="7173" max="7173" width="26.6640625" style="34" bestFit="1" customWidth="1"/>
    <col min="7174" max="7174" width="2" style="34" bestFit="1" customWidth="1"/>
    <col min="7175" max="7175" width="24.109375" style="34" customWidth="1"/>
    <col min="7176" max="7176" width="16.33203125" style="34" bestFit="1" customWidth="1"/>
    <col min="7177" max="7177" width="11.44140625" style="34"/>
    <col min="7178" max="7178" width="14.6640625" style="34" bestFit="1" customWidth="1"/>
    <col min="7179" max="7179" width="11.44140625" style="34"/>
    <col min="7180" max="7180" width="14.6640625" style="34" customWidth="1"/>
    <col min="7181" max="7420" width="11.44140625" style="34"/>
    <col min="7421" max="7421" width="63" style="34" customWidth="1"/>
    <col min="7422" max="7422" width="1.109375" style="34" customWidth="1"/>
    <col min="7423" max="7423" width="18" style="34" bestFit="1" customWidth="1"/>
    <col min="7424" max="7424" width="1" style="34" customWidth="1"/>
    <col min="7425" max="7425" width="18.33203125" style="34" bestFit="1" customWidth="1"/>
    <col min="7426" max="7426" width="1" style="34" customWidth="1"/>
    <col min="7427" max="7427" width="23.5546875" style="34" bestFit="1" customWidth="1"/>
    <col min="7428" max="7428" width="0.6640625" style="34" customWidth="1"/>
    <col min="7429" max="7429" width="26.6640625" style="34" bestFit="1" customWidth="1"/>
    <col min="7430" max="7430" width="2" style="34" bestFit="1" customWidth="1"/>
    <col min="7431" max="7431" width="24.109375" style="34" customWidth="1"/>
    <col min="7432" max="7432" width="16.33203125" style="34" bestFit="1" customWidth="1"/>
    <col min="7433" max="7433" width="11.44140625" style="34"/>
    <col min="7434" max="7434" width="14.6640625" style="34" bestFit="1" customWidth="1"/>
    <col min="7435" max="7435" width="11.44140625" style="34"/>
    <col min="7436" max="7436" width="14.6640625" style="34" customWidth="1"/>
    <col min="7437" max="7676" width="11.44140625" style="34"/>
    <col min="7677" max="7677" width="63" style="34" customWidth="1"/>
    <col min="7678" max="7678" width="1.109375" style="34" customWidth="1"/>
    <col min="7679" max="7679" width="18" style="34" bestFit="1" customWidth="1"/>
    <col min="7680" max="7680" width="1" style="34" customWidth="1"/>
    <col min="7681" max="7681" width="18.33203125" style="34" bestFit="1" customWidth="1"/>
    <col min="7682" max="7682" width="1" style="34" customWidth="1"/>
    <col min="7683" max="7683" width="23.5546875" style="34" bestFit="1" customWidth="1"/>
    <col min="7684" max="7684" width="0.6640625" style="34" customWidth="1"/>
    <col min="7685" max="7685" width="26.6640625" style="34" bestFit="1" customWidth="1"/>
    <col min="7686" max="7686" width="2" style="34" bestFit="1" customWidth="1"/>
    <col min="7687" max="7687" width="24.109375" style="34" customWidth="1"/>
    <col min="7688" max="7688" width="16.33203125" style="34" bestFit="1" customWidth="1"/>
    <col min="7689" max="7689" width="11.44140625" style="34"/>
    <col min="7690" max="7690" width="14.6640625" style="34" bestFit="1" customWidth="1"/>
    <col min="7691" max="7691" width="11.44140625" style="34"/>
    <col min="7692" max="7692" width="14.6640625" style="34" customWidth="1"/>
    <col min="7693" max="7932" width="11.44140625" style="34"/>
    <col min="7933" max="7933" width="63" style="34" customWidth="1"/>
    <col min="7934" max="7934" width="1.109375" style="34" customWidth="1"/>
    <col min="7935" max="7935" width="18" style="34" bestFit="1" customWidth="1"/>
    <col min="7936" max="7936" width="1" style="34" customWidth="1"/>
    <col min="7937" max="7937" width="18.33203125" style="34" bestFit="1" customWidth="1"/>
    <col min="7938" max="7938" width="1" style="34" customWidth="1"/>
    <col min="7939" max="7939" width="23.5546875" style="34" bestFit="1" customWidth="1"/>
    <col min="7940" max="7940" width="0.6640625" style="34" customWidth="1"/>
    <col min="7941" max="7941" width="26.6640625" style="34" bestFit="1" customWidth="1"/>
    <col min="7942" max="7942" width="2" style="34" bestFit="1" customWidth="1"/>
    <col min="7943" max="7943" width="24.109375" style="34" customWidth="1"/>
    <col min="7944" max="7944" width="16.33203125" style="34" bestFit="1" customWidth="1"/>
    <col min="7945" max="7945" width="11.44140625" style="34"/>
    <col min="7946" max="7946" width="14.6640625" style="34" bestFit="1" customWidth="1"/>
    <col min="7947" max="7947" width="11.44140625" style="34"/>
    <col min="7948" max="7948" width="14.6640625" style="34" customWidth="1"/>
    <col min="7949" max="8188" width="11.44140625" style="34"/>
    <col min="8189" max="8189" width="63" style="34" customWidth="1"/>
    <col min="8190" max="8190" width="1.109375" style="34" customWidth="1"/>
    <col min="8191" max="8191" width="18" style="34" bestFit="1" customWidth="1"/>
    <col min="8192" max="8192" width="1" style="34" customWidth="1"/>
    <col min="8193" max="8193" width="18.33203125" style="34" bestFit="1" customWidth="1"/>
    <col min="8194" max="8194" width="1" style="34" customWidth="1"/>
    <col min="8195" max="8195" width="23.5546875" style="34" bestFit="1" customWidth="1"/>
    <col min="8196" max="8196" width="0.6640625" style="34" customWidth="1"/>
    <col min="8197" max="8197" width="26.6640625" style="34" bestFit="1" customWidth="1"/>
    <col min="8198" max="8198" width="2" style="34" bestFit="1" customWidth="1"/>
    <col min="8199" max="8199" width="24.109375" style="34" customWidth="1"/>
    <col min="8200" max="8200" width="16.33203125" style="34" bestFit="1" customWidth="1"/>
    <col min="8201" max="8201" width="11.44140625" style="34"/>
    <col min="8202" max="8202" width="14.6640625" style="34" bestFit="1" customWidth="1"/>
    <col min="8203" max="8203" width="11.44140625" style="34"/>
    <col min="8204" max="8204" width="14.6640625" style="34" customWidth="1"/>
    <col min="8205" max="8444" width="11.44140625" style="34"/>
    <col min="8445" max="8445" width="63" style="34" customWidth="1"/>
    <col min="8446" max="8446" width="1.109375" style="34" customWidth="1"/>
    <col min="8447" max="8447" width="18" style="34" bestFit="1" customWidth="1"/>
    <col min="8448" max="8448" width="1" style="34" customWidth="1"/>
    <col min="8449" max="8449" width="18.33203125" style="34" bestFit="1" customWidth="1"/>
    <col min="8450" max="8450" width="1" style="34" customWidth="1"/>
    <col min="8451" max="8451" width="23.5546875" style="34" bestFit="1" customWidth="1"/>
    <col min="8452" max="8452" width="0.6640625" style="34" customWidth="1"/>
    <col min="8453" max="8453" width="26.6640625" style="34" bestFit="1" customWidth="1"/>
    <col min="8454" max="8454" width="2" style="34" bestFit="1" customWidth="1"/>
    <col min="8455" max="8455" width="24.109375" style="34" customWidth="1"/>
    <col min="8456" max="8456" width="16.33203125" style="34" bestFit="1" customWidth="1"/>
    <col min="8457" max="8457" width="11.44140625" style="34"/>
    <col min="8458" max="8458" width="14.6640625" style="34" bestFit="1" customWidth="1"/>
    <col min="8459" max="8459" width="11.44140625" style="34"/>
    <col min="8460" max="8460" width="14.6640625" style="34" customWidth="1"/>
    <col min="8461" max="8700" width="11.44140625" style="34"/>
    <col min="8701" max="8701" width="63" style="34" customWidth="1"/>
    <col min="8702" max="8702" width="1.109375" style="34" customWidth="1"/>
    <col min="8703" max="8703" width="18" style="34" bestFit="1" customWidth="1"/>
    <col min="8704" max="8704" width="1" style="34" customWidth="1"/>
    <col min="8705" max="8705" width="18.33203125" style="34" bestFit="1" customWidth="1"/>
    <col min="8706" max="8706" width="1" style="34" customWidth="1"/>
    <col min="8707" max="8707" width="23.5546875" style="34" bestFit="1" customWidth="1"/>
    <col min="8708" max="8708" width="0.6640625" style="34" customWidth="1"/>
    <col min="8709" max="8709" width="26.6640625" style="34" bestFit="1" customWidth="1"/>
    <col min="8710" max="8710" width="2" style="34" bestFit="1" customWidth="1"/>
    <col min="8711" max="8711" width="24.109375" style="34" customWidth="1"/>
    <col min="8712" max="8712" width="16.33203125" style="34" bestFit="1" customWidth="1"/>
    <col min="8713" max="8713" width="11.44140625" style="34"/>
    <col min="8714" max="8714" width="14.6640625" style="34" bestFit="1" customWidth="1"/>
    <col min="8715" max="8715" width="11.44140625" style="34"/>
    <col min="8716" max="8716" width="14.6640625" style="34" customWidth="1"/>
    <col min="8717" max="8956" width="11.44140625" style="34"/>
    <col min="8957" max="8957" width="63" style="34" customWidth="1"/>
    <col min="8958" max="8958" width="1.109375" style="34" customWidth="1"/>
    <col min="8959" max="8959" width="18" style="34" bestFit="1" customWidth="1"/>
    <col min="8960" max="8960" width="1" style="34" customWidth="1"/>
    <col min="8961" max="8961" width="18.33203125" style="34" bestFit="1" customWidth="1"/>
    <col min="8962" max="8962" width="1" style="34" customWidth="1"/>
    <col min="8963" max="8963" width="23.5546875" style="34" bestFit="1" customWidth="1"/>
    <col min="8964" max="8964" width="0.6640625" style="34" customWidth="1"/>
    <col min="8965" max="8965" width="26.6640625" style="34" bestFit="1" customWidth="1"/>
    <col min="8966" max="8966" width="2" style="34" bestFit="1" customWidth="1"/>
    <col min="8967" max="8967" width="24.109375" style="34" customWidth="1"/>
    <col min="8968" max="8968" width="16.33203125" style="34" bestFit="1" customWidth="1"/>
    <col min="8969" max="8969" width="11.44140625" style="34"/>
    <col min="8970" max="8970" width="14.6640625" style="34" bestFit="1" customWidth="1"/>
    <col min="8971" max="8971" width="11.44140625" style="34"/>
    <col min="8972" max="8972" width="14.6640625" style="34" customWidth="1"/>
    <col min="8973" max="9212" width="11.44140625" style="34"/>
    <col min="9213" max="9213" width="63" style="34" customWidth="1"/>
    <col min="9214" max="9214" width="1.109375" style="34" customWidth="1"/>
    <col min="9215" max="9215" width="18" style="34" bestFit="1" customWidth="1"/>
    <col min="9216" max="9216" width="1" style="34" customWidth="1"/>
    <col min="9217" max="9217" width="18.33203125" style="34" bestFit="1" customWidth="1"/>
    <col min="9218" max="9218" width="1" style="34" customWidth="1"/>
    <col min="9219" max="9219" width="23.5546875" style="34" bestFit="1" customWidth="1"/>
    <col min="9220" max="9220" width="0.6640625" style="34" customWidth="1"/>
    <col min="9221" max="9221" width="26.6640625" style="34" bestFit="1" customWidth="1"/>
    <col min="9222" max="9222" width="2" style="34" bestFit="1" customWidth="1"/>
    <col min="9223" max="9223" width="24.109375" style="34" customWidth="1"/>
    <col min="9224" max="9224" width="16.33203125" style="34" bestFit="1" customWidth="1"/>
    <col min="9225" max="9225" width="11.44140625" style="34"/>
    <col min="9226" max="9226" width="14.6640625" style="34" bestFit="1" customWidth="1"/>
    <col min="9227" max="9227" width="11.44140625" style="34"/>
    <col min="9228" max="9228" width="14.6640625" style="34" customWidth="1"/>
    <col min="9229" max="9468" width="11.44140625" style="34"/>
    <col min="9469" max="9469" width="63" style="34" customWidth="1"/>
    <col min="9470" max="9470" width="1.109375" style="34" customWidth="1"/>
    <col min="9471" max="9471" width="18" style="34" bestFit="1" customWidth="1"/>
    <col min="9472" max="9472" width="1" style="34" customWidth="1"/>
    <col min="9473" max="9473" width="18.33203125" style="34" bestFit="1" customWidth="1"/>
    <col min="9474" max="9474" width="1" style="34" customWidth="1"/>
    <col min="9475" max="9475" width="23.5546875" style="34" bestFit="1" customWidth="1"/>
    <col min="9476" max="9476" width="0.6640625" style="34" customWidth="1"/>
    <col min="9477" max="9477" width="26.6640625" style="34" bestFit="1" customWidth="1"/>
    <col min="9478" max="9478" width="2" style="34" bestFit="1" customWidth="1"/>
    <col min="9479" max="9479" width="24.109375" style="34" customWidth="1"/>
    <col min="9480" max="9480" width="16.33203125" style="34" bestFit="1" customWidth="1"/>
    <col min="9481" max="9481" width="11.44140625" style="34"/>
    <col min="9482" max="9482" width="14.6640625" style="34" bestFit="1" customWidth="1"/>
    <col min="9483" max="9483" width="11.44140625" style="34"/>
    <col min="9484" max="9484" width="14.6640625" style="34" customWidth="1"/>
    <col min="9485" max="9724" width="11.44140625" style="34"/>
    <col min="9725" max="9725" width="63" style="34" customWidth="1"/>
    <col min="9726" max="9726" width="1.109375" style="34" customWidth="1"/>
    <col min="9727" max="9727" width="18" style="34" bestFit="1" customWidth="1"/>
    <col min="9728" max="9728" width="1" style="34" customWidth="1"/>
    <col min="9729" max="9729" width="18.33203125" style="34" bestFit="1" customWidth="1"/>
    <col min="9730" max="9730" width="1" style="34" customWidth="1"/>
    <col min="9731" max="9731" width="23.5546875" style="34" bestFit="1" customWidth="1"/>
    <col min="9732" max="9732" width="0.6640625" style="34" customWidth="1"/>
    <col min="9733" max="9733" width="26.6640625" style="34" bestFit="1" customWidth="1"/>
    <col min="9734" max="9734" width="2" style="34" bestFit="1" customWidth="1"/>
    <col min="9735" max="9735" width="24.109375" style="34" customWidth="1"/>
    <col min="9736" max="9736" width="16.33203125" style="34" bestFit="1" customWidth="1"/>
    <col min="9737" max="9737" width="11.44140625" style="34"/>
    <col min="9738" max="9738" width="14.6640625" style="34" bestFit="1" customWidth="1"/>
    <col min="9739" max="9739" width="11.44140625" style="34"/>
    <col min="9740" max="9740" width="14.6640625" style="34" customWidth="1"/>
    <col min="9741" max="9980" width="11.44140625" style="34"/>
    <col min="9981" max="9981" width="63" style="34" customWidth="1"/>
    <col min="9982" max="9982" width="1.109375" style="34" customWidth="1"/>
    <col min="9983" max="9983" width="18" style="34" bestFit="1" customWidth="1"/>
    <col min="9984" max="9984" width="1" style="34" customWidth="1"/>
    <col min="9985" max="9985" width="18.33203125" style="34" bestFit="1" customWidth="1"/>
    <col min="9986" max="9986" width="1" style="34" customWidth="1"/>
    <col min="9987" max="9987" width="23.5546875" style="34" bestFit="1" customWidth="1"/>
    <col min="9988" max="9988" width="0.6640625" style="34" customWidth="1"/>
    <col min="9989" max="9989" width="26.6640625" style="34" bestFit="1" customWidth="1"/>
    <col min="9990" max="9990" width="2" style="34" bestFit="1" customWidth="1"/>
    <col min="9991" max="9991" width="24.109375" style="34" customWidth="1"/>
    <col min="9992" max="9992" width="16.33203125" style="34" bestFit="1" customWidth="1"/>
    <col min="9993" max="9993" width="11.44140625" style="34"/>
    <col min="9994" max="9994" width="14.6640625" style="34" bestFit="1" customWidth="1"/>
    <col min="9995" max="9995" width="11.44140625" style="34"/>
    <col min="9996" max="9996" width="14.6640625" style="34" customWidth="1"/>
    <col min="9997" max="10236" width="11.44140625" style="34"/>
    <col min="10237" max="10237" width="63" style="34" customWidth="1"/>
    <col min="10238" max="10238" width="1.109375" style="34" customWidth="1"/>
    <col min="10239" max="10239" width="18" style="34" bestFit="1" customWidth="1"/>
    <col min="10240" max="10240" width="1" style="34" customWidth="1"/>
    <col min="10241" max="10241" width="18.33203125" style="34" bestFit="1" customWidth="1"/>
    <col min="10242" max="10242" width="1" style="34" customWidth="1"/>
    <col min="10243" max="10243" width="23.5546875" style="34" bestFit="1" customWidth="1"/>
    <col min="10244" max="10244" width="0.6640625" style="34" customWidth="1"/>
    <col min="10245" max="10245" width="26.6640625" style="34" bestFit="1" customWidth="1"/>
    <col min="10246" max="10246" width="2" style="34" bestFit="1" customWidth="1"/>
    <col min="10247" max="10247" width="24.109375" style="34" customWidth="1"/>
    <col min="10248" max="10248" width="16.33203125" style="34" bestFit="1" customWidth="1"/>
    <col min="10249" max="10249" width="11.44140625" style="34"/>
    <col min="10250" max="10250" width="14.6640625" style="34" bestFit="1" customWidth="1"/>
    <col min="10251" max="10251" width="11.44140625" style="34"/>
    <col min="10252" max="10252" width="14.6640625" style="34" customWidth="1"/>
    <col min="10253" max="10492" width="11.44140625" style="34"/>
    <col min="10493" max="10493" width="63" style="34" customWidth="1"/>
    <col min="10494" max="10494" width="1.109375" style="34" customWidth="1"/>
    <col min="10495" max="10495" width="18" style="34" bestFit="1" customWidth="1"/>
    <col min="10496" max="10496" width="1" style="34" customWidth="1"/>
    <col min="10497" max="10497" width="18.33203125" style="34" bestFit="1" customWidth="1"/>
    <col min="10498" max="10498" width="1" style="34" customWidth="1"/>
    <col min="10499" max="10499" width="23.5546875" style="34" bestFit="1" customWidth="1"/>
    <col min="10500" max="10500" width="0.6640625" style="34" customWidth="1"/>
    <col min="10501" max="10501" width="26.6640625" style="34" bestFit="1" customWidth="1"/>
    <col min="10502" max="10502" width="2" style="34" bestFit="1" customWidth="1"/>
    <col min="10503" max="10503" width="24.109375" style="34" customWidth="1"/>
    <col min="10504" max="10504" width="16.33203125" style="34" bestFit="1" customWidth="1"/>
    <col min="10505" max="10505" width="11.44140625" style="34"/>
    <col min="10506" max="10506" width="14.6640625" style="34" bestFit="1" customWidth="1"/>
    <col min="10507" max="10507" width="11.44140625" style="34"/>
    <col min="10508" max="10508" width="14.6640625" style="34" customWidth="1"/>
    <col min="10509" max="10748" width="11.44140625" style="34"/>
    <col min="10749" max="10749" width="63" style="34" customWidth="1"/>
    <col min="10750" max="10750" width="1.109375" style="34" customWidth="1"/>
    <col min="10751" max="10751" width="18" style="34" bestFit="1" customWidth="1"/>
    <col min="10752" max="10752" width="1" style="34" customWidth="1"/>
    <col min="10753" max="10753" width="18.33203125" style="34" bestFit="1" customWidth="1"/>
    <col min="10754" max="10754" width="1" style="34" customWidth="1"/>
    <col min="10755" max="10755" width="23.5546875" style="34" bestFit="1" customWidth="1"/>
    <col min="10756" max="10756" width="0.6640625" style="34" customWidth="1"/>
    <col min="10757" max="10757" width="26.6640625" style="34" bestFit="1" customWidth="1"/>
    <col min="10758" max="10758" width="2" style="34" bestFit="1" customWidth="1"/>
    <col min="10759" max="10759" width="24.109375" style="34" customWidth="1"/>
    <col min="10760" max="10760" width="16.33203125" style="34" bestFit="1" customWidth="1"/>
    <col min="10761" max="10761" width="11.44140625" style="34"/>
    <col min="10762" max="10762" width="14.6640625" style="34" bestFit="1" customWidth="1"/>
    <col min="10763" max="10763" width="11.44140625" style="34"/>
    <col min="10764" max="10764" width="14.6640625" style="34" customWidth="1"/>
    <col min="10765" max="11004" width="11.44140625" style="34"/>
    <col min="11005" max="11005" width="63" style="34" customWidth="1"/>
    <col min="11006" max="11006" width="1.109375" style="34" customWidth="1"/>
    <col min="11007" max="11007" width="18" style="34" bestFit="1" customWidth="1"/>
    <col min="11008" max="11008" width="1" style="34" customWidth="1"/>
    <col min="11009" max="11009" width="18.33203125" style="34" bestFit="1" customWidth="1"/>
    <col min="11010" max="11010" width="1" style="34" customWidth="1"/>
    <col min="11011" max="11011" width="23.5546875" style="34" bestFit="1" customWidth="1"/>
    <col min="11012" max="11012" width="0.6640625" style="34" customWidth="1"/>
    <col min="11013" max="11013" width="26.6640625" style="34" bestFit="1" customWidth="1"/>
    <col min="11014" max="11014" width="2" style="34" bestFit="1" customWidth="1"/>
    <col min="11015" max="11015" width="24.109375" style="34" customWidth="1"/>
    <col min="11016" max="11016" width="16.33203125" style="34" bestFit="1" customWidth="1"/>
    <col min="11017" max="11017" width="11.44140625" style="34"/>
    <col min="11018" max="11018" width="14.6640625" style="34" bestFit="1" customWidth="1"/>
    <col min="11019" max="11019" width="11.44140625" style="34"/>
    <col min="11020" max="11020" width="14.6640625" style="34" customWidth="1"/>
    <col min="11021" max="11260" width="11.44140625" style="34"/>
    <col min="11261" max="11261" width="63" style="34" customWidth="1"/>
    <col min="11262" max="11262" width="1.109375" style="34" customWidth="1"/>
    <col min="11263" max="11263" width="18" style="34" bestFit="1" customWidth="1"/>
    <col min="11264" max="11264" width="1" style="34" customWidth="1"/>
    <col min="11265" max="11265" width="18.33203125" style="34" bestFit="1" customWidth="1"/>
    <col min="11266" max="11266" width="1" style="34" customWidth="1"/>
    <col min="11267" max="11267" width="23.5546875" style="34" bestFit="1" customWidth="1"/>
    <col min="11268" max="11268" width="0.6640625" style="34" customWidth="1"/>
    <col min="11269" max="11269" width="26.6640625" style="34" bestFit="1" customWidth="1"/>
    <col min="11270" max="11270" width="2" style="34" bestFit="1" customWidth="1"/>
    <col min="11271" max="11271" width="24.109375" style="34" customWidth="1"/>
    <col min="11272" max="11272" width="16.33203125" style="34" bestFit="1" customWidth="1"/>
    <col min="11273" max="11273" width="11.44140625" style="34"/>
    <col min="11274" max="11274" width="14.6640625" style="34" bestFit="1" customWidth="1"/>
    <col min="11275" max="11275" width="11.44140625" style="34"/>
    <col min="11276" max="11276" width="14.6640625" style="34" customWidth="1"/>
    <col min="11277" max="11516" width="11.44140625" style="34"/>
    <col min="11517" max="11517" width="63" style="34" customWidth="1"/>
    <col min="11518" max="11518" width="1.109375" style="34" customWidth="1"/>
    <col min="11519" max="11519" width="18" style="34" bestFit="1" customWidth="1"/>
    <col min="11520" max="11520" width="1" style="34" customWidth="1"/>
    <col min="11521" max="11521" width="18.33203125" style="34" bestFit="1" customWidth="1"/>
    <col min="11522" max="11522" width="1" style="34" customWidth="1"/>
    <col min="11523" max="11523" width="23.5546875" style="34" bestFit="1" customWidth="1"/>
    <col min="11524" max="11524" width="0.6640625" style="34" customWidth="1"/>
    <col min="11525" max="11525" width="26.6640625" style="34" bestFit="1" customWidth="1"/>
    <col min="11526" max="11526" width="2" style="34" bestFit="1" customWidth="1"/>
    <col min="11527" max="11527" width="24.109375" style="34" customWidth="1"/>
    <col min="11528" max="11528" width="16.33203125" style="34" bestFit="1" customWidth="1"/>
    <col min="11529" max="11529" width="11.44140625" style="34"/>
    <col min="11530" max="11530" width="14.6640625" style="34" bestFit="1" customWidth="1"/>
    <col min="11531" max="11531" width="11.44140625" style="34"/>
    <col min="11532" max="11532" width="14.6640625" style="34" customWidth="1"/>
    <col min="11533" max="11772" width="11.44140625" style="34"/>
    <col min="11773" max="11773" width="63" style="34" customWidth="1"/>
    <col min="11774" max="11774" width="1.109375" style="34" customWidth="1"/>
    <col min="11775" max="11775" width="18" style="34" bestFit="1" customWidth="1"/>
    <col min="11776" max="11776" width="1" style="34" customWidth="1"/>
    <col min="11777" max="11777" width="18.33203125" style="34" bestFit="1" customWidth="1"/>
    <col min="11778" max="11778" width="1" style="34" customWidth="1"/>
    <col min="11779" max="11779" width="23.5546875" style="34" bestFit="1" customWidth="1"/>
    <col min="11780" max="11780" width="0.6640625" style="34" customWidth="1"/>
    <col min="11781" max="11781" width="26.6640625" style="34" bestFit="1" customWidth="1"/>
    <col min="11782" max="11782" width="2" style="34" bestFit="1" customWidth="1"/>
    <col min="11783" max="11783" width="24.109375" style="34" customWidth="1"/>
    <col min="11784" max="11784" width="16.33203125" style="34" bestFit="1" customWidth="1"/>
    <col min="11785" max="11785" width="11.44140625" style="34"/>
    <col min="11786" max="11786" width="14.6640625" style="34" bestFit="1" customWidth="1"/>
    <col min="11787" max="11787" width="11.44140625" style="34"/>
    <col min="11788" max="11788" width="14.6640625" style="34" customWidth="1"/>
    <col min="11789" max="12028" width="11.44140625" style="34"/>
    <col min="12029" max="12029" width="63" style="34" customWidth="1"/>
    <col min="12030" max="12030" width="1.109375" style="34" customWidth="1"/>
    <col min="12031" max="12031" width="18" style="34" bestFit="1" customWidth="1"/>
    <col min="12032" max="12032" width="1" style="34" customWidth="1"/>
    <col min="12033" max="12033" width="18.33203125" style="34" bestFit="1" customWidth="1"/>
    <col min="12034" max="12034" width="1" style="34" customWidth="1"/>
    <col min="12035" max="12035" width="23.5546875" style="34" bestFit="1" customWidth="1"/>
    <col min="12036" max="12036" width="0.6640625" style="34" customWidth="1"/>
    <col min="12037" max="12037" width="26.6640625" style="34" bestFit="1" customWidth="1"/>
    <col min="12038" max="12038" width="2" style="34" bestFit="1" customWidth="1"/>
    <col min="12039" max="12039" width="24.109375" style="34" customWidth="1"/>
    <col min="12040" max="12040" width="16.33203125" style="34" bestFit="1" customWidth="1"/>
    <col min="12041" max="12041" width="11.44140625" style="34"/>
    <col min="12042" max="12042" width="14.6640625" style="34" bestFit="1" customWidth="1"/>
    <col min="12043" max="12043" width="11.44140625" style="34"/>
    <col min="12044" max="12044" width="14.6640625" style="34" customWidth="1"/>
    <col min="12045" max="12284" width="11.44140625" style="34"/>
    <col min="12285" max="12285" width="63" style="34" customWidth="1"/>
    <col min="12286" max="12286" width="1.109375" style="34" customWidth="1"/>
    <col min="12287" max="12287" width="18" style="34" bestFit="1" customWidth="1"/>
    <col min="12288" max="12288" width="1" style="34" customWidth="1"/>
    <col min="12289" max="12289" width="18.33203125" style="34" bestFit="1" customWidth="1"/>
    <col min="12290" max="12290" width="1" style="34" customWidth="1"/>
    <col min="12291" max="12291" width="23.5546875" style="34" bestFit="1" customWidth="1"/>
    <col min="12292" max="12292" width="0.6640625" style="34" customWidth="1"/>
    <col min="12293" max="12293" width="26.6640625" style="34" bestFit="1" customWidth="1"/>
    <col min="12294" max="12294" width="2" style="34" bestFit="1" customWidth="1"/>
    <col min="12295" max="12295" width="24.109375" style="34" customWidth="1"/>
    <col min="12296" max="12296" width="16.33203125" style="34" bestFit="1" customWidth="1"/>
    <col min="12297" max="12297" width="11.44140625" style="34"/>
    <col min="12298" max="12298" width="14.6640625" style="34" bestFit="1" customWidth="1"/>
    <col min="12299" max="12299" width="11.44140625" style="34"/>
    <col min="12300" max="12300" width="14.6640625" style="34" customWidth="1"/>
    <col min="12301" max="12540" width="11.44140625" style="34"/>
    <col min="12541" max="12541" width="63" style="34" customWidth="1"/>
    <col min="12542" max="12542" width="1.109375" style="34" customWidth="1"/>
    <col min="12543" max="12543" width="18" style="34" bestFit="1" customWidth="1"/>
    <col min="12544" max="12544" width="1" style="34" customWidth="1"/>
    <col min="12545" max="12545" width="18.33203125" style="34" bestFit="1" customWidth="1"/>
    <col min="12546" max="12546" width="1" style="34" customWidth="1"/>
    <col min="12547" max="12547" width="23.5546875" style="34" bestFit="1" customWidth="1"/>
    <col min="12548" max="12548" width="0.6640625" style="34" customWidth="1"/>
    <col min="12549" max="12549" width="26.6640625" style="34" bestFit="1" customWidth="1"/>
    <col min="12550" max="12550" width="2" style="34" bestFit="1" customWidth="1"/>
    <col min="12551" max="12551" width="24.109375" style="34" customWidth="1"/>
    <col min="12552" max="12552" width="16.33203125" style="34" bestFit="1" customWidth="1"/>
    <col min="12553" max="12553" width="11.44140625" style="34"/>
    <col min="12554" max="12554" width="14.6640625" style="34" bestFit="1" customWidth="1"/>
    <col min="12555" max="12555" width="11.44140625" style="34"/>
    <col min="12556" max="12556" width="14.6640625" style="34" customWidth="1"/>
    <col min="12557" max="12796" width="11.44140625" style="34"/>
    <col min="12797" max="12797" width="63" style="34" customWidth="1"/>
    <col min="12798" max="12798" width="1.109375" style="34" customWidth="1"/>
    <col min="12799" max="12799" width="18" style="34" bestFit="1" customWidth="1"/>
    <col min="12800" max="12800" width="1" style="34" customWidth="1"/>
    <col min="12801" max="12801" width="18.33203125" style="34" bestFit="1" customWidth="1"/>
    <col min="12802" max="12802" width="1" style="34" customWidth="1"/>
    <col min="12803" max="12803" width="23.5546875" style="34" bestFit="1" customWidth="1"/>
    <col min="12804" max="12804" width="0.6640625" style="34" customWidth="1"/>
    <col min="12805" max="12805" width="26.6640625" style="34" bestFit="1" customWidth="1"/>
    <col min="12806" max="12806" width="2" style="34" bestFit="1" customWidth="1"/>
    <col min="12807" max="12807" width="24.109375" style="34" customWidth="1"/>
    <col min="12808" max="12808" width="16.33203125" style="34" bestFit="1" customWidth="1"/>
    <col min="12809" max="12809" width="11.44140625" style="34"/>
    <col min="12810" max="12810" width="14.6640625" style="34" bestFit="1" customWidth="1"/>
    <col min="12811" max="12811" width="11.44140625" style="34"/>
    <col min="12812" max="12812" width="14.6640625" style="34" customWidth="1"/>
    <col min="12813" max="13052" width="11.44140625" style="34"/>
    <col min="13053" max="13053" width="63" style="34" customWidth="1"/>
    <col min="13054" max="13054" width="1.109375" style="34" customWidth="1"/>
    <col min="13055" max="13055" width="18" style="34" bestFit="1" customWidth="1"/>
    <col min="13056" max="13056" width="1" style="34" customWidth="1"/>
    <col min="13057" max="13057" width="18.33203125" style="34" bestFit="1" customWidth="1"/>
    <col min="13058" max="13058" width="1" style="34" customWidth="1"/>
    <col min="13059" max="13059" width="23.5546875" style="34" bestFit="1" customWidth="1"/>
    <col min="13060" max="13060" width="0.6640625" style="34" customWidth="1"/>
    <col min="13061" max="13061" width="26.6640625" style="34" bestFit="1" customWidth="1"/>
    <col min="13062" max="13062" width="2" style="34" bestFit="1" customWidth="1"/>
    <col min="13063" max="13063" width="24.109375" style="34" customWidth="1"/>
    <col min="13064" max="13064" width="16.33203125" style="34" bestFit="1" customWidth="1"/>
    <col min="13065" max="13065" width="11.44140625" style="34"/>
    <col min="13066" max="13066" width="14.6640625" style="34" bestFit="1" customWidth="1"/>
    <col min="13067" max="13067" width="11.44140625" style="34"/>
    <col min="13068" max="13068" width="14.6640625" style="34" customWidth="1"/>
    <col min="13069" max="13308" width="11.44140625" style="34"/>
    <col min="13309" max="13309" width="63" style="34" customWidth="1"/>
    <col min="13310" max="13310" width="1.109375" style="34" customWidth="1"/>
    <col min="13311" max="13311" width="18" style="34" bestFit="1" customWidth="1"/>
    <col min="13312" max="13312" width="1" style="34" customWidth="1"/>
    <col min="13313" max="13313" width="18.33203125" style="34" bestFit="1" customWidth="1"/>
    <col min="13314" max="13314" width="1" style="34" customWidth="1"/>
    <col min="13315" max="13315" width="23.5546875" style="34" bestFit="1" customWidth="1"/>
    <col min="13316" max="13316" width="0.6640625" style="34" customWidth="1"/>
    <col min="13317" max="13317" width="26.6640625" style="34" bestFit="1" customWidth="1"/>
    <col min="13318" max="13318" width="2" style="34" bestFit="1" customWidth="1"/>
    <col min="13319" max="13319" width="24.109375" style="34" customWidth="1"/>
    <col min="13320" max="13320" width="16.33203125" style="34" bestFit="1" customWidth="1"/>
    <col min="13321" max="13321" width="11.44140625" style="34"/>
    <col min="13322" max="13322" width="14.6640625" style="34" bestFit="1" customWidth="1"/>
    <col min="13323" max="13323" width="11.44140625" style="34"/>
    <col min="13324" max="13324" width="14.6640625" style="34" customWidth="1"/>
    <col min="13325" max="13564" width="11.44140625" style="34"/>
    <col min="13565" max="13565" width="63" style="34" customWidth="1"/>
    <col min="13566" max="13566" width="1.109375" style="34" customWidth="1"/>
    <col min="13567" max="13567" width="18" style="34" bestFit="1" customWidth="1"/>
    <col min="13568" max="13568" width="1" style="34" customWidth="1"/>
    <col min="13569" max="13569" width="18.33203125" style="34" bestFit="1" customWidth="1"/>
    <col min="13570" max="13570" width="1" style="34" customWidth="1"/>
    <col min="13571" max="13571" width="23.5546875" style="34" bestFit="1" customWidth="1"/>
    <col min="13572" max="13572" width="0.6640625" style="34" customWidth="1"/>
    <col min="13573" max="13573" width="26.6640625" style="34" bestFit="1" customWidth="1"/>
    <col min="13574" max="13574" width="2" style="34" bestFit="1" customWidth="1"/>
    <col min="13575" max="13575" width="24.109375" style="34" customWidth="1"/>
    <col min="13576" max="13576" width="16.33203125" style="34" bestFit="1" customWidth="1"/>
    <col min="13577" max="13577" width="11.44140625" style="34"/>
    <col min="13578" max="13578" width="14.6640625" style="34" bestFit="1" customWidth="1"/>
    <col min="13579" max="13579" width="11.44140625" style="34"/>
    <col min="13580" max="13580" width="14.6640625" style="34" customWidth="1"/>
    <col min="13581" max="13820" width="11.44140625" style="34"/>
    <col min="13821" max="13821" width="63" style="34" customWidth="1"/>
    <col min="13822" max="13822" width="1.109375" style="34" customWidth="1"/>
    <col min="13823" max="13823" width="18" style="34" bestFit="1" customWidth="1"/>
    <col min="13824" max="13824" width="1" style="34" customWidth="1"/>
    <col min="13825" max="13825" width="18.33203125" style="34" bestFit="1" customWidth="1"/>
    <col min="13826" max="13826" width="1" style="34" customWidth="1"/>
    <col min="13827" max="13827" width="23.5546875" style="34" bestFit="1" customWidth="1"/>
    <col min="13828" max="13828" width="0.6640625" style="34" customWidth="1"/>
    <col min="13829" max="13829" width="26.6640625" style="34" bestFit="1" customWidth="1"/>
    <col min="13830" max="13830" width="2" style="34" bestFit="1" customWidth="1"/>
    <col min="13831" max="13831" width="24.109375" style="34" customWidth="1"/>
    <col min="13832" max="13832" width="16.33203125" style="34" bestFit="1" customWidth="1"/>
    <col min="13833" max="13833" width="11.44140625" style="34"/>
    <col min="13834" max="13834" width="14.6640625" style="34" bestFit="1" customWidth="1"/>
    <col min="13835" max="13835" width="11.44140625" style="34"/>
    <col min="13836" max="13836" width="14.6640625" style="34" customWidth="1"/>
    <col min="13837" max="14076" width="11.44140625" style="34"/>
    <col min="14077" max="14077" width="63" style="34" customWidth="1"/>
    <col min="14078" max="14078" width="1.109375" style="34" customWidth="1"/>
    <col min="14079" max="14079" width="18" style="34" bestFit="1" customWidth="1"/>
    <col min="14080" max="14080" width="1" style="34" customWidth="1"/>
    <col min="14081" max="14081" width="18.33203125" style="34" bestFit="1" customWidth="1"/>
    <col min="14082" max="14082" width="1" style="34" customWidth="1"/>
    <col min="14083" max="14083" width="23.5546875" style="34" bestFit="1" customWidth="1"/>
    <col min="14084" max="14084" width="0.6640625" style="34" customWidth="1"/>
    <col min="14085" max="14085" width="26.6640625" style="34" bestFit="1" customWidth="1"/>
    <col min="14086" max="14086" width="2" style="34" bestFit="1" customWidth="1"/>
    <col min="14087" max="14087" width="24.109375" style="34" customWidth="1"/>
    <col min="14088" max="14088" width="16.33203125" style="34" bestFit="1" customWidth="1"/>
    <col min="14089" max="14089" width="11.44140625" style="34"/>
    <col min="14090" max="14090" width="14.6640625" style="34" bestFit="1" customWidth="1"/>
    <col min="14091" max="14091" width="11.44140625" style="34"/>
    <col min="14092" max="14092" width="14.6640625" style="34" customWidth="1"/>
    <col min="14093" max="14332" width="11.44140625" style="34"/>
    <col min="14333" max="14333" width="63" style="34" customWidth="1"/>
    <col min="14334" max="14334" width="1.109375" style="34" customWidth="1"/>
    <col min="14335" max="14335" width="18" style="34" bestFit="1" customWidth="1"/>
    <col min="14336" max="14336" width="1" style="34" customWidth="1"/>
    <col min="14337" max="14337" width="18.33203125" style="34" bestFit="1" customWidth="1"/>
    <col min="14338" max="14338" width="1" style="34" customWidth="1"/>
    <col min="14339" max="14339" width="23.5546875" style="34" bestFit="1" customWidth="1"/>
    <col min="14340" max="14340" width="0.6640625" style="34" customWidth="1"/>
    <col min="14341" max="14341" width="26.6640625" style="34" bestFit="1" customWidth="1"/>
    <col min="14342" max="14342" width="2" style="34" bestFit="1" customWidth="1"/>
    <col min="14343" max="14343" width="24.109375" style="34" customWidth="1"/>
    <col min="14344" max="14344" width="16.33203125" style="34" bestFit="1" customWidth="1"/>
    <col min="14345" max="14345" width="11.44140625" style="34"/>
    <col min="14346" max="14346" width="14.6640625" style="34" bestFit="1" customWidth="1"/>
    <col min="14347" max="14347" width="11.44140625" style="34"/>
    <col min="14348" max="14348" width="14.6640625" style="34" customWidth="1"/>
    <col min="14349" max="14588" width="11.44140625" style="34"/>
    <col min="14589" max="14589" width="63" style="34" customWidth="1"/>
    <col min="14590" max="14590" width="1.109375" style="34" customWidth="1"/>
    <col min="14591" max="14591" width="18" style="34" bestFit="1" customWidth="1"/>
    <col min="14592" max="14592" width="1" style="34" customWidth="1"/>
    <col min="14593" max="14593" width="18.33203125" style="34" bestFit="1" customWidth="1"/>
    <col min="14594" max="14594" width="1" style="34" customWidth="1"/>
    <col min="14595" max="14595" width="23.5546875" style="34" bestFit="1" customWidth="1"/>
    <col min="14596" max="14596" width="0.6640625" style="34" customWidth="1"/>
    <col min="14597" max="14597" width="26.6640625" style="34" bestFit="1" customWidth="1"/>
    <col min="14598" max="14598" width="2" style="34" bestFit="1" customWidth="1"/>
    <col min="14599" max="14599" width="24.109375" style="34" customWidth="1"/>
    <col min="14600" max="14600" width="16.33203125" style="34" bestFit="1" customWidth="1"/>
    <col min="14601" max="14601" width="11.44140625" style="34"/>
    <col min="14602" max="14602" width="14.6640625" style="34" bestFit="1" customWidth="1"/>
    <col min="14603" max="14603" width="11.44140625" style="34"/>
    <col min="14604" max="14604" width="14.6640625" style="34" customWidth="1"/>
    <col min="14605" max="14844" width="11.44140625" style="34"/>
    <col min="14845" max="14845" width="63" style="34" customWidth="1"/>
    <col min="14846" max="14846" width="1.109375" style="34" customWidth="1"/>
    <col min="14847" max="14847" width="18" style="34" bestFit="1" customWidth="1"/>
    <col min="14848" max="14848" width="1" style="34" customWidth="1"/>
    <col min="14849" max="14849" width="18.33203125" style="34" bestFit="1" customWidth="1"/>
    <col min="14850" max="14850" width="1" style="34" customWidth="1"/>
    <col min="14851" max="14851" width="23.5546875" style="34" bestFit="1" customWidth="1"/>
    <col min="14852" max="14852" width="0.6640625" style="34" customWidth="1"/>
    <col min="14853" max="14853" width="26.6640625" style="34" bestFit="1" customWidth="1"/>
    <col min="14854" max="14854" width="2" style="34" bestFit="1" customWidth="1"/>
    <col min="14855" max="14855" width="24.109375" style="34" customWidth="1"/>
    <col min="14856" max="14856" width="16.33203125" style="34" bestFit="1" customWidth="1"/>
    <col min="14857" max="14857" width="11.44140625" style="34"/>
    <col min="14858" max="14858" width="14.6640625" style="34" bestFit="1" customWidth="1"/>
    <col min="14859" max="14859" width="11.44140625" style="34"/>
    <col min="14860" max="14860" width="14.6640625" style="34" customWidth="1"/>
    <col min="14861" max="15100" width="11.44140625" style="34"/>
    <col min="15101" max="15101" width="63" style="34" customWidth="1"/>
    <col min="15102" max="15102" width="1.109375" style="34" customWidth="1"/>
    <col min="15103" max="15103" width="18" style="34" bestFit="1" customWidth="1"/>
    <col min="15104" max="15104" width="1" style="34" customWidth="1"/>
    <col min="15105" max="15105" width="18.33203125" style="34" bestFit="1" customWidth="1"/>
    <col min="15106" max="15106" width="1" style="34" customWidth="1"/>
    <col min="15107" max="15107" width="23.5546875" style="34" bestFit="1" customWidth="1"/>
    <col min="15108" max="15108" width="0.6640625" style="34" customWidth="1"/>
    <col min="15109" max="15109" width="26.6640625" style="34" bestFit="1" customWidth="1"/>
    <col min="15110" max="15110" width="2" style="34" bestFit="1" customWidth="1"/>
    <col min="15111" max="15111" width="24.109375" style="34" customWidth="1"/>
    <col min="15112" max="15112" width="16.33203125" style="34" bestFit="1" customWidth="1"/>
    <col min="15113" max="15113" width="11.44140625" style="34"/>
    <col min="15114" max="15114" width="14.6640625" style="34" bestFit="1" customWidth="1"/>
    <col min="15115" max="15115" width="11.44140625" style="34"/>
    <col min="15116" max="15116" width="14.6640625" style="34" customWidth="1"/>
    <col min="15117" max="15356" width="11.44140625" style="34"/>
    <col min="15357" max="15357" width="63" style="34" customWidth="1"/>
    <col min="15358" max="15358" width="1.109375" style="34" customWidth="1"/>
    <col min="15359" max="15359" width="18" style="34" bestFit="1" customWidth="1"/>
    <col min="15360" max="15360" width="1" style="34" customWidth="1"/>
    <col min="15361" max="15361" width="18.33203125" style="34" bestFit="1" customWidth="1"/>
    <col min="15362" max="15362" width="1" style="34" customWidth="1"/>
    <col min="15363" max="15363" width="23.5546875" style="34" bestFit="1" customWidth="1"/>
    <col min="15364" max="15364" width="0.6640625" style="34" customWidth="1"/>
    <col min="15365" max="15365" width="26.6640625" style="34" bestFit="1" customWidth="1"/>
    <col min="15366" max="15366" width="2" style="34" bestFit="1" customWidth="1"/>
    <col min="15367" max="15367" width="24.109375" style="34" customWidth="1"/>
    <col min="15368" max="15368" width="16.33203125" style="34" bestFit="1" customWidth="1"/>
    <col min="15369" max="15369" width="11.44140625" style="34"/>
    <col min="15370" max="15370" width="14.6640625" style="34" bestFit="1" customWidth="1"/>
    <col min="15371" max="15371" width="11.44140625" style="34"/>
    <col min="15372" max="15372" width="14.6640625" style="34" customWidth="1"/>
    <col min="15373" max="15612" width="11.44140625" style="34"/>
    <col min="15613" max="15613" width="63" style="34" customWidth="1"/>
    <col min="15614" max="15614" width="1.109375" style="34" customWidth="1"/>
    <col min="15615" max="15615" width="18" style="34" bestFit="1" customWidth="1"/>
    <col min="15616" max="15616" width="1" style="34" customWidth="1"/>
    <col min="15617" max="15617" width="18.33203125" style="34" bestFit="1" customWidth="1"/>
    <col min="15618" max="15618" width="1" style="34" customWidth="1"/>
    <col min="15619" max="15619" width="23.5546875" style="34" bestFit="1" customWidth="1"/>
    <col min="15620" max="15620" width="0.6640625" style="34" customWidth="1"/>
    <col min="15621" max="15621" width="26.6640625" style="34" bestFit="1" customWidth="1"/>
    <col min="15622" max="15622" width="2" style="34" bestFit="1" customWidth="1"/>
    <col min="15623" max="15623" width="24.109375" style="34" customWidth="1"/>
    <col min="15624" max="15624" width="16.33203125" style="34" bestFit="1" customWidth="1"/>
    <col min="15625" max="15625" width="11.44140625" style="34"/>
    <col min="15626" max="15626" width="14.6640625" style="34" bestFit="1" customWidth="1"/>
    <col min="15627" max="15627" width="11.44140625" style="34"/>
    <col min="15628" max="15628" width="14.6640625" style="34" customWidth="1"/>
    <col min="15629" max="15868" width="11.44140625" style="34"/>
    <col min="15869" max="15869" width="63" style="34" customWidth="1"/>
    <col min="15870" max="15870" width="1.109375" style="34" customWidth="1"/>
    <col min="15871" max="15871" width="18" style="34" bestFit="1" customWidth="1"/>
    <col min="15872" max="15872" width="1" style="34" customWidth="1"/>
    <col min="15873" max="15873" width="18.33203125" style="34" bestFit="1" customWidth="1"/>
    <col min="15874" max="15874" width="1" style="34" customWidth="1"/>
    <col min="15875" max="15875" width="23.5546875" style="34" bestFit="1" customWidth="1"/>
    <col min="15876" max="15876" width="0.6640625" style="34" customWidth="1"/>
    <col min="15877" max="15877" width="26.6640625" style="34" bestFit="1" customWidth="1"/>
    <col min="15878" max="15878" width="2" style="34" bestFit="1" customWidth="1"/>
    <col min="15879" max="15879" width="24.109375" style="34" customWidth="1"/>
    <col min="15880" max="15880" width="16.33203125" style="34" bestFit="1" customWidth="1"/>
    <col min="15881" max="15881" width="11.44140625" style="34"/>
    <col min="15882" max="15882" width="14.6640625" style="34" bestFit="1" customWidth="1"/>
    <col min="15883" max="15883" width="11.44140625" style="34"/>
    <col min="15884" max="15884" width="14.6640625" style="34" customWidth="1"/>
    <col min="15885" max="16124" width="11.44140625" style="34"/>
    <col min="16125" max="16125" width="63" style="34" customWidth="1"/>
    <col min="16126" max="16126" width="1.109375" style="34" customWidth="1"/>
    <col min="16127" max="16127" width="18" style="34" bestFit="1" customWidth="1"/>
    <col min="16128" max="16128" width="1" style="34" customWidth="1"/>
    <col min="16129" max="16129" width="18.33203125" style="34" bestFit="1" customWidth="1"/>
    <col min="16130" max="16130" width="1" style="34" customWidth="1"/>
    <col min="16131" max="16131" width="23.5546875" style="34" bestFit="1" customWidth="1"/>
    <col min="16132" max="16132" width="0.6640625" style="34" customWidth="1"/>
    <col min="16133" max="16133" width="26.6640625" style="34" bestFit="1" customWidth="1"/>
    <col min="16134" max="16134" width="2" style="34" bestFit="1" customWidth="1"/>
    <col min="16135" max="16135" width="24.109375" style="34" customWidth="1"/>
    <col min="16136" max="16136" width="16.33203125" style="34" bestFit="1" customWidth="1"/>
    <col min="16137" max="16137" width="11.44140625" style="34"/>
    <col min="16138" max="16138" width="14.6640625" style="34" bestFit="1" customWidth="1"/>
    <col min="16139" max="16139" width="11.44140625" style="34"/>
    <col min="16140" max="16140" width="14.6640625" style="34" customWidth="1"/>
    <col min="16141" max="16384" width="11.44140625" style="34"/>
  </cols>
  <sheetData>
    <row r="1" spans="1:10" ht="30.6" customHeight="1" thickTop="1" x14ac:dyDescent="0.35">
      <c r="B1" s="609" t="s">
        <v>386</v>
      </c>
      <c r="C1" s="610"/>
      <c r="D1" s="610"/>
      <c r="E1" s="610"/>
      <c r="F1" s="610"/>
      <c r="G1" s="610"/>
      <c r="H1" s="610"/>
      <c r="I1" s="610"/>
      <c r="J1" s="611"/>
    </row>
    <row r="2" spans="1:10" x14ac:dyDescent="0.35">
      <c r="B2" s="612" t="s">
        <v>385</v>
      </c>
      <c r="C2" s="613"/>
      <c r="D2" s="613"/>
      <c r="E2" s="613"/>
      <c r="F2" s="613"/>
      <c r="G2" s="613"/>
      <c r="H2" s="613"/>
      <c r="I2" s="613"/>
      <c r="J2" s="614"/>
    </row>
    <row r="3" spans="1:10" x14ac:dyDescent="0.35">
      <c r="B3" s="612" t="s">
        <v>396</v>
      </c>
      <c r="C3" s="613"/>
      <c r="D3" s="613"/>
      <c r="E3" s="613"/>
      <c r="F3" s="613"/>
      <c r="G3" s="613"/>
      <c r="H3" s="613"/>
      <c r="I3" s="613"/>
      <c r="J3" s="614"/>
    </row>
    <row r="4" spans="1:10" ht="21" thickBot="1" x14ac:dyDescent="0.4">
      <c r="B4" s="615" t="s">
        <v>1</v>
      </c>
      <c r="C4" s="616"/>
      <c r="D4" s="616"/>
      <c r="E4" s="616"/>
      <c r="F4" s="616"/>
      <c r="G4" s="616"/>
      <c r="H4" s="616"/>
      <c r="I4" s="616"/>
      <c r="J4" s="617"/>
    </row>
    <row r="5" spans="1:10" ht="21" hidden="1" thickTop="1" x14ac:dyDescent="0.35">
      <c r="B5" s="618"/>
      <c r="C5" s="619"/>
      <c r="D5" s="619"/>
      <c r="E5" s="619"/>
      <c r="F5" s="619"/>
      <c r="G5" s="619"/>
      <c r="H5" s="619"/>
      <c r="I5" s="619"/>
      <c r="J5" s="620"/>
    </row>
    <row r="6" spans="1:10" ht="21" thickTop="1" x14ac:dyDescent="0.35">
      <c r="B6" s="187"/>
      <c r="C6" s="3"/>
      <c r="D6" s="298" t="s">
        <v>2</v>
      </c>
      <c r="E6" s="298"/>
      <c r="F6" s="19" t="s">
        <v>2</v>
      </c>
      <c r="G6" s="19"/>
      <c r="H6" s="298" t="s">
        <v>3</v>
      </c>
      <c r="I6" s="19"/>
      <c r="J6" s="299"/>
    </row>
    <row r="7" spans="1:10" x14ac:dyDescent="0.35">
      <c r="B7" s="189" t="s">
        <v>4</v>
      </c>
      <c r="C7" s="5"/>
      <c r="D7" s="300">
        <v>2021</v>
      </c>
      <c r="E7" s="301"/>
      <c r="F7" s="300">
        <v>2020</v>
      </c>
      <c r="G7" s="301"/>
      <c r="H7" s="302" t="s">
        <v>5</v>
      </c>
      <c r="I7" s="303"/>
      <c r="J7" s="304" t="s">
        <v>6</v>
      </c>
    </row>
    <row r="8" spans="1:10" ht="9" customHeight="1" x14ac:dyDescent="0.35">
      <c r="B8" s="189"/>
      <c r="C8" s="5"/>
      <c r="D8" s="6"/>
      <c r="E8" s="6"/>
      <c r="F8" s="6"/>
      <c r="G8" s="6"/>
      <c r="H8" s="5"/>
      <c r="I8" s="5"/>
      <c r="J8" s="190"/>
    </row>
    <row r="9" spans="1:10" x14ac:dyDescent="0.35">
      <c r="B9" s="308" t="s">
        <v>7</v>
      </c>
      <c r="C9" s="7"/>
      <c r="D9" s="20">
        <f>D10+D12+D11+D13+D29</f>
        <v>553919.4</v>
      </c>
      <c r="E9" s="310"/>
      <c r="F9" s="20">
        <f>F10+F12+F11+F13+F29</f>
        <v>483827.1</v>
      </c>
      <c r="G9" s="310"/>
      <c r="H9" s="20">
        <f t="shared" ref="H9:H14" si="0">D9-F9</f>
        <v>70092.300000000047</v>
      </c>
      <c r="I9" s="310"/>
      <c r="J9" s="203">
        <f t="shared" ref="J9:J14" si="1">H9/F9*100</f>
        <v>14.487055396442253</v>
      </c>
    </row>
    <row r="10" spans="1:10" x14ac:dyDescent="0.35">
      <c r="A10" s="1">
        <v>111</v>
      </c>
      <c r="B10" s="192" t="s">
        <v>8</v>
      </c>
      <c r="C10" s="4"/>
      <c r="D10" s="10">
        <v>67727.7</v>
      </c>
      <c r="E10" s="10"/>
      <c r="F10" s="10">
        <v>32264.3</v>
      </c>
      <c r="G10" s="10"/>
      <c r="H10" s="10">
        <f t="shared" si="0"/>
        <v>35463.399999999994</v>
      </c>
      <c r="I10" s="10"/>
      <c r="J10" s="193">
        <f t="shared" si="1"/>
        <v>109.91529337379082</v>
      </c>
    </row>
    <row r="11" spans="1:10" hidden="1" x14ac:dyDescent="0.35">
      <c r="A11" s="1">
        <v>112</v>
      </c>
      <c r="B11" s="192" t="s">
        <v>9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93">
        <v>100</v>
      </c>
    </row>
    <row r="12" spans="1:10" x14ac:dyDescent="0.35">
      <c r="A12" s="1">
        <v>113</v>
      </c>
      <c r="B12" s="192" t="s">
        <v>10</v>
      </c>
      <c r="C12" s="4"/>
      <c r="D12" s="10">
        <v>193154.6</v>
      </c>
      <c r="E12" s="10"/>
      <c r="F12" s="10">
        <v>127069</v>
      </c>
      <c r="G12" s="10"/>
      <c r="H12" s="10">
        <f t="shared" si="0"/>
        <v>66085.600000000006</v>
      </c>
      <c r="I12" s="10"/>
      <c r="J12" s="193">
        <f t="shared" si="1"/>
        <v>52.007649387340734</v>
      </c>
    </row>
    <row r="13" spans="1:10" x14ac:dyDescent="0.35">
      <c r="B13" s="189" t="s">
        <v>11</v>
      </c>
      <c r="C13" s="5"/>
      <c r="D13" s="8">
        <f>D14+D23</f>
        <v>295997.10000000003</v>
      </c>
      <c r="E13" s="9"/>
      <c r="F13" s="8">
        <f>F14+F23</f>
        <v>327886.5</v>
      </c>
      <c r="G13" s="9"/>
      <c r="H13" s="8">
        <f t="shared" si="0"/>
        <v>-31889.399999999965</v>
      </c>
      <c r="I13" s="9"/>
      <c r="J13" s="191">
        <f t="shared" si="1"/>
        <v>-9.7257435118554643</v>
      </c>
    </row>
    <row r="14" spans="1:10" s="2" customFormat="1" ht="18" customHeight="1" x14ac:dyDescent="0.35">
      <c r="A14" s="1"/>
      <c r="B14" s="192" t="s">
        <v>12</v>
      </c>
      <c r="C14" s="4"/>
      <c r="D14" s="10">
        <v>295177.7</v>
      </c>
      <c r="E14" s="10"/>
      <c r="F14" s="10">
        <v>326925.59999999998</v>
      </c>
      <c r="G14" s="10"/>
      <c r="H14" s="10">
        <f t="shared" si="0"/>
        <v>-31747.899999999965</v>
      </c>
      <c r="I14" s="10"/>
      <c r="J14" s="193">
        <f t="shared" si="1"/>
        <v>-9.7110474065047114</v>
      </c>
    </row>
    <row r="15" spans="1:10" s="2" customFormat="1" ht="18" hidden="1" customHeight="1" x14ac:dyDescent="0.35">
      <c r="A15" s="1">
        <v>1141040101</v>
      </c>
      <c r="B15" s="192"/>
      <c r="C15" s="4"/>
      <c r="D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93"/>
    </row>
    <row r="16" spans="1:10" s="2" customFormat="1" ht="18" hidden="1" customHeight="1" x14ac:dyDescent="0.35">
      <c r="A16" s="1">
        <v>114106020101</v>
      </c>
      <c r="B16" s="192"/>
      <c r="C16" s="4"/>
      <c r="D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93"/>
    </row>
    <row r="17" spans="1:10" s="2" customFormat="1" ht="18" hidden="1" customHeight="1" x14ac:dyDescent="0.35">
      <c r="A17" s="1">
        <v>1141990201</v>
      </c>
      <c r="B17" s="192"/>
      <c r="C17" s="4"/>
      <c r="D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93"/>
    </row>
    <row r="18" spans="1:10" s="2" customFormat="1" ht="18" hidden="1" customHeight="1" x14ac:dyDescent="0.35">
      <c r="A18" s="1">
        <v>1142040101</v>
      </c>
      <c r="B18" s="192"/>
      <c r="C18" s="4"/>
      <c r="D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93"/>
    </row>
    <row r="19" spans="1:10" s="2" customFormat="1" ht="18" hidden="1" customHeight="1" x14ac:dyDescent="0.35">
      <c r="A19" s="1">
        <v>1142040701</v>
      </c>
      <c r="B19" s="192"/>
      <c r="C19" s="4"/>
      <c r="D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93"/>
    </row>
    <row r="20" spans="1:10" s="2" customFormat="1" ht="18" hidden="1" customHeight="1" x14ac:dyDescent="0.35">
      <c r="A20" s="1">
        <v>114206010101</v>
      </c>
      <c r="B20" s="192"/>
      <c r="C20" s="4"/>
      <c r="D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93"/>
    </row>
    <row r="21" spans="1:10" s="2" customFormat="1" ht="18" hidden="1" customHeight="1" x14ac:dyDescent="0.35">
      <c r="A21" s="1">
        <v>1148</v>
      </c>
      <c r="B21" s="192"/>
      <c r="C21" s="4"/>
      <c r="D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93"/>
    </row>
    <row r="22" spans="1:10" s="2" customFormat="1" ht="18" hidden="1" customHeight="1" x14ac:dyDescent="0.35">
      <c r="A22" s="1">
        <v>1142060201</v>
      </c>
      <c r="B22" s="192"/>
      <c r="C22" s="4"/>
      <c r="D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93"/>
    </row>
    <row r="23" spans="1:10" s="2" customFormat="1" x14ac:dyDescent="0.35">
      <c r="A23" s="1"/>
      <c r="B23" s="192" t="s">
        <v>13</v>
      </c>
      <c r="C23" s="4"/>
      <c r="D23" s="10">
        <v>819.4</v>
      </c>
      <c r="E23" s="10"/>
      <c r="F23" s="10">
        <v>960.9</v>
      </c>
      <c r="G23" s="10"/>
      <c r="H23" s="10">
        <f>D23-F23</f>
        <v>-141.5</v>
      </c>
      <c r="I23" s="10"/>
      <c r="J23" s="193">
        <f>H23/F23*100</f>
        <v>-14.725777916536581</v>
      </c>
    </row>
    <row r="24" spans="1:10" s="2" customFormat="1" hidden="1" x14ac:dyDescent="0.35">
      <c r="A24" s="1">
        <v>1141049901</v>
      </c>
      <c r="B24" s="192"/>
      <c r="C24" s="4"/>
      <c r="D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93"/>
    </row>
    <row r="25" spans="1:10" s="2" customFormat="1" hidden="1" x14ac:dyDescent="0.35">
      <c r="A25" s="1">
        <v>1141069901</v>
      </c>
      <c r="B25" s="192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93"/>
    </row>
    <row r="26" spans="1:10" s="2" customFormat="1" hidden="1" x14ac:dyDescent="0.35">
      <c r="A26" s="1">
        <v>1142049901</v>
      </c>
      <c r="B26" s="192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93"/>
    </row>
    <row r="27" spans="1:10" s="2" customFormat="1" hidden="1" x14ac:dyDescent="0.35">
      <c r="A27" s="1">
        <v>1142069901</v>
      </c>
      <c r="B27" s="192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93"/>
    </row>
    <row r="28" spans="1:10" s="2" customFormat="1" hidden="1" x14ac:dyDescent="0.35">
      <c r="A28" s="1"/>
      <c r="B28" s="192"/>
      <c r="C28" s="4"/>
      <c r="D28" s="10"/>
      <c r="E28" s="10"/>
      <c r="F28" s="10"/>
      <c r="G28" s="10"/>
      <c r="H28" s="10"/>
      <c r="I28" s="10"/>
      <c r="J28" s="193"/>
    </row>
    <row r="29" spans="1:10" s="2" customFormat="1" x14ac:dyDescent="0.35">
      <c r="A29" s="1">
        <v>1149</v>
      </c>
      <c r="B29" s="312" t="s">
        <v>14</v>
      </c>
      <c r="C29" s="19"/>
      <c r="D29" s="13">
        <v>-2960</v>
      </c>
      <c r="E29" s="13"/>
      <c r="F29" s="13">
        <v>-3392.7</v>
      </c>
      <c r="G29" s="13"/>
      <c r="H29" s="13">
        <f>D29-F29</f>
        <v>432.69999999999982</v>
      </c>
      <c r="I29" s="13"/>
      <c r="J29" s="311">
        <f>H29/F29*100</f>
        <v>-12.753853862705217</v>
      </c>
    </row>
    <row r="30" spans="1:10" s="2" customFormat="1" ht="9.75" hidden="1" customHeight="1" x14ac:dyDescent="0.35">
      <c r="A30" s="1"/>
      <c r="B30" s="192"/>
      <c r="C30" s="4"/>
      <c r="D30" s="3" t="s">
        <v>2</v>
      </c>
      <c r="E30" s="3"/>
      <c r="F30" s="3" t="s">
        <v>2</v>
      </c>
      <c r="G30" s="3"/>
      <c r="H30" s="3"/>
      <c r="I30" s="3"/>
      <c r="J30" s="188"/>
    </row>
    <row r="31" spans="1:10" s="2" customFormat="1" ht="24.75" customHeight="1" x14ac:dyDescent="0.35">
      <c r="A31" s="1">
        <v>12</v>
      </c>
      <c r="B31" s="192" t="s">
        <v>15</v>
      </c>
      <c r="C31" s="4"/>
      <c r="D31" s="10">
        <v>17268.900000000001</v>
      </c>
      <c r="E31" s="11"/>
      <c r="F31" s="10">
        <v>17681.3</v>
      </c>
      <c r="G31" s="10"/>
      <c r="H31" s="10">
        <f>D31-F31</f>
        <v>-412.39999999999782</v>
      </c>
      <c r="I31" s="10"/>
      <c r="J31" s="193">
        <f>H31/F31*100</f>
        <v>-2.3324076849552795</v>
      </c>
    </row>
    <row r="32" spans="1:10" s="2" customFormat="1" ht="24.75" customHeight="1" x14ac:dyDescent="0.35">
      <c r="A32" s="1">
        <v>126</v>
      </c>
      <c r="B32" s="192" t="s">
        <v>16</v>
      </c>
      <c r="C32" s="4"/>
      <c r="D32" s="10">
        <v>3348.6</v>
      </c>
      <c r="E32" s="11"/>
      <c r="F32" s="10">
        <v>2255.6999999999998</v>
      </c>
      <c r="G32" s="10"/>
      <c r="H32" s="10">
        <f>D32-F32</f>
        <v>1092.9000000000001</v>
      </c>
      <c r="I32" s="10"/>
      <c r="J32" s="193">
        <f>H32/F32*100</f>
        <v>48.450591834020493</v>
      </c>
    </row>
    <row r="33" spans="1:10" s="2" customFormat="1" x14ac:dyDescent="0.35">
      <c r="A33" s="1">
        <v>13</v>
      </c>
      <c r="B33" s="192" t="s">
        <v>17</v>
      </c>
      <c r="C33" s="4"/>
      <c r="D33" s="10">
        <v>14779.7</v>
      </c>
      <c r="E33" s="10"/>
      <c r="F33" s="10">
        <v>12964.9</v>
      </c>
      <c r="G33" s="10"/>
      <c r="H33" s="10">
        <f>D33-F33</f>
        <v>1814.8000000000011</v>
      </c>
      <c r="I33" s="10"/>
      <c r="J33" s="193">
        <f>H33/F33*100</f>
        <v>13.997794043918589</v>
      </c>
    </row>
    <row r="34" spans="1:10" s="2" customFormat="1" ht="6.75" customHeight="1" x14ac:dyDescent="0.35">
      <c r="A34" s="1"/>
      <c r="B34" s="192" t="s">
        <v>2</v>
      </c>
      <c r="C34" s="4"/>
      <c r="D34" s="8"/>
      <c r="E34" s="10"/>
      <c r="F34" s="8"/>
      <c r="G34" s="10"/>
      <c r="H34" s="8"/>
      <c r="I34" s="10"/>
      <c r="J34" s="191"/>
    </row>
    <row r="35" spans="1:10" s="2" customFormat="1" ht="21" thickBot="1" x14ac:dyDescent="0.4">
      <c r="A35" s="1"/>
      <c r="B35" s="202" t="s">
        <v>18</v>
      </c>
      <c r="C35" s="4"/>
      <c r="D35" s="12">
        <f>D9+D31+D32+D33</f>
        <v>589316.6</v>
      </c>
      <c r="E35" s="13"/>
      <c r="F35" s="12">
        <f>F9+F31+F32+F33</f>
        <v>516729</v>
      </c>
      <c r="G35" s="13"/>
      <c r="H35" s="12">
        <f>H9+H31+H32+H33</f>
        <v>72587.600000000049</v>
      </c>
      <c r="I35" s="13"/>
      <c r="J35" s="194">
        <f>H35/F35*100</f>
        <v>14.047518138134313</v>
      </c>
    </row>
    <row r="36" spans="1:10" s="2" customFormat="1" ht="7.5" customHeight="1" thickTop="1" x14ac:dyDescent="0.35">
      <c r="A36" s="1"/>
      <c r="B36" s="192"/>
      <c r="C36" s="4"/>
      <c r="D36" s="14"/>
      <c r="E36" s="14"/>
      <c r="F36" s="14"/>
      <c r="G36" s="14"/>
      <c r="H36" s="14"/>
      <c r="I36" s="14"/>
      <c r="J36" s="195"/>
    </row>
    <row r="37" spans="1:10" s="2" customFormat="1" ht="7.5" customHeight="1" x14ac:dyDescent="0.35">
      <c r="A37" s="1"/>
      <c r="B37" s="192"/>
      <c r="C37" s="4"/>
      <c r="D37" s="14"/>
      <c r="E37" s="14"/>
      <c r="F37" s="14"/>
      <c r="G37" s="14"/>
      <c r="H37" s="14"/>
      <c r="I37" s="14"/>
      <c r="J37" s="195"/>
    </row>
    <row r="38" spans="1:10" s="2" customFormat="1" ht="13.2" hidden="1" customHeight="1" x14ac:dyDescent="0.35">
      <c r="A38" s="1"/>
      <c r="B38" s="192" t="s">
        <v>2</v>
      </c>
      <c r="C38" s="4"/>
      <c r="D38" s="3"/>
      <c r="E38" s="3"/>
      <c r="F38" s="3"/>
      <c r="G38" s="14"/>
      <c r="H38" s="14"/>
      <c r="I38" s="14"/>
      <c r="J38" s="195"/>
    </row>
    <row r="39" spans="1:10" s="2" customFormat="1" hidden="1" x14ac:dyDescent="0.35">
      <c r="A39" s="1">
        <v>91</v>
      </c>
      <c r="B39" s="192" t="s">
        <v>19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93">
        <f>H39/F39*100</f>
        <v>0</v>
      </c>
    </row>
    <row r="40" spans="1:10" s="2" customFormat="1" hidden="1" x14ac:dyDescent="0.35">
      <c r="A40" s="1">
        <v>92</v>
      </c>
      <c r="B40" s="192" t="s">
        <v>20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93">
        <f>H40/F40*100</f>
        <v>0</v>
      </c>
    </row>
    <row r="41" spans="1:10" s="2" customFormat="1" ht="10.5" hidden="1" customHeight="1" x14ac:dyDescent="0.35">
      <c r="A41" s="1"/>
      <c r="B41" s="192"/>
      <c r="C41" s="4"/>
      <c r="D41" s="11"/>
      <c r="E41" s="11"/>
      <c r="F41" s="11"/>
      <c r="G41" s="11"/>
      <c r="H41" s="11"/>
      <c r="I41" s="11"/>
      <c r="J41" s="196"/>
    </row>
    <row r="42" spans="1:10" s="2" customFormat="1" ht="21" hidden="1" thickBot="1" x14ac:dyDescent="0.4">
      <c r="A42" s="1"/>
      <c r="B42" s="192" t="s">
        <v>21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97">
        <f>H42/F42*100</f>
        <v>0</v>
      </c>
    </row>
    <row r="43" spans="1:10" s="2" customFormat="1" ht="6.75" hidden="1" customHeight="1" thickTop="1" x14ac:dyDescent="0.35">
      <c r="A43" s="1"/>
      <c r="B43" s="192" t="s">
        <v>2</v>
      </c>
      <c r="C43" s="4"/>
      <c r="D43" s="14"/>
      <c r="E43" s="14"/>
      <c r="F43" s="14"/>
      <c r="G43" s="14"/>
      <c r="H43" s="14"/>
      <c r="I43" s="14"/>
      <c r="J43" s="195"/>
    </row>
    <row r="44" spans="1:10" s="2" customFormat="1" hidden="1" x14ac:dyDescent="0.35">
      <c r="A44" s="1"/>
      <c r="B44" s="192"/>
      <c r="C44" s="4"/>
      <c r="D44" s="14"/>
      <c r="E44" s="14"/>
      <c r="F44" s="14"/>
      <c r="G44" s="14"/>
      <c r="H44" s="14"/>
      <c r="I44" s="14"/>
      <c r="J44" s="198" t="s">
        <v>2</v>
      </c>
    </row>
    <row r="45" spans="1:10" s="2" customFormat="1" x14ac:dyDescent="0.35">
      <c r="A45" s="1"/>
      <c r="B45" s="189" t="s">
        <v>22</v>
      </c>
      <c r="C45" s="5"/>
      <c r="D45" s="3"/>
      <c r="E45" s="3"/>
      <c r="F45" s="3"/>
      <c r="G45" s="3"/>
      <c r="H45" s="3"/>
      <c r="I45" s="3"/>
      <c r="J45" s="199" t="s">
        <v>2</v>
      </c>
    </row>
    <row r="46" spans="1:10" s="2" customFormat="1" ht="8.4" customHeight="1" x14ac:dyDescent="0.35">
      <c r="A46" s="1"/>
      <c r="B46" s="189"/>
      <c r="C46" s="5"/>
      <c r="D46" s="3"/>
      <c r="E46" s="3"/>
      <c r="F46" s="3"/>
      <c r="G46" s="3"/>
      <c r="H46" s="3"/>
      <c r="I46" s="3"/>
      <c r="J46" s="199"/>
    </row>
    <row r="47" spans="1:10" s="2" customFormat="1" x14ac:dyDescent="0.35">
      <c r="A47" s="1"/>
      <c r="B47" s="309" t="s">
        <v>23</v>
      </c>
      <c r="C47" s="5"/>
      <c r="D47" s="20">
        <f>SUM(D48:D52)</f>
        <v>238004.9</v>
      </c>
      <c r="E47" s="310"/>
      <c r="F47" s="20">
        <f>SUM(F48:F52)</f>
        <v>220098.9</v>
      </c>
      <c r="G47" s="310"/>
      <c r="H47" s="20">
        <f t="shared" ref="H47:H56" si="2">D47-F47</f>
        <v>17906</v>
      </c>
      <c r="I47" s="310"/>
      <c r="J47" s="203">
        <f>H47/F47*100</f>
        <v>8.1354336618674612</v>
      </c>
    </row>
    <row r="48" spans="1:10" s="2" customFormat="1" ht="30.75" customHeight="1" x14ac:dyDescent="0.35">
      <c r="A48" s="1">
        <v>211</v>
      </c>
      <c r="B48" s="192" t="s">
        <v>24</v>
      </c>
      <c r="C48" s="5"/>
      <c r="D48" s="10">
        <v>37985.5</v>
      </c>
      <c r="E48" s="9"/>
      <c r="F48" s="10">
        <v>45153.599999999999</v>
      </c>
      <c r="G48" s="9"/>
      <c r="H48" s="10">
        <f>D48-F48</f>
        <v>-7168.0999999999985</v>
      </c>
      <c r="I48" s="10"/>
      <c r="J48" s="193">
        <f>H48/F48*100</f>
        <v>-15.874924701463447</v>
      </c>
    </row>
    <row r="49" spans="1:11" s="2" customFormat="1" x14ac:dyDescent="0.35">
      <c r="A49" s="1">
        <v>212</v>
      </c>
      <c r="B49" s="192" t="s">
        <v>11</v>
      </c>
      <c r="C49" s="4"/>
      <c r="D49" s="10">
        <v>199964.9</v>
      </c>
      <c r="E49" s="10"/>
      <c r="F49" s="10">
        <v>174916.9</v>
      </c>
      <c r="G49" s="10"/>
      <c r="H49" s="10">
        <f t="shared" si="2"/>
        <v>25048</v>
      </c>
      <c r="I49" s="10"/>
      <c r="J49" s="193">
        <f>H49/F49*100</f>
        <v>14.319942784259268</v>
      </c>
    </row>
    <row r="50" spans="1:11" s="2" customFormat="1" x14ac:dyDescent="0.35">
      <c r="A50" s="1">
        <v>213</v>
      </c>
      <c r="B50" s="192" t="s">
        <v>25</v>
      </c>
      <c r="C50" s="4"/>
      <c r="D50" s="10">
        <v>54.5</v>
      </c>
      <c r="E50" s="10"/>
      <c r="F50" s="10">
        <v>28.4</v>
      </c>
      <c r="G50" s="10"/>
      <c r="H50" s="10">
        <f t="shared" si="2"/>
        <v>26.1</v>
      </c>
      <c r="I50" s="10"/>
      <c r="J50" s="193">
        <f>H50/F50*100</f>
        <v>91.901408450704238</v>
      </c>
    </row>
    <row r="51" spans="1:11" s="2" customFormat="1" hidden="1" x14ac:dyDescent="0.35">
      <c r="A51" s="1">
        <v>214</v>
      </c>
      <c r="B51" s="192" t="s">
        <v>26</v>
      </c>
      <c r="C51" s="4"/>
      <c r="D51" s="10">
        <v>0</v>
      </c>
      <c r="E51" s="10"/>
      <c r="F51" s="10">
        <v>0</v>
      </c>
      <c r="G51" s="10"/>
      <c r="H51" s="10">
        <f t="shared" si="2"/>
        <v>0</v>
      </c>
      <c r="I51" s="10"/>
      <c r="J51" s="193" t="e">
        <f>H51/F51*100</f>
        <v>#DIV/0!</v>
      </c>
    </row>
    <row r="52" spans="1:11" s="2" customFormat="1" hidden="1" x14ac:dyDescent="0.35">
      <c r="A52" s="1"/>
      <c r="B52" s="192" t="s">
        <v>80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93">
        <v>0</v>
      </c>
    </row>
    <row r="53" spans="1:11" s="2" customFormat="1" x14ac:dyDescent="0.35">
      <c r="A53" s="1">
        <v>22</v>
      </c>
      <c r="B53" s="192" t="s">
        <v>27</v>
      </c>
      <c r="C53" s="4"/>
      <c r="D53" s="10">
        <v>223483.8</v>
      </c>
      <c r="E53" s="10"/>
      <c r="F53" s="10">
        <v>186060.79999999999</v>
      </c>
      <c r="G53" s="10"/>
      <c r="H53" s="10">
        <f t="shared" si="2"/>
        <v>37423</v>
      </c>
      <c r="I53" s="10"/>
      <c r="J53" s="193">
        <f>H53/F53*100</f>
        <v>20.113317797193179</v>
      </c>
    </row>
    <row r="54" spans="1:11" s="2" customFormat="1" ht="21" customHeight="1" x14ac:dyDescent="0.35">
      <c r="A54" s="1">
        <v>24</v>
      </c>
      <c r="B54" s="192" t="s">
        <v>28</v>
      </c>
      <c r="C54" s="4"/>
      <c r="D54" s="10">
        <v>1016.4</v>
      </c>
      <c r="E54" s="11"/>
      <c r="F54" s="10">
        <v>3049.4</v>
      </c>
      <c r="G54" s="11"/>
      <c r="H54" s="11">
        <f t="shared" si="2"/>
        <v>-2033</v>
      </c>
      <c r="I54" s="11"/>
      <c r="J54" s="193">
        <f>H54/F54*100</f>
        <v>-66.668852889092932</v>
      </c>
    </row>
    <row r="55" spans="1:11" s="2" customFormat="1" ht="6" customHeight="1" x14ac:dyDescent="0.35">
      <c r="A55" s="1"/>
      <c r="B55" s="192"/>
      <c r="C55" s="4"/>
      <c r="D55" s="11"/>
      <c r="E55" s="11"/>
      <c r="F55" s="11"/>
      <c r="G55" s="11"/>
      <c r="H55" s="11"/>
      <c r="I55" s="11"/>
      <c r="J55" s="200"/>
    </row>
    <row r="56" spans="1:11" s="2" customFormat="1" ht="21" thickBot="1" x14ac:dyDescent="0.4">
      <c r="A56" s="1"/>
      <c r="B56" s="202" t="s">
        <v>29</v>
      </c>
      <c r="C56" s="4"/>
      <c r="D56" s="12">
        <f>SUM(D47,D53,D54)</f>
        <v>462505.1</v>
      </c>
      <c r="E56" s="13"/>
      <c r="F56" s="12">
        <f>SUM(F47,F53,F54)</f>
        <v>409209.1</v>
      </c>
      <c r="G56" s="13"/>
      <c r="H56" s="12">
        <f t="shared" si="2"/>
        <v>53296</v>
      </c>
      <c r="I56" s="13"/>
      <c r="J56" s="194">
        <f>H56/F56*100</f>
        <v>13.024148289957385</v>
      </c>
    </row>
    <row r="57" spans="1:11" s="2" customFormat="1" ht="8.25" customHeight="1" thickTop="1" x14ac:dyDescent="0.4">
      <c r="A57" s="1"/>
      <c r="B57" s="192" t="s">
        <v>2</v>
      </c>
      <c r="C57" s="4"/>
      <c r="D57" s="14"/>
      <c r="E57" s="14"/>
      <c r="F57" s="14"/>
      <c r="G57" s="14"/>
      <c r="H57" s="14"/>
      <c r="I57" s="14"/>
      <c r="J57" s="195"/>
      <c r="K57" s="16"/>
    </row>
    <row r="58" spans="1:11" s="2" customFormat="1" ht="12" customHeight="1" x14ac:dyDescent="0.35">
      <c r="A58" s="1"/>
      <c r="B58" s="192"/>
      <c r="C58" s="4"/>
      <c r="D58" s="14"/>
      <c r="E58" s="14"/>
      <c r="F58" s="14"/>
      <c r="G58" s="14"/>
      <c r="H58" s="14"/>
      <c r="I58" s="14"/>
      <c r="J58" s="195"/>
    </row>
    <row r="59" spans="1:11" s="2" customFormat="1" ht="22.2" x14ac:dyDescent="0.5">
      <c r="A59" s="1"/>
      <c r="B59" s="189" t="s">
        <v>30</v>
      </c>
      <c r="C59" s="5"/>
      <c r="D59" s="17"/>
      <c r="E59" s="17"/>
      <c r="F59" s="17"/>
      <c r="G59" s="3"/>
      <c r="H59" s="3"/>
      <c r="I59" s="3"/>
      <c r="J59" s="188"/>
    </row>
    <row r="60" spans="1:11" s="2" customFormat="1" ht="7.2" customHeight="1" x14ac:dyDescent="0.35">
      <c r="A60" s="1"/>
      <c r="B60" s="192" t="s">
        <v>2</v>
      </c>
      <c r="C60" s="4"/>
      <c r="D60" s="18" t="s">
        <v>2</v>
      </c>
      <c r="E60" s="18"/>
      <c r="F60" s="18" t="s">
        <v>2</v>
      </c>
      <c r="G60" s="18"/>
      <c r="H60" s="4" t="s">
        <v>2</v>
      </c>
      <c r="I60" s="4"/>
      <c r="J60" s="199" t="s">
        <v>2</v>
      </c>
    </row>
    <row r="61" spans="1:11" s="2" customFormat="1" x14ac:dyDescent="0.35">
      <c r="A61" s="1"/>
      <c r="B61" s="309" t="s">
        <v>31</v>
      </c>
      <c r="C61" s="303"/>
      <c r="D61" s="20">
        <f>SUM(D62:D63)</f>
        <v>81351.199999999997</v>
      </c>
      <c r="E61" s="310"/>
      <c r="F61" s="20">
        <f>SUM(F62:F63)</f>
        <v>71412.7</v>
      </c>
      <c r="G61" s="310"/>
      <c r="H61" s="20">
        <f>D61-F61</f>
        <v>9938.5</v>
      </c>
      <c r="I61" s="310"/>
      <c r="J61" s="203">
        <f t="shared" ref="J61:J68" si="3">H61/F61*100</f>
        <v>13.916992355701439</v>
      </c>
    </row>
    <row r="62" spans="1:11" s="2" customFormat="1" x14ac:dyDescent="0.35">
      <c r="A62" s="1">
        <v>311</v>
      </c>
      <c r="B62" s="192" t="s">
        <v>32</v>
      </c>
      <c r="C62" s="4"/>
      <c r="D62" s="10">
        <v>81646.2</v>
      </c>
      <c r="E62" s="10"/>
      <c r="F62" s="10">
        <v>71717.899999999994</v>
      </c>
      <c r="G62" s="10"/>
      <c r="H62" s="10">
        <f>D62-F62</f>
        <v>9928.3000000000029</v>
      </c>
      <c r="I62" s="10"/>
      <c r="J62" s="193">
        <f t="shared" si="3"/>
        <v>13.843545335264981</v>
      </c>
    </row>
    <row r="63" spans="1:11" s="2" customFormat="1" x14ac:dyDescent="0.35">
      <c r="A63" s="1"/>
      <c r="B63" s="192" t="s">
        <v>33</v>
      </c>
      <c r="C63" s="4"/>
      <c r="D63" s="10">
        <v>-295</v>
      </c>
      <c r="E63" s="10"/>
      <c r="F63" s="10">
        <v>-305.2</v>
      </c>
      <c r="G63" s="10"/>
      <c r="H63" s="10">
        <f>D63-F63</f>
        <v>10.199999999999989</v>
      </c>
      <c r="I63" s="10"/>
      <c r="J63" s="193">
        <f>H63/F63*100</f>
        <v>-3.3420707732634303</v>
      </c>
    </row>
    <row r="64" spans="1:11" s="2" customFormat="1" x14ac:dyDescent="0.35">
      <c r="A64" s="1">
        <v>313</v>
      </c>
      <c r="B64" s="192" t="s">
        <v>34</v>
      </c>
      <c r="C64" s="4"/>
      <c r="D64" s="10">
        <v>24618.2</v>
      </c>
      <c r="E64" s="10"/>
      <c r="F64" s="10">
        <v>21372.9</v>
      </c>
      <c r="G64" s="10"/>
      <c r="H64" s="10">
        <f t="shared" ref="H64:H70" si="4">D64-F64</f>
        <v>3245.2999999999993</v>
      </c>
      <c r="I64" s="10"/>
      <c r="J64" s="193">
        <f>H64/F64*100</f>
        <v>15.184181837747799</v>
      </c>
    </row>
    <row r="65" spans="1:11" s="2" customFormat="1" x14ac:dyDescent="0.35">
      <c r="A65" s="1">
        <v>321</v>
      </c>
      <c r="B65" s="201" t="s">
        <v>35</v>
      </c>
      <c r="C65" s="4"/>
      <c r="D65" s="10">
        <v>1324.8</v>
      </c>
      <c r="E65" s="10"/>
      <c r="F65" s="10">
        <v>1533.2</v>
      </c>
      <c r="G65" s="10"/>
      <c r="H65" s="10">
        <f t="shared" si="4"/>
        <v>-208.40000000000009</v>
      </c>
      <c r="I65" s="10"/>
      <c r="J65" s="193">
        <f t="shared" si="3"/>
        <v>-13.5924863031568</v>
      </c>
    </row>
    <row r="66" spans="1:11" s="2" customFormat="1" x14ac:dyDescent="0.35">
      <c r="A66" s="1">
        <v>322</v>
      </c>
      <c r="B66" s="192" t="s">
        <v>36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93">
        <f t="shared" si="3"/>
        <v>0</v>
      </c>
    </row>
    <row r="67" spans="1:11" s="2" customFormat="1" x14ac:dyDescent="0.35">
      <c r="A67" s="1">
        <v>324</v>
      </c>
      <c r="B67" s="192" t="s">
        <v>37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93">
        <f t="shared" si="3"/>
        <v>0</v>
      </c>
    </row>
    <row r="68" spans="1:11" s="2" customFormat="1" hidden="1" x14ac:dyDescent="0.35">
      <c r="A68" s="1">
        <v>325</v>
      </c>
      <c r="B68" s="192" t="s">
        <v>38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93" t="e">
        <f t="shared" si="3"/>
        <v>#DIV/0!</v>
      </c>
    </row>
    <row r="69" spans="1:11" s="2" customFormat="1" hidden="1" x14ac:dyDescent="0.35">
      <c r="A69" s="1"/>
      <c r="B69" s="202" t="s">
        <v>39</v>
      </c>
      <c r="C69" s="19"/>
      <c r="D69" s="20">
        <f>SUM(D70:D71)</f>
        <v>16232.9</v>
      </c>
      <c r="E69" s="13"/>
      <c r="F69" s="20">
        <f>SUM(F70:F71)</f>
        <v>9916.7000000000007</v>
      </c>
      <c r="G69" s="13"/>
      <c r="H69" s="20">
        <f>SUM(H70:H71)</f>
        <v>6316.1999999999989</v>
      </c>
      <c r="I69" s="13"/>
      <c r="J69" s="203">
        <f>SUM(J70:J71)</f>
        <v>63.692559016608328</v>
      </c>
    </row>
    <row r="70" spans="1:11" s="2" customFormat="1" ht="24" hidden="1" customHeight="1" x14ac:dyDescent="0.35">
      <c r="A70" s="1"/>
      <c r="B70" s="192" t="s">
        <v>40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204">
        <v>0</v>
      </c>
    </row>
    <row r="71" spans="1:11" s="2" customFormat="1" ht="24" customHeight="1" x14ac:dyDescent="0.35">
      <c r="A71" s="1"/>
      <c r="B71" s="187" t="s">
        <v>41</v>
      </c>
      <c r="C71" s="3"/>
      <c r="D71" s="21">
        <v>16232.9</v>
      </c>
      <c r="E71" s="22"/>
      <c r="F71" s="21">
        <v>9916.7000000000007</v>
      </c>
      <c r="G71" s="21"/>
      <c r="H71" s="13">
        <f>D71-F71</f>
        <v>6316.1999999999989</v>
      </c>
      <c r="I71" s="13"/>
      <c r="J71" s="203">
        <f>H71/F71*100</f>
        <v>63.692559016608328</v>
      </c>
    </row>
    <row r="72" spans="1:11" s="2" customFormat="1" ht="21" thickBot="1" x14ac:dyDescent="0.4">
      <c r="A72" s="1"/>
      <c r="B72" s="202" t="s">
        <v>42</v>
      </c>
      <c r="C72" s="4"/>
      <c r="D72" s="12">
        <f>D61+D64+D65+D66+D67+D68+D69</f>
        <v>126811.49999999999</v>
      </c>
      <c r="E72" s="13"/>
      <c r="F72" s="12">
        <f>F61+F64+F65+F66+F67+F68+F69</f>
        <v>107519.9</v>
      </c>
      <c r="G72" s="13"/>
      <c r="H72" s="12">
        <f>D72-F72</f>
        <v>19291.599999999991</v>
      </c>
      <c r="I72" s="13"/>
      <c r="J72" s="194">
        <f>H72/F72*100</f>
        <v>17.942352996980087</v>
      </c>
    </row>
    <row r="73" spans="1:11" s="2" customFormat="1" ht="21" hidden="1" thickTop="1" x14ac:dyDescent="0.35">
      <c r="A73" s="1"/>
      <c r="B73" s="192"/>
      <c r="C73" s="4"/>
      <c r="D73" s="23"/>
      <c r="E73" s="23"/>
      <c r="F73" s="23"/>
      <c r="G73" s="23"/>
      <c r="H73" s="23"/>
      <c r="I73" s="23"/>
      <c r="J73" s="205"/>
    </row>
    <row r="74" spans="1:11" s="2" customFormat="1" ht="21.6" thickTop="1" thickBot="1" x14ac:dyDescent="0.4">
      <c r="A74" s="1"/>
      <c r="B74" s="192" t="s">
        <v>43</v>
      </c>
      <c r="C74" s="4"/>
      <c r="D74" s="24">
        <f>D56+D72</f>
        <v>589316.6</v>
      </c>
      <c r="E74" s="13"/>
      <c r="F74" s="24">
        <f>F56+F72</f>
        <v>516729</v>
      </c>
      <c r="G74" s="13"/>
      <c r="H74" s="25">
        <f>D74-F74</f>
        <v>72587.599999999977</v>
      </c>
      <c r="I74" s="21"/>
      <c r="J74" s="206">
        <f>H74/F74*100</f>
        <v>14.047518138134299</v>
      </c>
      <c r="K74" s="2" t="s">
        <v>2</v>
      </c>
    </row>
    <row r="75" spans="1:11" s="2" customFormat="1" ht="8.4" customHeight="1" thickTop="1" x14ac:dyDescent="0.35">
      <c r="A75" s="1"/>
      <c r="B75" s="192" t="s">
        <v>2</v>
      </c>
      <c r="C75" s="4"/>
      <c r="D75" s="14"/>
      <c r="E75" s="14"/>
      <c r="F75" s="14"/>
      <c r="G75" s="14"/>
      <c r="H75" s="14"/>
      <c r="I75" s="14"/>
      <c r="J75" s="195"/>
    </row>
    <row r="76" spans="1:11" s="2" customFormat="1" ht="7.2" hidden="1" customHeight="1" x14ac:dyDescent="0.35">
      <c r="A76" s="1"/>
      <c r="B76" s="192"/>
      <c r="C76" s="4"/>
      <c r="D76" s="14"/>
      <c r="E76" s="14"/>
      <c r="F76" s="14"/>
      <c r="G76" s="14"/>
      <c r="H76" s="14"/>
      <c r="I76" s="14"/>
      <c r="J76" s="195"/>
    </row>
    <row r="77" spans="1:11" s="2" customFormat="1" ht="6.75" hidden="1" customHeight="1" x14ac:dyDescent="0.35">
      <c r="A77" s="1"/>
      <c r="B77" s="192"/>
      <c r="C77" s="4"/>
      <c r="D77" s="26" t="s">
        <v>2</v>
      </c>
      <c r="E77" s="26"/>
      <c r="F77" s="26" t="s">
        <v>2</v>
      </c>
      <c r="G77" s="14"/>
      <c r="H77" s="14"/>
      <c r="I77" s="14"/>
      <c r="J77" s="195"/>
    </row>
    <row r="78" spans="1:11" s="2" customFormat="1" ht="21" hidden="1" thickBot="1" x14ac:dyDescent="0.4">
      <c r="A78" s="1">
        <v>93</v>
      </c>
      <c r="B78" s="192" t="s">
        <v>44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207">
        <f>H78/F78*100</f>
        <v>0</v>
      </c>
    </row>
    <row r="79" spans="1:11" s="2" customFormat="1" ht="16.5" hidden="1" customHeight="1" thickTop="1" x14ac:dyDescent="0.35">
      <c r="A79" s="1"/>
      <c r="B79" s="187" t="s">
        <v>2</v>
      </c>
      <c r="C79" s="3"/>
      <c r="D79" s="14"/>
      <c r="E79" s="14"/>
      <c r="F79" s="14"/>
      <c r="G79" s="14"/>
      <c r="H79" s="14"/>
      <c r="I79" s="14"/>
      <c r="J79" s="195"/>
    </row>
    <row r="80" spans="1:11" s="2" customFormat="1" ht="7.95" hidden="1" customHeight="1" x14ac:dyDescent="0.35">
      <c r="A80" s="1"/>
      <c r="B80" s="187"/>
      <c r="C80" s="3"/>
      <c r="D80" s="14"/>
      <c r="E80" s="14"/>
      <c r="F80" s="14"/>
      <c r="G80" s="14"/>
      <c r="H80" s="14"/>
      <c r="I80" s="14"/>
      <c r="J80" s="195"/>
    </row>
    <row r="81" spans="1:10" s="2" customFormat="1" ht="11.4" hidden="1" customHeight="1" thickBot="1" x14ac:dyDescent="0.4">
      <c r="A81" s="1"/>
      <c r="B81" s="208"/>
      <c r="C81" s="209"/>
      <c r="D81" s="210"/>
      <c r="E81" s="210"/>
      <c r="F81" s="210"/>
      <c r="G81" s="210"/>
      <c r="H81" s="210"/>
      <c r="I81" s="210"/>
      <c r="J81" s="211"/>
    </row>
    <row r="82" spans="1:10" s="2" customFormat="1" ht="4.2" customHeight="1" thickBot="1" x14ac:dyDescent="0.4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1" thickTop="1" x14ac:dyDescent="0.35"/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6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5:F60 E61 D61 F61" formulaRange="1"/>
    <ignoredError sqref="H69" formula="1"/>
    <ignoredError sqref="J51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ColWidth="11.44140625" defaultRowHeight="13.2" x14ac:dyDescent="0.25"/>
  <cols>
    <col min="1" max="1" width="2.6640625" style="116" customWidth="1"/>
    <col min="2" max="2" width="10.44140625" style="116" customWidth="1"/>
    <col min="3" max="3" width="80.6640625" style="116" customWidth="1"/>
    <col min="4" max="4" width="97.44140625" style="116" customWidth="1"/>
    <col min="5" max="5" width="25.6640625" style="116" customWidth="1"/>
    <col min="6" max="6" width="11.109375" style="116" customWidth="1"/>
    <col min="7" max="7" width="25.6640625" style="116" customWidth="1"/>
    <col min="8" max="8" width="11.44140625" style="116"/>
    <col min="9" max="9" width="44.88671875" style="116" customWidth="1"/>
    <col min="10" max="11" width="11.44140625" style="116"/>
    <col min="12" max="16384" width="11.44140625" style="115"/>
  </cols>
  <sheetData>
    <row r="1" spans="1:11" ht="32.4" thickTop="1" x14ac:dyDescent="0.25">
      <c r="A1" s="117"/>
      <c r="B1" s="118"/>
      <c r="C1" s="118"/>
      <c r="D1" s="118"/>
      <c r="E1" s="118"/>
      <c r="F1" s="118"/>
      <c r="G1" s="119"/>
      <c r="H1" s="118"/>
      <c r="I1" s="120"/>
      <c r="J1" s="120"/>
      <c r="K1" s="121"/>
    </row>
    <row r="2" spans="1:11" ht="36.6" x14ac:dyDescent="0.25">
      <c r="A2" s="686" t="s">
        <v>135</v>
      </c>
      <c r="B2" s="686"/>
      <c r="C2" s="686"/>
      <c r="D2" s="686"/>
      <c r="E2" s="686"/>
      <c r="F2" s="686"/>
      <c r="G2" s="686"/>
      <c r="H2" s="686"/>
      <c r="I2" s="686"/>
      <c r="J2" s="686"/>
      <c r="K2" s="687"/>
    </row>
    <row r="3" spans="1:11" ht="34.799999999999997" x14ac:dyDescent="0.25">
      <c r="A3" s="688" t="s">
        <v>136</v>
      </c>
      <c r="B3" s="689"/>
      <c r="C3" s="689"/>
      <c r="D3" s="689"/>
      <c r="E3" s="689"/>
      <c r="F3" s="689"/>
      <c r="G3" s="689"/>
      <c r="H3" s="689"/>
      <c r="I3" s="689"/>
      <c r="J3" s="689"/>
      <c r="K3" s="690"/>
    </row>
    <row r="4" spans="1:11" ht="34.799999999999997" x14ac:dyDescent="0.25">
      <c r="A4" s="691" t="s">
        <v>250</v>
      </c>
      <c r="B4" s="692"/>
      <c r="C4" s="692"/>
      <c r="D4" s="692"/>
      <c r="E4" s="692"/>
      <c r="F4" s="692"/>
      <c r="G4" s="692"/>
      <c r="H4" s="692"/>
      <c r="I4" s="692"/>
      <c r="J4" s="692"/>
      <c r="K4" s="693"/>
    </row>
    <row r="5" spans="1:11" ht="34.799999999999997" x14ac:dyDescent="0.25">
      <c r="A5" s="694" t="s">
        <v>137</v>
      </c>
      <c r="B5" s="695"/>
      <c r="C5" s="695"/>
      <c r="D5" s="695"/>
      <c r="E5" s="695"/>
      <c r="F5" s="695"/>
      <c r="G5" s="695"/>
      <c r="H5" s="695"/>
      <c r="I5" s="695"/>
      <c r="J5" s="695"/>
      <c r="K5" s="696"/>
    </row>
    <row r="6" spans="1:11" ht="30" thickBot="1" x14ac:dyDescent="0.3">
      <c r="A6" s="122"/>
      <c r="B6" s="123"/>
      <c r="C6" s="123"/>
      <c r="D6" s="123"/>
      <c r="E6" s="123"/>
      <c r="F6" s="123"/>
      <c r="G6" s="123"/>
      <c r="H6" s="123"/>
      <c r="I6" s="123"/>
      <c r="J6" s="124"/>
      <c r="K6" s="125"/>
    </row>
    <row r="7" spans="1:11" ht="62.25" customHeight="1" thickTop="1" x14ac:dyDescent="0.45">
      <c r="A7" s="126"/>
      <c r="B7" s="127"/>
      <c r="C7" s="127"/>
      <c r="D7" s="127"/>
      <c r="E7" s="127"/>
      <c r="F7" s="127"/>
      <c r="G7" s="127"/>
      <c r="H7" s="127"/>
      <c r="I7" s="128"/>
      <c r="J7" s="129"/>
      <c r="K7" s="130"/>
    </row>
    <row r="8" spans="1:11" ht="88.2" x14ac:dyDescent="0.45">
      <c r="A8" s="131"/>
      <c r="B8" s="132"/>
      <c r="C8" s="132"/>
      <c r="D8" s="132"/>
      <c r="E8" s="133">
        <v>2018</v>
      </c>
      <c r="F8" s="134"/>
      <c r="G8" s="133">
        <v>2017</v>
      </c>
      <c r="H8" s="135"/>
      <c r="I8" s="136" t="s">
        <v>243</v>
      </c>
      <c r="J8" s="137"/>
      <c r="K8" s="138"/>
    </row>
    <row r="9" spans="1:11" ht="43.8" x14ac:dyDescent="0.25">
      <c r="A9" s="131"/>
      <c r="B9" s="132"/>
      <c r="C9" s="132"/>
      <c r="D9" s="132"/>
      <c r="E9" s="139"/>
      <c r="F9" s="134"/>
      <c r="G9" s="139"/>
      <c r="H9" s="135"/>
      <c r="I9" s="137"/>
      <c r="J9" s="137"/>
      <c r="K9" s="138"/>
    </row>
    <row r="10" spans="1:11" ht="34.799999999999997" x14ac:dyDescent="0.55000000000000004">
      <c r="A10" s="131"/>
      <c r="B10" s="140" t="s">
        <v>138</v>
      </c>
      <c r="C10" s="141" t="s">
        <v>139</v>
      </c>
      <c r="D10" s="140"/>
      <c r="E10" s="132"/>
      <c r="F10" s="132"/>
      <c r="G10" s="132"/>
      <c r="H10" s="135"/>
      <c r="I10" s="142"/>
      <c r="J10" s="137"/>
      <c r="K10" s="138"/>
    </row>
    <row r="11" spans="1:11" ht="34.799999999999997" x14ac:dyDescent="0.55000000000000004">
      <c r="A11" s="131"/>
      <c r="B11" s="132"/>
      <c r="C11" s="132" t="s">
        <v>140</v>
      </c>
      <c r="D11" s="132"/>
      <c r="E11" s="143">
        <v>2688.1</v>
      </c>
      <c r="F11" s="132"/>
      <c r="G11" s="144">
        <v>3026.7</v>
      </c>
      <c r="H11" s="144"/>
      <c r="I11" s="145"/>
      <c r="J11" s="137"/>
      <c r="K11" s="138"/>
    </row>
    <row r="12" spans="1:11" ht="34.799999999999997" x14ac:dyDescent="0.55000000000000004">
      <c r="A12" s="131"/>
      <c r="B12" s="132"/>
      <c r="C12" s="132" t="s">
        <v>141</v>
      </c>
      <c r="D12" s="132"/>
      <c r="E12" s="143">
        <v>2733.9</v>
      </c>
      <c r="F12" s="132"/>
      <c r="G12" s="144">
        <v>3039.9</v>
      </c>
      <c r="H12" s="144"/>
      <c r="I12" s="146"/>
      <c r="J12" s="137"/>
      <c r="K12" s="138"/>
    </row>
    <row r="13" spans="1:11" ht="34.799999999999997" x14ac:dyDescent="0.55000000000000004">
      <c r="A13" s="131"/>
      <c r="B13" s="132"/>
      <c r="C13" s="132"/>
      <c r="D13" s="132"/>
      <c r="E13" s="143"/>
      <c r="F13" s="132"/>
      <c r="G13" s="144"/>
      <c r="H13" s="144"/>
      <c r="I13" s="142"/>
      <c r="J13" s="137"/>
      <c r="K13" s="138"/>
    </row>
    <row r="14" spans="1:11" ht="34.799999999999997" x14ac:dyDescent="0.55000000000000004">
      <c r="A14" s="131"/>
      <c r="B14" s="132"/>
      <c r="C14" s="132"/>
      <c r="D14" s="132"/>
      <c r="E14" s="147"/>
      <c r="F14" s="132"/>
      <c r="G14" s="148"/>
      <c r="H14" s="148"/>
      <c r="I14" s="142"/>
      <c r="J14" s="137"/>
      <c r="K14" s="138"/>
    </row>
    <row r="15" spans="1:11" ht="34.799999999999997" x14ac:dyDescent="0.55000000000000004">
      <c r="A15" s="131"/>
      <c r="B15" s="140" t="s">
        <v>142</v>
      </c>
      <c r="C15" s="140" t="s">
        <v>143</v>
      </c>
      <c r="D15" s="140"/>
      <c r="E15" s="149"/>
      <c r="F15" s="132"/>
      <c r="G15" s="150"/>
      <c r="H15" s="150"/>
      <c r="I15" s="142"/>
      <c r="J15" s="137"/>
      <c r="K15" s="138"/>
    </row>
    <row r="16" spans="1:11" ht="34.799999999999997" x14ac:dyDescent="0.55000000000000004">
      <c r="A16" s="131"/>
      <c r="B16" s="132"/>
      <c r="C16" s="132" t="s">
        <v>144</v>
      </c>
      <c r="D16" s="132"/>
      <c r="E16" s="151">
        <v>8.4000000000000005E-2</v>
      </c>
      <c r="F16" s="132"/>
      <c r="G16" s="152">
        <v>0.105</v>
      </c>
      <c r="H16" s="152"/>
      <c r="I16" s="153">
        <v>0.1</v>
      </c>
      <c r="J16" s="137"/>
      <c r="K16" s="138"/>
    </row>
    <row r="17" spans="1:11" ht="34.799999999999997" x14ac:dyDescent="0.55000000000000004">
      <c r="A17" s="131"/>
      <c r="B17" s="132"/>
      <c r="C17" s="132" t="s">
        <v>145</v>
      </c>
      <c r="D17" s="132"/>
      <c r="E17" s="151">
        <v>8.2000000000000003E-2</v>
      </c>
      <c r="F17" s="132" t="s">
        <v>146</v>
      </c>
      <c r="G17" s="152">
        <v>0.107</v>
      </c>
      <c r="H17" s="152"/>
      <c r="I17" s="153"/>
      <c r="J17" s="137"/>
      <c r="K17" s="138"/>
    </row>
    <row r="18" spans="1:11" ht="34.799999999999997" x14ac:dyDescent="0.55000000000000004">
      <c r="A18" s="131"/>
      <c r="B18" s="132"/>
      <c r="C18" s="132" t="s">
        <v>147</v>
      </c>
      <c r="D18" s="132"/>
      <c r="E18" s="151">
        <v>1.2999999999999999E-2</v>
      </c>
      <c r="F18" s="132" t="s">
        <v>146</v>
      </c>
      <c r="G18" s="152">
        <v>0.02</v>
      </c>
      <c r="H18" s="152"/>
      <c r="I18" s="153">
        <v>1.7999999999999999E-2</v>
      </c>
      <c r="J18" s="137"/>
      <c r="K18" s="138"/>
    </row>
    <row r="19" spans="1:11" ht="34.799999999999997" x14ac:dyDescent="0.55000000000000004">
      <c r="A19" s="131"/>
      <c r="B19" s="132"/>
      <c r="C19" s="132" t="s">
        <v>148</v>
      </c>
      <c r="D19" s="132"/>
      <c r="E19" s="151">
        <v>0.114</v>
      </c>
      <c r="F19" s="132"/>
      <c r="G19" s="152">
        <v>3.5000000000000003E-2</v>
      </c>
      <c r="H19" s="152"/>
      <c r="I19" s="153"/>
      <c r="J19" s="137"/>
      <c r="K19" s="138"/>
    </row>
    <row r="20" spans="1:11" ht="34.799999999999997" x14ac:dyDescent="0.55000000000000004">
      <c r="A20" s="131"/>
      <c r="B20" s="132"/>
      <c r="C20" s="132" t="s">
        <v>149</v>
      </c>
      <c r="D20" s="132"/>
      <c r="E20" s="151">
        <v>6.2E-2</v>
      </c>
      <c r="F20" s="132"/>
      <c r="G20" s="152">
        <v>7.0000000000000007E-2</v>
      </c>
      <c r="H20" s="152"/>
      <c r="I20" s="153"/>
      <c r="J20" s="137"/>
      <c r="K20" s="138"/>
    </row>
    <row r="21" spans="1:11" ht="34.799999999999997" x14ac:dyDescent="0.55000000000000004">
      <c r="A21" s="131"/>
      <c r="B21" s="132"/>
      <c r="C21" s="132" t="s">
        <v>150</v>
      </c>
      <c r="D21" s="132"/>
      <c r="E21" s="151">
        <v>3.7999999999999999E-2</v>
      </c>
      <c r="F21" s="132"/>
      <c r="G21" s="152">
        <v>3.3000000000000002E-2</v>
      </c>
      <c r="H21" s="152"/>
      <c r="I21" s="153"/>
      <c r="J21" s="137"/>
      <c r="K21" s="138"/>
    </row>
    <row r="22" spans="1:11" ht="34.799999999999997" x14ac:dyDescent="0.55000000000000004">
      <c r="A22" s="131"/>
      <c r="B22" s="132"/>
      <c r="C22" s="132" t="s">
        <v>151</v>
      </c>
      <c r="D22" s="132"/>
      <c r="E22" s="151">
        <v>2.4E-2</v>
      </c>
      <c r="F22" s="132"/>
      <c r="G22" s="152">
        <v>3.6999999999999998E-2</v>
      </c>
      <c r="H22" s="152"/>
      <c r="I22" s="153"/>
      <c r="J22" s="137"/>
      <c r="K22" s="138"/>
    </row>
    <row r="23" spans="1:11" ht="34.799999999999997" x14ac:dyDescent="0.55000000000000004">
      <c r="A23" s="131"/>
      <c r="B23" s="132"/>
      <c r="C23" s="132"/>
      <c r="D23" s="132"/>
      <c r="E23" s="151"/>
      <c r="F23" s="132"/>
      <c r="G23" s="152"/>
      <c r="H23" s="152"/>
      <c r="I23" s="153"/>
      <c r="J23" s="137"/>
      <c r="K23" s="138"/>
    </row>
    <row r="24" spans="1:11" ht="34.799999999999997" x14ac:dyDescent="0.55000000000000004">
      <c r="A24" s="131"/>
      <c r="B24" s="140"/>
      <c r="C24" s="140"/>
      <c r="D24" s="140"/>
      <c r="E24" s="154"/>
      <c r="F24" s="132"/>
      <c r="G24" s="155"/>
      <c r="H24" s="155"/>
      <c r="I24" s="153"/>
      <c r="J24" s="137"/>
      <c r="K24" s="138"/>
    </row>
    <row r="25" spans="1:11" ht="34.799999999999997" x14ac:dyDescent="0.55000000000000004">
      <c r="A25" s="131"/>
      <c r="B25" s="140" t="s">
        <v>152</v>
      </c>
      <c r="C25" s="140" t="s">
        <v>153</v>
      </c>
      <c r="D25" s="140"/>
      <c r="E25" s="132"/>
      <c r="F25" s="132"/>
      <c r="G25" s="156"/>
      <c r="H25" s="156"/>
      <c r="I25" s="153"/>
      <c r="J25" s="137"/>
      <c r="K25" s="138"/>
    </row>
    <row r="26" spans="1:11" ht="34.799999999999997" x14ac:dyDescent="0.55000000000000004">
      <c r="A26" s="131"/>
      <c r="B26" s="132"/>
      <c r="C26" s="132" t="s">
        <v>154</v>
      </c>
      <c r="D26" s="132"/>
      <c r="E26" s="151">
        <v>2.7E-2</v>
      </c>
      <c r="F26" s="132"/>
      <c r="G26" s="152">
        <v>8.3000000000000004E-2</v>
      </c>
      <c r="H26" s="152"/>
      <c r="I26" s="153">
        <v>0.1</v>
      </c>
      <c r="J26" s="137"/>
      <c r="K26" s="138"/>
    </row>
    <row r="27" spans="1:11" ht="34.799999999999997" x14ac:dyDescent="0.55000000000000004">
      <c r="A27" s="131"/>
      <c r="B27" s="132"/>
      <c r="C27" s="132" t="s">
        <v>155</v>
      </c>
      <c r="D27" s="132"/>
      <c r="E27" s="151">
        <v>0.29699999999999999</v>
      </c>
      <c r="F27" s="132"/>
      <c r="G27" s="152">
        <v>6.8000000000000005E-2</v>
      </c>
      <c r="H27" s="152"/>
      <c r="I27" s="153"/>
      <c r="J27" s="137"/>
      <c r="K27" s="138"/>
    </row>
    <row r="28" spans="1:11" ht="34.799999999999997" x14ac:dyDescent="0.55000000000000004">
      <c r="A28" s="131"/>
      <c r="B28" s="132"/>
      <c r="C28" s="132" t="s">
        <v>156</v>
      </c>
      <c r="D28" s="132"/>
      <c r="E28" s="151">
        <v>0.65900000000000003</v>
      </c>
      <c r="F28" s="132"/>
      <c r="G28" s="152">
        <v>-2.3E-2</v>
      </c>
      <c r="H28" s="152"/>
      <c r="I28" s="142"/>
      <c r="J28" s="137"/>
      <c r="K28" s="138"/>
    </row>
    <row r="29" spans="1:11" ht="34.799999999999997" x14ac:dyDescent="0.55000000000000004">
      <c r="A29" s="131"/>
      <c r="B29" s="132"/>
      <c r="C29" s="132" t="s">
        <v>157</v>
      </c>
      <c r="D29" s="132"/>
      <c r="E29" s="151">
        <v>0.34</v>
      </c>
      <c r="F29" s="132"/>
      <c r="G29" s="152">
        <v>5.8000000000000003E-2</v>
      </c>
      <c r="H29" s="152"/>
      <c r="I29" s="142"/>
      <c r="J29" s="137"/>
      <c r="K29" s="138"/>
    </row>
    <row r="30" spans="1:11" ht="34.799999999999997" x14ac:dyDescent="0.55000000000000004">
      <c r="A30" s="131"/>
      <c r="B30" s="132"/>
      <c r="C30" s="132" t="s">
        <v>158</v>
      </c>
      <c r="D30" s="132"/>
      <c r="E30" s="151">
        <v>0.115</v>
      </c>
      <c r="F30" s="132"/>
      <c r="G30" s="152">
        <v>0.11600000000000001</v>
      </c>
      <c r="H30" s="152"/>
      <c r="I30" s="142"/>
      <c r="J30" s="137"/>
      <c r="K30" s="138"/>
    </row>
    <row r="31" spans="1:11" ht="34.799999999999997" x14ac:dyDescent="0.55000000000000004">
      <c r="A31" s="131"/>
      <c r="B31" s="132"/>
      <c r="C31" s="132"/>
      <c r="D31" s="132"/>
      <c r="E31" s="151"/>
      <c r="F31" s="132"/>
      <c r="G31" s="152"/>
      <c r="H31" s="152"/>
      <c r="I31" s="142"/>
      <c r="J31" s="137"/>
      <c r="K31" s="138"/>
    </row>
    <row r="32" spans="1:11" ht="34.799999999999997" x14ac:dyDescent="0.55000000000000004">
      <c r="A32" s="131"/>
      <c r="B32" s="132"/>
      <c r="C32" s="132"/>
      <c r="D32" s="132"/>
      <c r="E32" s="132"/>
      <c r="F32" s="132"/>
      <c r="G32" s="156"/>
      <c r="H32" s="156"/>
      <c r="I32" s="142"/>
      <c r="J32" s="137"/>
      <c r="K32" s="138"/>
    </row>
    <row r="33" spans="1:11" ht="34.799999999999997" x14ac:dyDescent="0.55000000000000004">
      <c r="A33" s="131"/>
      <c r="B33" s="140" t="s">
        <v>159</v>
      </c>
      <c r="C33" s="140" t="s">
        <v>160</v>
      </c>
      <c r="D33" s="140"/>
      <c r="E33" s="132"/>
      <c r="F33" s="132"/>
      <c r="G33" s="156"/>
      <c r="H33" s="156"/>
      <c r="I33" s="142"/>
      <c r="J33" s="137"/>
      <c r="K33" s="138"/>
    </row>
    <row r="34" spans="1:11" ht="34.799999999999997" x14ac:dyDescent="0.55000000000000004">
      <c r="A34" s="131"/>
      <c r="B34" s="132"/>
      <c r="C34" s="132" t="s">
        <v>161</v>
      </c>
      <c r="D34" s="132"/>
      <c r="E34" s="151">
        <v>0.223</v>
      </c>
      <c r="F34" s="132"/>
      <c r="G34" s="152">
        <v>0.223</v>
      </c>
      <c r="H34" s="152"/>
      <c r="I34" s="142"/>
      <c r="J34" s="137"/>
      <c r="K34" s="138"/>
    </row>
    <row r="35" spans="1:11" ht="34.799999999999997" x14ac:dyDescent="0.55000000000000004">
      <c r="A35" s="131"/>
      <c r="B35" s="132"/>
      <c r="C35" s="132" t="s">
        <v>162</v>
      </c>
      <c r="D35" s="132"/>
      <c r="E35" s="151">
        <v>7.9000000000000001E-2</v>
      </c>
      <c r="F35" s="132"/>
      <c r="G35" s="152">
        <v>7.9000000000000001E-2</v>
      </c>
      <c r="H35" s="152"/>
      <c r="I35" s="142"/>
      <c r="J35" s="137"/>
      <c r="K35" s="138"/>
    </row>
    <row r="36" spans="1:11" ht="34.799999999999997" x14ac:dyDescent="0.55000000000000004">
      <c r="A36" s="131"/>
      <c r="B36" s="132"/>
      <c r="C36" s="132" t="s">
        <v>163</v>
      </c>
      <c r="D36" s="132"/>
      <c r="E36" s="151">
        <v>0.19900000000000001</v>
      </c>
      <c r="F36" s="132"/>
      <c r="G36" s="152">
        <v>0.249</v>
      </c>
      <c r="H36" s="152"/>
      <c r="I36" s="142"/>
      <c r="J36" s="137"/>
      <c r="K36" s="138"/>
    </row>
    <row r="37" spans="1:11" ht="34.799999999999997" x14ac:dyDescent="0.55000000000000004">
      <c r="A37" s="131"/>
      <c r="B37" s="140"/>
      <c r="C37" s="140"/>
      <c r="D37" s="140"/>
      <c r="E37" s="132"/>
      <c r="F37" s="132"/>
      <c r="G37" s="156"/>
      <c r="H37" s="156"/>
      <c r="I37" s="142"/>
      <c r="J37" s="137"/>
      <c r="K37" s="138"/>
    </row>
    <row r="38" spans="1:11" ht="34.799999999999997" x14ac:dyDescent="0.55000000000000004">
      <c r="A38" s="131"/>
      <c r="B38" s="132"/>
      <c r="C38" s="132"/>
      <c r="D38" s="132"/>
      <c r="E38" s="151"/>
      <c r="F38" s="132"/>
      <c r="G38" s="152"/>
      <c r="H38" s="152"/>
      <c r="I38" s="142"/>
      <c r="J38" s="137"/>
      <c r="K38" s="138"/>
    </row>
    <row r="39" spans="1:11" ht="34.799999999999997" x14ac:dyDescent="0.55000000000000004">
      <c r="A39" s="131"/>
      <c r="B39" s="140" t="s">
        <v>164</v>
      </c>
      <c r="C39" s="140" t="s">
        <v>165</v>
      </c>
      <c r="D39" s="140"/>
      <c r="E39" s="132"/>
      <c r="F39" s="132"/>
      <c r="G39" s="156"/>
      <c r="H39" s="156"/>
      <c r="I39" s="142"/>
      <c r="J39" s="137"/>
      <c r="K39" s="138"/>
    </row>
    <row r="40" spans="1:11" ht="34.799999999999997" x14ac:dyDescent="0.55000000000000004">
      <c r="A40" s="131"/>
      <c r="B40" s="132"/>
      <c r="C40" s="132" t="s">
        <v>166</v>
      </c>
      <c r="D40" s="132"/>
      <c r="E40" s="132"/>
      <c r="F40" s="132"/>
      <c r="G40" s="156"/>
      <c r="H40" s="156"/>
      <c r="I40" s="142"/>
      <c r="J40" s="137"/>
      <c r="K40" s="138"/>
    </row>
    <row r="41" spans="1:11" ht="34.799999999999997" x14ac:dyDescent="0.55000000000000004">
      <c r="A41" s="131"/>
      <c r="B41" s="132" t="s">
        <v>2</v>
      </c>
      <c r="C41" s="132" t="s">
        <v>167</v>
      </c>
      <c r="D41" s="132"/>
      <c r="E41" s="151">
        <v>0</v>
      </c>
      <c r="F41" s="132"/>
      <c r="G41" s="152">
        <v>0</v>
      </c>
      <c r="H41" s="152"/>
      <c r="I41" s="142"/>
      <c r="J41" s="137"/>
      <c r="K41" s="138"/>
    </row>
    <row r="42" spans="1:11" ht="34.799999999999997" x14ac:dyDescent="0.55000000000000004">
      <c r="A42" s="131"/>
      <c r="B42" s="132"/>
      <c r="C42" s="132" t="s">
        <v>168</v>
      </c>
      <c r="D42" s="132"/>
      <c r="E42" s="132"/>
      <c r="F42" s="132"/>
      <c r="G42" s="156"/>
      <c r="H42" s="156"/>
      <c r="I42" s="142"/>
      <c r="J42" s="137"/>
      <c r="K42" s="138"/>
    </row>
    <row r="43" spans="1:11" ht="34.799999999999997" x14ac:dyDescent="0.55000000000000004">
      <c r="A43" s="131"/>
      <c r="B43" s="132" t="s">
        <v>2</v>
      </c>
      <c r="C43" s="132" t="s">
        <v>169</v>
      </c>
      <c r="D43" s="132"/>
      <c r="E43" s="151">
        <v>0.01</v>
      </c>
      <c r="F43" s="132"/>
      <c r="G43" s="152">
        <v>0.01</v>
      </c>
      <c r="H43" s="152"/>
      <c r="I43" s="142"/>
      <c r="J43" s="137"/>
      <c r="K43" s="138"/>
    </row>
    <row r="44" spans="1:11" ht="34.799999999999997" x14ac:dyDescent="0.55000000000000004">
      <c r="A44" s="131"/>
      <c r="B44" s="132"/>
      <c r="C44" s="132"/>
      <c r="D44" s="132"/>
      <c r="E44" s="151"/>
      <c r="F44" s="132"/>
      <c r="G44" s="152"/>
      <c r="H44" s="152"/>
      <c r="I44" s="142"/>
      <c r="J44" s="137"/>
      <c r="K44" s="138"/>
    </row>
    <row r="45" spans="1:11" ht="34.799999999999997" x14ac:dyDescent="0.55000000000000004">
      <c r="A45" s="131"/>
      <c r="B45" s="132"/>
      <c r="C45" s="132" t="s">
        <v>170</v>
      </c>
      <c r="D45" s="132"/>
      <c r="E45" s="151">
        <v>0</v>
      </c>
      <c r="F45" s="132"/>
      <c r="G45" s="152">
        <v>0</v>
      </c>
      <c r="H45" s="152"/>
      <c r="I45" s="142"/>
      <c r="J45" s="137"/>
      <c r="K45" s="138"/>
    </row>
    <row r="46" spans="1:11" ht="34.799999999999997" x14ac:dyDescent="0.55000000000000004">
      <c r="A46" s="131"/>
      <c r="B46" s="132"/>
      <c r="C46" s="132"/>
      <c r="D46" s="132"/>
      <c r="E46" s="151"/>
      <c r="F46" s="132"/>
      <c r="G46" s="152"/>
      <c r="H46" s="152"/>
      <c r="I46" s="142"/>
      <c r="J46" s="137"/>
      <c r="K46" s="138"/>
    </row>
    <row r="47" spans="1:11" ht="34.799999999999997" x14ac:dyDescent="0.55000000000000004">
      <c r="A47" s="131"/>
      <c r="B47" s="132"/>
      <c r="C47" s="132"/>
      <c r="D47" s="132"/>
      <c r="E47" s="132"/>
      <c r="F47" s="132"/>
      <c r="G47" s="156"/>
      <c r="H47" s="156"/>
      <c r="I47" s="142"/>
      <c r="J47" s="137"/>
      <c r="K47" s="138"/>
    </row>
    <row r="48" spans="1:11" ht="34.799999999999997" x14ac:dyDescent="0.55000000000000004">
      <c r="A48" s="131"/>
      <c r="B48" s="132" t="s">
        <v>2</v>
      </c>
      <c r="C48" s="132"/>
      <c r="D48" s="132"/>
      <c r="E48" s="151"/>
      <c r="F48" s="132"/>
      <c r="G48" s="152"/>
      <c r="H48" s="152"/>
      <c r="I48" s="142"/>
      <c r="J48" s="137"/>
      <c r="K48" s="138"/>
    </row>
    <row r="49" spans="1:11" ht="34.799999999999997" x14ac:dyDescent="0.55000000000000004">
      <c r="A49" s="131"/>
      <c r="B49" s="140" t="s">
        <v>171</v>
      </c>
      <c r="C49" s="140" t="s">
        <v>172</v>
      </c>
      <c r="D49" s="140"/>
      <c r="E49" s="132"/>
      <c r="F49" s="132"/>
      <c r="G49" s="156"/>
      <c r="H49" s="156"/>
      <c r="I49" s="142"/>
      <c r="J49" s="137"/>
      <c r="K49" s="138"/>
    </row>
    <row r="50" spans="1:11" ht="34.799999999999997" x14ac:dyDescent="0.55000000000000004">
      <c r="A50" s="131"/>
      <c r="B50" s="132"/>
      <c r="C50" s="132" t="s">
        <v>173</v>
      </c>
      <c r="D50" s="132"/>
      <c r="E50" s="151">
        <v>1.6E-2</v>
      </c>
      <c r="F50" s="132"/>
      <c r="G50" s="152">
        <v>1.9E-2</v>
      </c>
      <c r="H50" s="152"/>
      <c r="I50" s="153"/>
      <c r="J50" s="137"/>
      <c r="K50" s="138"/>
    </row>
    <row r="51" spans="1:11" ht="34.799999999999997" x14ac:dyDescent="0.55000000000000004">
      <c r="A51" s="131"/>
      <c r="B51" s="132"/>
      <c r="C51" s="132" t="s">
        <v>174</v>
      </c>
      <c r="D51" s="132"/>
      <c r="E51" s="151">
        <v>2.4E-2</v>
      </c>
      <c r="F51" s="132"/>
      <c r="G51" s="152">
        <v>2.4E-2</v>
      </c>
      <c r="H51" s="152"/>
      <c r="I51" s="153">
        <v>0.03</v>
      </c>
      <c r="J51" s="137"/>
      <c r="K51" s="138"/>
    </row>
    <row r="52" spans="1:11" ht="34.799999999999997" x14ac:dyDescent="0.55000000000000004">
      <c r="A52" s="131"/>
      <c r="B52" s="132"/>
      <c r="C52" s="132" t="s">
        <v>175</v>
      </c>
      <c r="D52" s="132"/>
      <c r="E52" s="151">
        <v>0.68500000000000005</v>
      </c>
      <c r="F52" s="132"/>
      <c r="G52" s="152">
        <v>0.56200000000000006</v>
      </c>
      <c r="H52" s="152"/>
      <c r="I52" s="153">
        <v>0.6</v>
      </c>
      <c r="J52" s="137"/>
      <c r="K52" s="138"/>
    </row>
    <row r="53" spans="1:11" ht="34.799999999999997" x14ac:dyDescent="0.55000000000000004">
      <c r="A53" s="131"/>
      <c r="B53" s="132"/>
      <c r="C53" s="132" t="s">
        <v>176</v>
      </c>
      <c r="D53" s="132"/>
      <c r="E53" s="151">
        <v>0.503</v>
      </c>
      <c r="F53" s="132"/>
      <c r="G53" s="152">
        <v>0.41899999999999998</v>
      </c>
      <c r="H53" s="152"/>
      <c r="I53" s="153"/>
      <c r="J53" s="137"/>
      <c r="K53" s="138"/>
    </row>
    <row r="54" spans="1:11" ht="34.799999999999997" x14ac:dyDescent="0.55000000000000004">
      <c r="A54" s="131"/>
      <c r="B54" s="132"/>
      <c r="C54" s="132"/>
      <c r="D54" s="132"/>
      <c r="E54" s="151"/>
      <c r="F54" s="132"/>
      <c r="G54" s="151"/>
      <c r="H54" s="135"/>
      <c r="I54" s="153"/>
      <c r="J54" s="137"/>
      <c r="K54" s="138"/>
    </row>
    <row r="55" spans="1:11" ht="32.4" hidden="1" thickBot="1" x14ac:dyDescent="0.3">
      <c r="A55" s="157"/>
      <c r="B55" s="135"/>
      <c r="C55" s="135"/>
      <c r="D55" s="135"/>
      <c r="E55" s="158"/>
      <c r="F55" s="135"/>
      <c r="G55" s="135"/>
      <c r="H55" s="135"/>
      <c r="I55" s="137"/>
      <c r="J55" s="137"/>
      <c r="K55" s="138"/>
    </row>
    <row r="56" spans="1:11" hidden="1" x14ac:dyDescent="0.25">
      <c r="A56" s="159"/>
      <c r="B56" s="137"/>
      <c r="C56" s="137"/>
      <c r="D56" s="137"/>
      <c r="E56" s="137"/>
      <c r="F56" s="137"/>
      <c r="G56" s="137"/>
      <c r="H56" s="137"/>
      <c r="I56" s="137"/>
      <c r="J56" s="137"/>
      <c r="K56" s="138"/>
    </row>
    <row r="57" spans="1:11" ht="15" hidden="1" x14ac:dyDescent="0.25">
      <c r="A57" s="160"/>
      <c r="B57" s="137"/>
      <c r="C57" s="137"/>
      <c r="D57" s="137"/>
      <c r="E57" s="137"/>
      <c r="F57" s="137"/>
      <c r="G57" s="137"/>
      <c r="H57" s="137"/>
      <c r="I57" s="137"/>
      <c r="J57" s="137"/>
      <c r="K57" s="138"/>
    </row>
    <row r="58" spans="1:11" ht="15" hidden="1" x14ac:dyDescent="0.25">
      <c r="A58" s="159"/>
      <c r="B58" s="137"/>
      <c r="C58" s="137"/>
      <c r="D58" s="137"/>
      <c r="E58" s="137"/>
      <c r="F58" s="137"/>
      <c r="G58" s="137"/>
      <c r="H58" s="137"/>
      <c r="I58" s="161"/>
      <c r="J58" s="137"/>
      <c r="K58" s="138"/>
    </row>
    <row r="59" spans="1:11" hidden="1" x14ac:dyDescent="0.25">
      <c r="A59" s="159"/>
      <c r="B59" s="137"/>
      <c r="C59" s="137"/>
      <c r="D59" s="137"/>
      <c r="E59" s="137"/>
      <c r="F59" s="137"/>
      <c r="G59" s="137"/>
      <c r="H59" s="137"/>
      <c r="I59" s="137"/>
      <c r="J59" s="137"/>
      <c r="K59" s="138"/>
    </row>
    <row r="60" spans="1:11" ht="13.8" thickBot="1" x14ac:dyDescent="0.3">
      <c r="A60" s="162"/>
      <c r="B60" s="163"/>
      <c r="C60" s="163"/>
      <c r="D60" s="163"/>
      <c r="E60" s="163"/>
      <c r="F60" s="163"/>
      <c r="G60" s="163"/>
      <c r="H60" s="163"/>
      <c r="I60" s="163"/>
      <c r="J60" s="163"/>
      <c r="K60" s="164"/>
    </row>
    <row r="61" spans="1:11" ht="13.8" thickTop="1" x14ac:dyDescent="0.25">
      <c r="B61" s="137"/>
      <c r="C61" s="137"/>
      <c r="D61" s="137"/>
      <c r="E61" s="137"/>
      <c r="F61" s="137"/>
      <c r="G61" s="137"/>
      <c r="H61" s="137"/>
      <c r="I61" s="137"/>
      <c r="J61" s="137"/>
      <c r="K61" s="137"/>
    </row>
    <row r="62" spans="1:11" x14ac:dyDescent="0.25">
      <c r="B62" s="137"/>
      <c r="C62" s="137"/>
      <c r="D62" s="137"/>
      <c r="E62" s="137"/>
      <c r="F62" s="137"/>
      <c r="G62" s="137"/>
      <c r="H62" s="137"/>
      <c r="I62" s="137"/>
      <c r="J62" s="137"/>
      <c r="K62" s="137"/>
    </row>
    <row r="63" spans="1:11" x14ac:dyDescent="0.25">
      <c r="B63" s="137"/>
      <c r="C63" s="137"/>
      <c r="D63" s="137"/>
      <c r="E63" s="137"/>
      <c r="F63" s="137"/>
      <c r="G63" s="137"/>
      <c r="H63" s="137"/>
      <c r="I63" s="137"/>
      <c r="J63" s="137"/>
      <c r="K63" s="137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tabSelected="1" topLeftCell="A7" zoomScale="80" zoomScaleNormal="80" zoomScaleSheetLayoutView="90" workbookViewId="0">
      <selection activeCell="B40" sqref="B40"/>
    </sheetView>
  </sheetViews>
  <sheetFormatPr baseColWidth="10" defaultColWidth="10" defaultRowHeight="13.2" x14ac:dyDescent="0.25"/>
  <cols>
    <col min="1" max="1" width="23.6640625" style="35" customWidth="1"/>
    <col min="2" max="2" width="59.77734375" style="69" customWidth="1"/>
    <col min="3" max="3" width="11.88671875" style="71" customWidth="1"/>
    <col min="4" max="4" width="1.5546875" style="71" customWidth="1"/>
    <col min="5" max="5" width="12.6640625" style="71" customWidth="1"/>
    <col min="6" max="6" width="1.5546875" style="71" customWidth="1"/>
    <col min="7" max="7" width="13.6640625" style="71" customWidth="1"/>
    <col min="8" max="8" width="1.5546875" style="71" customWidth="1"/>
    <col min="9" max="9" width="10.6640625" style="71" customWidth="1"/>
    <col min="10" max="38" width="12.5546875" style="560" customWidth="1"/>
    <col min="39" max="63" width="10" style="560" customWidth="1"/>
    <col min="64" max="64" width="9.5546875" style="560" customWidth="1"/>
    <col min="65" max="65" width="0.33203125" style="560" hidden="1" customWidth="1"/>
    <col min="66" max="82" width="10" style="560" hidden="1" customWidth="1"/>
    <col min="83" max="83" width="1.109375" style="560" customWidth="1"/>
    <col min="84" max="91" width="10" style="560" hidden="1" customWidth="1"/>
    <col min="92" max="92" width="2.33203125" style="560" customWidth="1"/>
    <col min="93" max="100" width="10" style="560" hidden="1" customWidth="1"/>
    <col min="101" max="101" width="0.33203125" style="560" hidden="1" customWidth="1"/>
    <col min="102" max="116" width="10" style="560" hidden="1" customWidth="1"/>
    <col min="117" max="117" width="0.33203125" style="560" customWidth="1"/>
    <col min="118" max="124" width="10" style="560" hidden="1" customWidth="1"/>
    <col min="125" max="252" width="10" style="560"/>
    <col min="253" max="253" width="53.109375" style="560" customWidth="1"/>
    <col min="254" max="254" width="10.5546875" style="560" bestFit="1" customWidth="1"/>
    <col min="255" max="255" width="1.5546875" style="560" customWidth="1"/>
    <col min="256" max="256" width="9.88671875" style="560" bestFit="1" customWidth="1"/>
    <col min="257" max="257" width="1.5546875" style="560" customWidth="1"/>
    <col min="258" max="258" width="13.6640625" style="560" customWidth="1"/>
    <col min="259" max="259" width="1.5546875" style="560" customWidth="1"/>
    <col min="260" max="260" width="10.6640625" style="560" customWidth="1"/>
    <col min="261" max="294" width="12.5546875" style="560" customWidth="1"/>
    <col min="295" max="319" width="10" style="560" customWidth="1"/>
    <col min="320" max="320" width="9.5546875" style="560" customWidth="1"/>
    <col min="321" max="338" width="0" style="560" hidden="1" customWidth="1"/>
    <col min="339" max="339" width="1.109375" style="560" customWidth="1"/>
    <col min="340" max="347" width="0" style="560" hidden="1" customWidth="1"/>
    <col min="348" max="348" width="2.33203125" style="560" customWidth="1"/>
    <col min="349" max="372" width="0" style="560" hidden="1" customWidth="1"/>
    <col min="373" max="373" width="0.33203125" style="560" customWidth="1"/>
    <col min="374" max="380" width="0" style="560" hidden="1" customWidth="1"/>
    <col min="381" max="508" width="10" style="560"/>
    <col min="509" max="509" width="53.109375" style="560" customWidth="1"/>
    <col min="510" max="510" width="10.5546875" style="560" bestFit="1" customWidth="1"/>
    <col min="511" max="511" width="1.5546875" style="560" customWidth="1"/>
    <col min="512" max="512" width="9.88671875" style="560" bestFit="1" customWidth="1"/>
    <col min="513" max="513" width="1.5546875" style="560" customWidth="1"/>
    <col min="514" max="514" width="13.6640625" style="560" customWidth="1"/>
    <col min="515" max="515" width="1.5546875" style="560" customWidth="1"/>
    <col min="516" max="516" width="10.6640625" style="560" customWidth="1"/>
    <col min="517" max="550" width="12.5546875" style="560" customWidth="1"/>
    <col min="551" max="575" width="10" style="560" customWidth="1"/>
    <col min="576" max="576" width="9.5546875" style="560" customWidth="1"/>
    <col min="577" max="594" width="0" style="560" hidden="1" customWidth="1"/>
    <col min="595" max="595" width="1.109375" style="560" customWidth="1"/>
    <col min="596" max="603" width="0" style="560" hidden="1" customWidth="1"/>
    <col min="604" max="604" width="2.33203125" style="560" customWidth="1"/>
    <col min="605" max="628" width="0" style="560" hidden="1" customWidth="1"/>
    <col min="629" max="629" width="0.33203125" style="560" customWidth="1"/>
    <col min="630" max="636" width="0" style="560" hidden="1" customWidth="1"/>
    <col min="637" max="764" width="10" style="560"/>
    <col min="765" max="765" width="53.109375" style="560" customWidth="1"/>
    <col min="766" max="766" width="10.5546875" style="560" bestFit="1" customWidth="1"/>
    <col min="767" max="767" width="1.5546875" style="560" customWidth="1"/>
    <col min="768" max="768" width="9.88671875" style="560" bestFit="1" customWidth="1"/>
    <col min="769" max="769" width="1.5546875" style="560" customWidth="1"/>
    <col min="770" max="770" width="13.6640625" style="560" customWidth="1"/>
    <col min="771" max="771" width="1.5546875" style="560" customWidth="1"/>
    <col min="772" max="772" width="10.6640625" style="560" customWidth="1"/>
    <col min="773" max="806" width="12.5546875" style="560" customWidth="1"/>
    <col min="807" max="831" width="10" style="560" customWidth="1"/>
    <col min="832" max="832" width="9.5546875" style="560" customWidth="1"/>
    <col min="833" max="850" width="0" style="560" hidden="1" customWidth="1"/>
    <col min="851" max="851" width="1.109375" style="560" customWidth="1"/>
    <col min="852" max="859" width="0" style="560" hidden="1" customWidth="1"/>
    <col min="860" max="860" width="2.33203125" style="560" customWidth="1"/>
    <col min="861" max="884" width="0" style="560" hidden="1" customWidth="1"/>
    <col min="885" max="885" width="0.33203125" style="560" customWidth="1"/>
    <col min="886" max="892" width="0" style="560" hidden="1" customWidth="1"/>
    <col min="893" max="1020" width="10" style="560"/>
    <col min="1021" max="1021" width="53.109375" style="560" customWidth="1"/>
    <col min="1022" max="1022" width="10.5546875" style="560" bestFit="1" customWidth="1"/>
    <col min="1023" max="1023" width="1.5546875" style="560" customWidth="1"/>
    <col min="1024" max="1024" width="9.88671875" style="560" bestFit="1" customWidth="1"/>
    <col min="1025" max="1025" width="1.5546875" style="560" customWidth="1"/>
    <col min="1026" max="1026" width="13.6640625" style="560" customWidth="1"/>
    <col min="1027" max="1027" width="1.5546875" style="560" customWidth="1"/>
    <col min="1028" max="1028" width="10.6640625" style="560" customWidth="1"/>
    <col min="1029" max="1062" width="12.5546875" style="560" customWidth="1"/>
    <col min="1063" max="1087" width="10" style="560" customWidth="1"/>
    <col min="1088" max="1088" width="9.5546875" style="560" customWidth="1"/>
    <col min="1089" max="1106" width="0" style="560" hidden="1" customWidth="1"/>
    <col min="1107" max="1107" width="1.109375" style="560" customWidth="1"/>
    <col min="1108" max="1115" width="0" style="560" hidden="1" customWidth="1"/>
    <col min="1116" max="1116" width="2.33203125" style="560" customWidth="1"/>
    <col min="1117" max="1140" width="0" style="560" hidden="1" customWidth="1"/>
    <col min="1141" max="1141" width="0.33203125" style="560" customWidth="1"/>
    <col min="1142" max="1148" width="0" style="560" hidden="1" customWidth="1"/>
    <col min="1149" max="1276" width="10" style="560"/>
    <col min="1277" max="1277" width="53.109375" style="560" customWidth="1"/>
    <col min="1278" max="1278" width="10.5546875" style="560" bestFit="1" customWidth="1"/>
    <col min="1279" max="1279" width="1.5546875" style="560" customWidth="1"/>
    <col min="1280" max="1280" width="9.88671875" style="560" bestFit="1" customWidth="1"/>
    <col min="1281" max="1281" width="1.5546875" style="560" customWidth="1"/>
    <col min="1282" max="1282" width="13.6640625" style="560" customWidth="1"/>
    <col min="1283" max="1283" width="1.5546875" style="560" customWidth="1"/>
    <col min="1284" max="1284" width="10.6640625" style="560" customWidth="1"/>
    <col min="1285" max="1318" width="12.5546875" style="560" customWidth="1"/>
    <col min="1319" max="1343" width="10" style="560" customWidth="1"/>
    <col min="1344" max="1344" width="9.5546875" style="560" customWidth="1"/>
    <col min="1345" max="1362" width="0" style="560" hidden="1" customWidth="1"/>
    <col min="1363" max="1363" width="1.109375" style="560" customWidth="1"/>
    <col min="1364" max="1371" width="0" style="560" hidden="1" customWidth="1"/>
    <col min="1372" max="1372" width="2.33203125" style="560" customWidth="1"/>
    <col min="1373" max="1396" width="0" style="560" hidden="1" customWidth="1"/>
    <col min="1397" max="1397" width="0.33203125" style="560" customWidth="1"/>
    <col min="1398" max="1404" width="0" style="560" hidden="1" customWidth="1"/>
    <col min="1405" max="1532" width="10" style="560"/>
    <col min="1533" max="1533" width="53.109375" style="560" customWidth="1"/>
    <col min="1534" max="1534" width="10.5546875" style="560" bestFit="1" customWidth="1"/>
    <col min="1535" max="1535" width="1.5546875" style="560" customWidth="1"/>
    <col min="1536" max="1536" width="9.88671875" style="560" bestFit="1" customWidth="1"/>
    <col min="1537" max="1537" width="1.5546875" style="560" customWidth="1"/>
    <col min="1538" max="1538" width="13.6640625" style="560" customWidth="1"/>
    <col min="1539" max="1539" width="1.5546875" style="560" customWidth="1"/>
    <col min="1540" max="1540" width="10.6640625" style="560" customWidth="1"/>
    <col min="1541" max="1574" width="12.5546875" style="560" customWidth="1"/>
    <col min="1575" max="1599" width="10" style="560" customWidth="1"/>
    <col min="1600" max="1600" width="9.5546875" style="560" customWidth="1"/>
    <col min="1601" max="1618" width="0" style="560" hidden="1" customWidth="1"/>
    <col min="1619" max="1619" width="1.109375" style="560" customWidth="1"/>
    <col min="1620" max="1627" width="0" style="560" hidden="1" customWidth="1"/>
    <col min="1628" max="1628" width="2.33203125" style="560" customWidth="1"/>
    <col min="1629" max="1652" width="0" style="560" hidden="1" customWidth="1"/>
    <col min="1653" max="1653" width="0.33203125" style="560" customWidth="1"/>
    <col min="1654" max="1660" width="0" style="560" hidden="1" customWidth="1"/>
    <col min="1661" max="1788" width="10" style="560"/>
    <col min="1789" max="1789" width="53.109375" style="560" customWidth="1"/>
    <col min="1790" max="1790" width="10.5546875" style="560" bestFit="1" customWidth="1"/>
    <col min="1791" max="1791" width="1.5546875" style="560" customWidth="1"/>
    <col min="1792" max="1792" width="9.88671875" style="560" bestFit="1" customWidth="1"/>
    <col min="1793" max="1793" width="1.5546875" style="560" customWidth="1"/>
    <col min="1794" max="1794" width="13.6640625" style="560" customWidth="1"/>
    <col min="1795" max="1795" width="1.5546875" style="560" customWidth="1"/>
    <col min="1796" max="1796" width="10.6640625" style="560" customWidth="1"/>
    <col min="1797" max="1830" width="12.5546875" style="560" customWidth="1"/>
    <col min="1831" max="1855" width="10" style="560" customWidth="1"/>
    <col min="1856" max="1856" width="9.5546875" style="560" customWidth="1"/>
    <col min="1857" max="1874" width="0" style="560" hidden="1" customWidth="1"/>
    <col min="1875" max="1875" width="1.109375" style="560" customWidth="1"/>
    <col min="1876" max="1883" width="0" style="560" hidden="1" customWidth="1"/>
    <col min="1884" max="1884" width="2.33203125" style="560" customWidth="1"/>
    <col min="1885" max="1908" width="0" style="560" hidden="1" customWidth="1"/>
    <col min="1909" max="1909" width="0.33203125" style="560" customWidth="1"/>
    <col min="1910" max="1916" width="0" style="560" hidden="1" customWidth="1"/>
    <col min="1917" max="2044" width="10" style="560"/>
    <col min="2045" max="2045" width="53.109375" style="560" customWidth="1"/>
    <col min="2046" max="2046" width="10.5546875" style="560" bestFit="1" customWidth="1"/>
    <col min="2047" max="2047" width="1.5546875" style="560" customWidth="1"/>
    <col min="2048" max="2048" width="9.88671875" style="560" bestFit="1" customWidth="1"/>
    <col min="2049" max="2049" width="1.5546875" style="560" customWidth="1"/>
    <col min="2050" max="2050" width="13.6640625" style="560" customWidth="1"/>
    <col min="2051" max="2051" width="1.5546875" style="560" customWidth="1"/>
    <col min="2052" max="2052" width="10.6640625" style="560" customWidth="1"/>
    <col min="2053" max="2086" width="12.5546875" style="560" customWidth="1"/>
    <col min="2087" max="2111" width="10" style="560" customWidth="1"/>
    <col min="2112" max="2112" width="9.5546875" style="560" customWidth="1"/>
    <col min="2113" max="2130" width="0" style="560" hidden="1" customWidth="1"/>
    <col min="2131" max="2131" width="1.109375" style="560" customWidth="1"/>
    <col min="2132" max="2139" width="0" style="560" hidden="1" customWidth="1"/>
    <col min="2140" max="2140" width="2.33203125" style="560" customWidth="1"/>
    <col min="2141" max="2164" width="0" style="560" hidden="1" customWidth="1"/>
    <col min="2165" max="2165" width="0.33203125" style="560" customWidth="1"/>
    <col min="2166" max="2172" width="0" style="560" hidden="1" customWidth="1"/>
    <col min="2173" max="2300" width="10" style="560"/>
    <col min="2301" max="2301" width="53.109375" style="560" customWidth="1"/>
    <col min="2302" max="2302" width="10.5546875" style="560" bestFit="1" customWidth="1"/>
    <col min="2303" max="2303" width="1.5546875" style="560" customWidth="1"/>
    <col min="2304" max="2304" width="9.88671875" style="560" bestFit="1" customWidth="1"/>
    <col min="2305" max="2305" width="1.5546875" style="560" customWidth="1"/>
    <col min="2306" max="2306" width="13.6640625" style="560" customWidth="1"/>
    <col min="2307" max="2307" width="1.5546875" style="560" customWidth="1"/>
    <col min="2308" max="2308" width="10.6640625" style="560" customWidth="1"/>
    <col min="2309" max="2342" width="12.5546875" style="560" customWidth="1"/>
    <col min="2343" max="2367" width="10" style="560" customWidth="1"/>
    <col min="2368" max="2368" width="9.5546875" style="560" customWidth="1"/>
    <col min="2369" max="2386" width="0" style="560" hidden="1" customWidth="1"/>
    <col min="2387" max="2387" width="1.109375" style="560" customWidth="1"/>
    <col min="2388" max="2395" width="0" style="560" hidden="1" customWidth="1"/>
    <col min="2396" max="2396" width="2.33203125" style="560" customWidth="1"/>
    <col min="2397" max="2420" width="0" style="560" hidden="1" customWidth="1"/>
    <col min="2421" max="2421" width="0.33203125" style="560" customWidth="1"/>
    <col min="2422" max="2428" width="0" style="560" hidden="1" customWidth="1"/>
    <col min="2429" max="2556" width="10" style="560"/>
    <col min="2557" max="2557" width="53.109375" style="560" customWidth="1"/>
    <col min="2558" max="2558" width="10.5546875" style="560" bestFit="1" customWidth="1"/>
    <col min="2559" max="2559" width="1.5546875" style="560" customWidth="1"/>
    <col min="2560" max="2560" width="9.88671875" style="560" bestFit="1" customWidth="1"/>
    <col min="2561" max="2561" width="1.5546875" style="560" customWidth="1"/>
    <col min="2562" max="2562" width="13.6640625" style="560" customWidth="1"/>
    <col min="2563" max="2563" width="1.5546875" style="560" customWidth="1"/>
    <col min="2564" max="2564" width="10.6640625" style="560" customWidth="1"/>
    <col min="2565" max="2598" width="12.5546875" style="560" customWidth="1"/>
    <col min="2599" max="2623" width="10" style="560" customWidth="1"/>
    <col min="2624" max="2624" width="9.5546875" style="560" customWidth="1"/>
    <col min="2625" max="2642" width="0" style="560" hidden="1" customWidth="1"/>
    <col min="2643" max="2643" width="1.109375" style="560" customWidth="1"/>
    <col min="2644" max="2651" width="0" style="560" hidden="1" customWidth="1"/>
    <col min="2652" max="2652" width="2.33203125" style="560" customWidth="1"/>
    <col min="2653" max="2676" width="0" style="560" hidden="1" customWidth="1"/>
    <col min="2677" max="2677" width="0.33203125" style="560" customWidth="1"/>
    <col min="2678" max="2684" width="0" style="560" hidden="1" customWidth="1"/>
    <col min="2685" max="2812" width="10" style="560"/>
    <col min="2813" max="2813" width="53.109375" style="560" customWidth="1"/>
    <col min="2814" max="2814" width="10.5546875" style="560" bestFit="1" customWidth="1"/>
    <col min="2815" max="2815" width="1.5546875" style="560" customWidth="1"/>
    <col min="2816" max="2816" width="9.88671875" style="560" bestFit="1" customWidth="1"/>
    <col min="2817" max="2817" width="1.5546875" style="560" customWidth="1"/>
    <col min="2818" max="2818" width="13.6640625" style="560" customWidth="1"/>
    <col min="2819" max="2819" width="1.5546875" style="560" customWidth="1"/>
    <col min="2820" max="2820" width="10.6640625" style="560" customWidth="1"/>
    <col min="2821" max="2854" width="12.5546875" style="560" customWidth="1"/>
    <col min="2855" max="2879" width="10" style="560" customWidth="1"/>
    <col min="2880" max="2880" width="9.5546875" style="560" customWidth="1"/>
    <col min="2881" max="2898" width="0" style="560" hidden="1" customWidth="1"/>
    <col min="2899" max="2899" width="1.109375" style="560" customWidth="1"/>
    <col min="2900" max="2907" width="0" style="560" hidden="1" customWidth="1"/>
    <col min="2908" max="2908" width="2.33203125" style="560" customWidth="1"/>
    <col min="2909" max="2932" width="0" style="560" hidden="1" customWidth="1"/>
    <col min="2933" max="2933" width="0.33203125" style="560" customWidth="1"/>
    <col min="2934" max="2940" width="0" style="560" hidden="1" customWidth="1"/>
    <col min="2941" max="3068" width="10" style="560"/>
    <col min="3069" max="3069" width="53.109375" style="560" customWidth="1"/>
    <col min="3070" max="3070" width="10.5546875" style="560" bestFit="1" customWidth="1"/>
    <col min="3071" max="3071" width="1.5546875" style="560" customWidth="1"/>
    <col min="3072" max="3072" width="9.88671875" style="560" bestFit="1" customWidth="1"/>
    <col min="3073" max="3073" width="1.5546875" style="560" customWidth="1"/>
    <col min="3074" max="3074" width="13.6640625" style="560" customWidth="1"/>
    <col min="3075" max="3075" width="1.5546875" style="560" customWidth="1"/>
    <col min="3076" max="3076" width="10.6640625" style="560" customWidth="1"/>
    <col min="3077" max="3110" width="12.5546875" style="560" customWidth="1"/>
    <col min="3111" max="3135" width="10" style="560" customWidth="1"/>
    <col min="3136" max="3136" width="9.5546875" style="560" customWidth="1"/>
    <col min="3137" max="3154" width="0" style="560" hidden="1" customWidth="1"/>
    <col min="3155" max="3155" width="1.109375" style="560" customWidth="1"/>
    <col min="3156" max="3163" width="0" style="560" hidden="1" customWidth="1"/>
    <col min="3164" max="3164" width="2.33203125" style="560" customWidth="1"/>
    <col min="3165" max="3188" width="0" style="560" hidden="1" customWidth="1"/>
    <col min="3189" max="3189" width="0.33203125" style="560" customWidth="1"/>
    <col min="3190" max="3196" width="0" style="560" hidden="1" customWidth="1"/>
    <col min="3197" max="3324" width="10" style="560"/>
    <col min="3325" max="3325" width="53.109375" style="560" customWidth="1"/>
    <col min="3326" max="3326" width="10.5546875" style="560" bestFit="1" customWidth="1"/>
    <col min="3327" max="3327" width="1.5546875" style="560" customWidth="1"/>
    <col min="3328" max="3328" width="9.88671875" style="560" bestFit="1" customWidth="1"/>
    <col min="3329" max="3329" width="1.5546875" style="560" customWidth="1"/>
    <col min="3330" max="3330" width="13.6640625" style="560" customWidth="1"/>
    <col min="3331" max="3331" width="1.5546875" style="560" customWidth="1"/>
    <col min="3332" max="3332" width="10.6640625" style="560" customWidth="1"/>
    <col min="3333" max="3366" width="12.5546875" style="560" customWidth="1"/>
    <col min="3367" max="3391" width="10" style="560" customWidth="1"/>
    <col min="3392" max="3392" width="9.5546875" style="560" customWidth="1"/>
    <col min="3393" max="3410" width="0" style="560" hidden="1" customWidth="1"/>
    <col min="3411" max="3411" width="1.109375" style="560" customWidth="1"/>
    <col min="3412" max="3419" width="0" style="560" hidden="1" customWidth="1"/>
    <col min="3420" max="3420" width="2.33203125" style="560" customWidth="1"/>
    <col min="3421" max="3444" width="0" style="560" hidden="1" customWidth="1"/>
    <col min="3445" max="3445" width="0.33203125" style="560" customWidth="1"/>
    <col min="3446" max="3452" width="0" style="560" hidden="1" customWidth="1"/>
    <col min="3453" max="3580" width="10" style="560"/>
    <col min="3581" max="3581" width="53.109375" style="560" customWidth="1"/>
    <col min="3582" max="3582" width="10.5546875" style="560" bestFit="1" customWidth="1"/>
    <col min="3583" max="3583" width="1.5546875" style="560" customWidth="1"/>
    <col min="3584" max="3584" width="9.88671875" style="560" bestFit="1" customWidth="1"/>
    <col min="3585" max="3585" width="1.5546875" style="560" customWidth="1"/>
    <col min="3586" max="3586" width="13.6640625" style="560" customWidth="1"/>
    <col min="3587" max="3587" width="1.5546875" style="560" customWidth="1"/>
    <col min="3588" max="3588" width="10.6640625" style="560" customWidth="1"/>
    <col min="3589" max="3622" width="12.5546875" style="560" customWidth="1"/>
    <col min="3623" max="3647" width="10" style="560" customWidth="1"/>
    <col min="3648" max="3648" width="9.5546875" style="560" customWidth="1"/>
    <col min="3649" max="3666" width="0" style="560" hidden="1" customWidth="1"/>
    <col min="3667" max="3667" width="1.109375" style="560" customWidth="1"/>
    <col min="3668" max="3675" width="0" style="560" hidden="1" customWidth="1"/>
    <col min="3676" max="3676" width="2.33203125" style="560" customWidth="1"/>
    <col min="3677" max="3700" width="0" style="560" hidden="1" customWidth="1"/>
    <col min="3701" max="3701" width="0.33203125" style="560" customWidth="1"/>
    <col min="3702" max="3708" width="0" style="560" hidden="1" customWidth="1"/>
    <col min="3709" max="3836" width="10" style="560"/>
    <col min="3837" max="3837" width="53.109375" style="560" customWidth="1"/>
    <col min="3838" max="3838" width="10.5546875" style="560" bestFit="1" customWidth="1"/>
    <col min="3839" max="3839" width="1.5546875" style="560" customWidth="1"/>
    <col min="3840" max="3840" width="9.88671875" style="560" bestFit="1" customWidth="1"/>
    <col min="3841" max="3841" width="1.5546875" style="560" customWidth="1"/>
    <col min="3842" max="3842" width="13.6640625" style="560" customWidth="1"/>
    <col min="3843" max="3843" width="1.5546875" style="560" customWidth="1"/>
    <col min="3844" max="3844" width="10.6640625" style="560" customWidth="1"/>
    <col min="3845" max="3878" width="12.5546875" style="560" customWidth="1"/>
    <col min="3879" max="3903" width="10" style="560" customWidth="1"/>
    <col min="3904" max="3904" width="9.5546875" style="560" customWidth="1"/>
    <col min="3905" max="3922" width="0" style="560" hidden="1" customWidth="1"/>
    <col min="3923" max="3923" width="1.109375" style="560" customWidth="1"/>
    <col min="3924" max="3931" width="0" style="560" hidden="1" customWidth="1"/>
    <col min="3932" max="3932" width="2.33203125" style="560" customWidth="1"/>
    <col min="3933" max="3956" width="0" style="560" hidden="1" customWidth="1"/>
    <col min="3957" max="3957" width="0.33203125" style="560" customWidth="1"/>
    <col min="3958" max="3964" width="0" style="560" hidden="1" customWidth="1"/>
    <col min="3965" max="4092" width="10" style="560"/>
    <col min="4093" max="4093" width="53.109375" style="560" customWidth="1"/>
    <col min="4094" max="4094" width="10.5546875" style="560" bestFit="1" customWidth="1"/>
    <col min="4095" max="4095" width="1.5546875" style="560" customWidth="1"/>
    <col min="4096" max="4096" width="9.88671875" style="560" bestFit="1" customWidth="1"/>
    <col min="4097" max="4097" width="1.5546875" style="560" customWidth="1"/>
    <col min="4098" max="4098" width="13.6640625" style="560" customWidth="1"/>
    <col min="4099" max="4099" width="1.5546875" style="560" customWidth="1"/>
    <col min="4100" max="4100" width="10.6640625" style="560" customWidth="1"/>
    <col min="4101" max="4134" width="12.5546875" style="560" customWidth="1"/>
    <col min="4135" max="4159" width="10" style="560" customWidth="1"/>
    <col min="4160" max="4160" width="9.5546875" style="560" customWidth="1"/>
    <col min="4161" max="4178" width="0" style="560" hidden="1" customWidth="1"/>
    <col min="4179" max="4179" width="1.109375" style="560" customWidth="1"/>
    <col min="4180" max="4187" width="0" style="560" hidden="1" customWidth="1"/>
    <col min="4188" max="4188" width="2.33203125" style="560" customWidth="1"/>
    <col min="4189" max="4212" width="0" style="560" hidden="1" customWidth="1"/>
    <col min="4213" max="4213" width="0.33203125" style="560" customWidth="1"/>
    <col min="4214" max="4220" width="0" style="560" hidden="1" customWidth="1"/>
    <col min="4221" max="4348" width="10" style="560"/>
    <col min="4349" max="4349" width="53.109375" style="560" customWidth="1"/>
    <col min="4350" max="4350" width="10.5546875" style="560" bestFit="1" customWidth="1"/>
    <col min="4351" max="4351" width="1.5546875" style="560" customWidth="1"/>
    <col min="4352" max="4352" width="9.88671875" style="560" bestFit="1" customWidth="1"/>
    <col min="4353" max="4353" width="1.5546875" style="560" customWidth="1"/>
    <col min="4354" max="4354" width="13.6640625" style="560" customWidth="1"/>
    <col min="4355" max="4355" width="1.5546875" style="560" customWidth="1"/>
    <col min="4356" max="4356" width="10.6640625" style="560" customWidth="1"/>
    <col min="4357" max="4390" width="12.5546875" style="560" customWidth="1"/>
    <col min="4391" max="4415" width="10" style="560" customWidth="1"/>
    <col min="4416" max="4416" width="9.5546875" style="560" customWidth="1"/>
    <col min="4417" max="4434" width="0" style="560" hidden="1" customWidth="1"/>
    <col min="4435" max="4435" width="1.109375" style="560" customWidth="1"/>
    <col min="4436" max="4443" width="0" style="560" hidden="1" customWidth="1"/>
    <col min="4444" max="4444" width="2.33203125" style="560" customWidth="1"/>
    <col min="4445" max="4468" width="0" style="560" hidden="1" customWidth="1"/>
    <col min="4469" max="4469" width="0.33203125" style="560" customWidth="1"/>
    <col min="4470" max="4476" width="0" style="560" hidden="1" customWidth="1"/>
    <col min="4477" max="4604" width="10" style="560"/>
    <col min="4605" max="4605" width="53.109375" style="560" customWidth="1"/>
    <col min="4606" max="4606" width="10.5546875" style="560" bestFit="1" customWidth="1"/>
    <col min="4607" max="4607" width="1.5546875" style="560" customWidth="1"/>
    <col min="4608" max="4608" width="9.88671875" style="560" bestFit="1" customWidth="1"/>
    <col min="4609" max="4609" width="1.5546875" style="560" customWidth="1"/>
    <col min="4610" max="4610" width="13.6640625" style="560" customWidth="1"/>
    <col min="4611" max="4611" width="1.5546875" style="560" customWidth="1"/>
    <col min="4612" max="4612" width="10.6640625" style="560" customWidth="1"/>
    <col min="4613" max="4646" width="12.5546875" style="560" customWidth="1"/>
    <col min="4647" max="4671" width="10" style="560" customWidth="1"/>
    <col min="4672" max="4672" width="9.5546875" style="560" customWidth="1"/>
    <col min="4673" max="4690" width="0" style="560" hidden="1" customWidth="1"/>
    <col min="4691" max="4691" width="1.109375" style="560" customWidth="1"/>
    <col min="4692" max="4699" width="0" style="560" hidden="1" customWidth="1"/>
    <col min="4700" max="4700" width="2.33203125" style="560" customWidth="1"/>
    <col min="4701" max="4724" width="0" style="560" hidden="1" customWidth="1"/>
    <col min="4725" max="4725" width="0.33203125" style="560" customWidth="1"/>
    <col min="4726" max="4732" width="0" style="560" hidden="1" customWidth="1"/>
    <col min="4733" max="4860" width="10" style="560"/>
    <col min="4861" max="4861" width="53.109375" style="560" customWidth="1"/>
    <col min="4862" max="4862" width="10.5546875" style="560" bestFit="1" customWidth="1"/>
    <col min="4863" max="4863" width="1.5546875" style="560" customWidth="1"/>
    <col min="4864" max="4864" width="9.88671875" style="560" bestFit="1" customWidth="1"/>
    <col min="4865" max="4865" width="1.5546875" style="560" customWidth="1"/>
    <col min="4866" max="4866" width="13.6640625" style="560" customWidth="1"/>
    <col min="4867" max="4867" width="1.5546875" style="560" customWidth="1"/>
    <col min="4868" max="4868" width="10.6640625" style="560" customWidth="1"/>
    <col min="4869" max="4902" width="12.5546875" style="560" customWidth="1"/>
    <col min="4903" max="4927" width="10" style="560" customWidth="1"/>
    <col min="4928" max="4928" width="9.5546875" style="560" customWidth="1"/>
    <col min="4929" max="4946" width="0" style="560" hidden="1" customWidth="1"/>
    <col min="4947" max="4947" width="1.109375" style="560" customWidth="1"/>
    <col min="4948" max="4955" width="0" style="560" hidden="1" customWidth="1"/>
    <col min="4956" max="4956" width="2.33203125" style="560" customWidth="1"/>
    <col min="4957" max="4980" width="0" style="560" hidden="1" customWidth="1"/>
    <col min="4981" max="4981" width="0.33203125" style="560" customWidth="1"/>
    <col min="4982" max="4988" width="0" style="560" hidden="1" customWidth="1"/>
    <col min="4989" max="5116" width="10" style="560"/>
    <col min="5117" max="5117" width="53.109375" style="560" customWidth="1"/>
    <col min="5118" max="5118" width="10.5546875" style="560" bestFit="1" customWidth="1"/>
    <col min="5119" max="5119" width="1.5546875" style="560" customWidth="1"/>
    <col min="5120" max="5120" width="9.88671875" style="560" bestFit="1" customWidth="1"/>
    <col min="5121" max="5121" width="1.5546875" style="560" customWidth="1"/>
    <col min="5122" max="5122" width="13.6640625" style="560" customWidth="1"/>
    <col min="5123" max="5123" width="1.5546875" style="560" customWidth="1"/>
    <col min="5124" max="5124" width="10.6640625" style="560" customWidth="1"/>
    <col min="5125" max="5158" width="12.5546875" style="560" customWidth="1"/>
    <col min="5159" max="5183" width="10" style="560" customWidth="1"/>
    <col min="5184" max="5184" width="9.5546875" style="560" customWidth="1"/>
    <col min="5185" max="5202" width="0" style="560" hidden="1" customWidth="1"/>
    <col min="5203" max="5203" width="1.109375" style="560" customWidth="1"/>
    <col min="5204" max="5211" width="0" style="560" hidden="1" customWidth="1"/>
    <col min="5212" max="5212" width="2.33203125" style="560" customWidth="1"/>
    <col min="5213" max="5236" width="0" style="560" hidden="1" customWidth="1"/>
    <col min="5237" max="5237" width="0.33203125" style="560" customWidth="1"/>
    <col min="5238" max="5244" width="0" style="560" hidden="1" customWidth="1"/>
    <col min="5245" max="5372" width="10" style="560"/>
    <col min="5373" max="5373" width="53.109375" style="560" customWidth="1"/>
    <col min="5374" max="5374" width="10.5546875" style="560" bestFit="1" customWidth="1"/>
    <col min="5375" max="5375" width="1.5546875" style="560" customWidth="1"/>
    <col min="5376" max="5376" width="9.88671875" style="560" bestFit="1" customWidth="1"/>
    <col min="5377" max="5377" width="1.5546875" style="560" customWidth="1"/>
    <col min="5378" max="5378" width="13.6640625" style="560" customWidth="1"/>
    <col min="5379" max="5379" width="1.5546875" style="560" customWidth="1"/>
    <col min="5380" max="5380" width="10.6640625" style="560" customWidth="1"/>
    <col min="5381" max="5414" width="12.5546875" style="560" customWidth="1"/>
    <col min="5415" max="5439" width="10" style="560" customWidth="1"/>
    <col min="5440" max="5440" width="9.5546875" style="560" customWidth="1"/>
    <col min="5441" max="5458" width="0" style="560" hidden="1" customWidth="1"/>
    <col min="5459" max="5459" width="1.109375" style="560" customWidth="1"/>
    <col min="5460" max="5467" width="0" style="560" hidden="1" customWidth="1"/>
    <col min="5468" max="5468" width="2.33203125" style="560" customWidth="1"/>
    <col min="5469" max="5492" width="0" style="560" hidden="1" customWidth="1"/>
    <col min="5493" max="5493" width="0.33203125" style="560" customWidth="1"/>
    <col min="5494" max="5500" width="0" style="560" hidden="1" customWidth="1"/>
    <col min="5501" max="5628" width="10" style="560"/>
    <col min="5629" max="5629" width="53.109375" style="560" customWidth="1"/>
    <col min="5630" max="5630" width="10.5546875" style="560" bestFit="1" customWidth="1"/>
    <col min="5631" max="5631" width="1.5546875" style="560" customWidth="1"/>
    <col min="5632" max="5632" width="9.88671875" style="560" bestFit="1" customWidth="1"/>
    <col min="5633" max="5633" width="1.5546875" style="560" customWidth="1"/>
    <col min="5634" max="5634" width="13.6640625" style="560" customWidth="1"/>
    <col min="5635" max="5635" width="1.5546875" style="560" customWidth="1"/>
    <col min="5636" max="5636" width="10.6640625" style="560" customWidth="1"/>
    <col min="5637" max="5670" width="12.5546875" style="560" customWidth="1"/>
    <col min="5671" max="5695" width="10" style="560" customWidth="1"/>
    <col min="5696" max="5696" width="9.5546875" style="560" customWidth="1"/>
    <col min="5697" max="5714" width="0" style="560" hidden="1" customWidth="1"/>
    <col min="5715" max="5715" width="1.109375" style="560" customWidth="1"/>
    <col min="5716" max="5723" width="0" style="560" hidden="1" customWidth="1"/>
    <col min="5724" max="5724" width="2.33203125" style="560" customWidth="1"/>
    <col min="5725" max="5748" width="0" style="560" hidden="1" customWidth="1"/>
    <col min="5749" max="5749" width="0.33203125" style="560" customWidth="1"/>
    <col min="5750" max="5756" width="0" style="560" hidden="1" customWidth="1"/>
    <col min="5757" max="5884" width="10" style="560"/>
    <col min="5885" max="5885" width="53.109375" style="560" customWidth="1"/>
    <col min="5886" max="5886" width="10.5546875" style="560" bestFit="1" customWidth="1"/>
    <col min="5887" max="5887" width="1.5546875" style="560" customWidth="1"/>
    <col min="5888" max="5888" width="9.88671875" style="560" bestFit="1" customWidth="1"/>
    <col min="5889" max="5889" width="1.5546875" style="560" customWidth="1"/>
    <col min="5890" max="5890" width="13.6640625" style="560" customWidth="1"/>
    <col min="5891" max="5891" width="1.5546875" style="560" customWidth="1"/>
    <col min="5892" max="5892" width="10.6640625" style="560" customWidth="1"/>
    <col min="5893" max="5926" width="12.5546875" style="560" customWidth="1"/>
    <col min="5927" max="5951" width="10" style="560" customWidth="1"/>
    <col min="5952" max="5952" width="9.5546875" style="560" customWidth="1"/>
    <col min="5953" max="5970" width="0" style="560" hidden="1" customWidth="1"/>
    <col min="5971" max="5971" width="1.109375" style="560" customWidth="1"/>
    <col min="5972" max="5979" width="0" style="560" hidden="1" customWidth="1"/>
    <col min="5980" max="5980" width="2.33203125" style="560" customWidth="1"/>
    <col min="5981" max="6004" width="0" style="560" hidden="1" customWidth="1"/>
    <col min="6005" max="6005" width="0.33203125" style="560" customWidth="1"/>
    <col min="6006" max="6012" width="0" style="560" hidden="1" customWidth="1"/>
    <col min="6013" max="6140" width="10" style="560"/>
    <col min="6141" max="6141" width="53.109375" style="560" customWidth="1"/>
    <col min="6142" max="6142" width="10.5546875" style="560" bestFit="1" customWidth="1"/>
    <col min="6143" max="6143" width="1.5546875" style="560" customWidth="1"/>
    <col min="6144" max="6144" width="9.88671875" style="560" bestFit="1" customWidth="1"/>
    <col min="6145" max="6145" width="1.5546875" style="560" customWidth="1"/>
    <col min="6146" max="6146" width="13.6640625" style="560" customWidth="1"/>
    <col min="6147" max="6147" width="1.5546875" style="560" customWidth="1"/>
    <col min="6148" max="6148" width="10.6640625" style="560" customWidth="1"/>
    <col min="6149" max="6182" width="12.5546875" style="560" customWidth="1"/>
    <col min="6183" max="6207" width="10" style="560" customWidth="1"/>
    <col min="6208" max="6208" width="9.5546875" style="560" customWidth="1"/>
    <col min="6209" max="6226" width="0" style="560" hidden="1" customWidth="1"/>
    <col min="6227" max="6227" width="1.109375" style="560" customWidth="1"/>
    <col min="6228" max="6235" width="0" style="560" hidden="1" customWidth="1"/>
    <col min="6236" max="6236" width="2.33203125" style="560" customWidth="1"/>
    <col min="6237" max="6260" width="0" style="560" hidden="1" customWidth="1"/>
    <col min="6261" max="6261" width="0.33203125" style="560" customWidth="1"/>
    <col min="6262" max="6268" width="0" style="560" hidden="1" customWidth="1"/>
    <col min="6269" max="6396" width="10" style="560"/>
    <col min="6397" max="6397" width="53.109375" style="560" customWidth="1"/>
    <col min="6398" max="6398" width="10.5546875" style="560" bestFit="1" customWidth="1"/>
    <col min="6399" max="6399" width="1.5546875" style="560" customWidth="1"/>
    <col min="6400" max="6400" width="9.88671875" style="560" bestFit="1" customWidth="1"/>
    <col min="6401" max="6401" width="1.5546875" style="560" customWidth="1"/>
    <col min="6402" max="6402" width="13.6640625" style="560" customWidth="1"/>
    <col min="6403" max="6403" width="1.5546875" style="560" customWidth="1"/>
    <col min="6404" max="6404" width="10.6640625" style="560" customWidth="1"/>
    <col min="6405" max="6438" width="12.5546875" style="560" customWidth="1"/>
    <col min="6439" max="6463" width="10" style="560" customWidth="1"/>
    <col min="6464" max="6464" width="9.5546875" style="560" customWidth="1"/>
    <col min="6465" max="6482" width="0" style="560" hidden="1" customWidth="1"/>
    <col min="6483" max="6483" width="1.109375" style="560" customWidth="1"/>
    <col min="6484" max="6491" width="0" style="560" hidden="1" customWidth="1"/>
    <col min="6492" max="6492" width="2.33203125" style="560" customWidth="1"/>
    <col min="6493" max="6516" width="0" style="560" hidden="1" customWidth="1"/>
    <col min="6517" max="6517" width="0.33203125" style="560" customWidth="1"/>
    <col min="6518" max="6524" width="0" style="560" hidden="1" customWidth="1"/>
    <col min="6525" max="6652" width="10" style="560"/>
    <col min="6653" max="6653" width="53.109375" style="560" customWidth="1"/>
    <col min="6654" max="6654" width="10.5546875" style="560" bestFit="1" customWidth="1"/>
    <col min="6655" max="6655" width="1.5546875" style="560" customWidth="1"/>
    <col min="6656" max="6656" width="9.88671875" style="560" bestFit="1" customWidth="1"/>
    <col min="6657" max="6657" width="1.5546875" style="560" customWidth="1"/>
    <col min="6658" max="6658" width="13.6640625" style="560" customWidth="1"/>
    <col min="6659" max="6659" width="1.5546875" style="560" customWidth="1"/>
    <col min="6660" max="6660" width="10.6640625" style="560" customWidth="1"/>
    <col min="6661" max="6694" width="12.5546875" style="560" customWidth="1"/>
    <col min="6695" max="6719" width="10" style="560" customWidth="1"/>
    <col min="6720" max="6720" width="9.5546875" style="560" customWidth="1"/>
    <col min="6721" max="6738" width="0" style="560" hidden="1" customWidth="1"/>
    <col min="6739" max="6739" width="1.109375" style="560" customWidth="1"/>
    <col min="6740" max="6747" width="0" style="560" hidden="1" customWidth="1"/>
    <col min="6748" max="6748" width="2.33203125" style="560" customWidth="1"/>
    <col min="6749" max="6772" width="0" style="560" hidden="1" customWidth="1"/>
    <col min="6773" max="6773" width="0.33203125" style="560" customWidth="1"/>
    <col min="6774" max="6780" width="0" style="560" hidden="1" customWidth="1"/>
    <col min="6781" max="6908" width="10" style="560"/>
    <col min="6909" max="6909" width="53.109375" style="560" customWidth="1"/>
    <col min="6910" max="6910" width="10.5546875" style="560" bestFit="1" customWidth="1"/>
    <col min="6911" max="6911" width="1.5546875" style="560" customWidth="1"/>
    <col min="6912" max="6912" width="9.88671875" style="560" bestFit="1" customWidth="1"/>
    <col min="6913" max="6913" width="1.5546875" style="560" customWidth="1"/>
    <col min="6914" max="6914" width="13.6640625" style="560" customWidth="1"/>
    <col min="6915" max="6915" width="1.5546875" style="560" customWidth="1"/>
    <col min="6916" max="6916" width="10.6640625" style="560" customWidth="1"/>
    <col min="6917" max="6950" width="12.5546875" style="560" customWidth="1"/>
    <col min="6951" max="6975" width="10" style="560" customWidth="1"/>
    <col min="6976" max="6976" width="9.5546875" style="560" customWidth="1"/>
    <col min="6977" max="6994" width="0" style="560" hidden="1" customWidth="1"/>
    <col min="6995" max="6995" width="1.109375" style="560" customWidth="1"/>
    <col min="6996" max="7003" width="0" style="560" hidden="1" customWidth="1"/>
    <col min="7004" max="7004" width="2.33203125" style="560" customWidth="1"/>
    <col min="7005" max="7028" width="0" style="560" hidden="1" customWidth="1"/>
    <col min="7029" max="7029" width="0.33203125" style="560" customWidth="1"/>
    <col min="7030" max="7036" width="0" style="560" hidden="1" customWidth="1"/>
    <col min="7037" max="7164" width="10" style="560"/>
    <col min="7165" max="7165" width="53.109375" style="560" customWidth="1"/>
    <col min="7166" max="7166" width="10.5546875" style="560" bestFit="1" customWidth="1"/>
    <col min="7167" max="7167" width="1.5546875" style="560" customWidth="1"/>
    <col min="7168" max="7168" width="9.88671875" style="560" bestFit="1" customWidth="1"/>
    <col min="7169" max="7169" width="1.5546875" style="560" customWidth="1"/>
    <col min="7170" max="7170" width="13.6640625" style="560" customWidth="1"/>
    <col min="7171" max="7171" width="1.5546875" style="560" customWidth="1"/>
    <col min="7172" max="7172" width="10.6640625" style="560" customWidth="1"/>
    <col min="7173" max="7206" width="12.5546875" style="560" customWidth="1"/>
    <col min="7207" max="7231" width="10" style="560" customWidth="1"/>
    <col min="7232" max="7232" width="9.5546875" style="560" customWidth="1"/>
    <col min="7233" max="7250" width="0" style="560" hidden="1" customWidth="1"/>
    <col min="7251" max="7251" width="1.109375" style="560" customWidth="1"/>
    <col min="7252" max="7259" width="0" style="560" hidden="1" customWidth="1"/>
    <col min="7260" max="7260" width="2.33203125" style="560" customWidth="1"/>
    <col min="7261" max="7284" width="0" style="560" hidden="1" customWidth="1"/>
    <col min="7285" max="7285" width="0.33203125" style="560" customWidth="1"/>
    <col min="7286" max="7292" width="0" style="560" hidden="1" customWidth="1"/>
    <col min="7293" max="7420" width="10" style="560"/>
    <col min="7421" max="7421" width="53.109375" style="560" customWidth="1"/>
    <col min="7422" max="7422" width="10.5546875" style="560" bestFit="1" customWidth="1"/>
    <col min="7423" max="7423" width="1.5546875" style="560" customWidth="1"/>
    <col min="7424" max="7424" width="9.88671875" style="560" bestFit="1" customWidth="1"/>
    <col min="7425" max="7425" width="1.5546875" style="560" customWidth="1"/>
    <col min="7426" max="7426" width="13.6640625" style="560" customWidth="1"/>
    <col min="7427" max="7427" width="1.5546875" style="560" customWidth="1"/>
    <col min="7428" max="7428" width="10.6640625" style="560" customWidth="1"/>
    <col min="7429" max="7462" width="12.5546875" style="560" customWidth="1"/>
    <col min="7463" max="7487" width="10" style="560" customWidth="1"/>
    <col min="7488" max="7488" width="9.5546875" style="560" customWidth="1"/>
    <col min="7489" max="7506" width="0" style="560" hidden="1" customWidth="1"/>
    <col min="7507" max="7507" width="1.109375" style="560" customWidth="1"/>
    <col min="7508" max="7515" width="0" style="560" hidden="1" customWidth="1"/>
    <col min="7516" max="7516" width="2.33203125" style="560" customWidth="1"/>
    <col min="7517" max="7540" width="0" style="560" hidden="1" customWidth="1"/>
    <col min="7541" max="7541" width="0.33203125" style="560" customWidth="1"/>
    <col min="7542" max="7548" width="0" style="560" hidden="1" customWidth="1"/>
    <col min="7549" max="7676" width="10" style="560"/>
    <col min="7677" max="7677" width="53.109375" style="560" customWidth="1"/>
    <col min="7678" max="7678" width="10.5546875" style="560" bestFit="1" customWidth="1"/>
    <col min="7679" max="7679" width="1.5546875" style="560" customWidth="1"/>
    <col min="7680" max="7680" width="9.88671875" style="560" bestFit="1" customWidth="1"/>
    <col min="7681" max="7681" width="1.5546875" style="560" customWidth="1"/>
    <col min="7682" max="7682" width="13.6640625" style="560" customWidth="1"/>
    <col min="7683" max="7683" width="1.5546875" style="560" customWidth="1"/>
    <col min="7684" max="7684" width="10.6640625" style="560" customWidth="1"/>
    <col min="7685" max="7718" width="12.5546875" style="560" customWidth="1"/>
    <col min="7719" max="7743" width="10" style="560" customWidth="1"/>
    <col min="7744" max="7744" width="9.5546875" style="560" customWidth="1"/>
    <col min="7745" max="7762" width="0" style="560" hidden="1" customWidth="1"/>
    <col min="7763" max="7763" width="1.109375" style="560" customWidth="1"/>
    <col min="7764" max="7771" width="0" style="560" hidden="1" customWidth="1"/>
    <col min="7772" max="7772" width="2.33203125" style="560" customWidth="1"/>
    <col min="7773" max="7796" width="0" style="560" hidden="1" customWidth="1"/>
    <col min="7797" max="7797" width="0.33203125" style="560" customWidth="1"/>
    <col min="7798" max="7804" width="0" style="560" hidden="1" customWidth="1"/>
    <col min="7805" max="7932" width="10" style="560"/>
    <col min="7933" max="7933" width="53.109375" style="560" customWidth="1"/>
    <col min="7934" max="7934" width="10.5546875" style="560" bestFit="1" customWidth="1"/>
    <col min="7935" max="7935" width="1.5546875" style="560" customWidth="1"/>
    <col min="7936" max="7936" width="9.88671875" style="560" bestFit="1" customWidth="1"/>
    <col min="7937" max="7937" width="1.5546875" style="560" customWidth="1"/>
    <col min="7938" max="7938" width="13.6640625" style="560" customWidth="1"/>
    <col min="7939" max="7939" width="1.5546875" style="560" customWidth="1"/>
    <col min="7940" max="7940" width="10.6640625" style="560" customWidth="1"/>
    <col min="7941" max="7974" width="12.5546875" style="560" customWidth="1"/>
    <col min="7975" max="7999" width="10" style="560" customWidth="1"/>
    <col min="8000" max="8000" width="9.5546875" style="560" customWidth="1"/>
    <col min="8001" max="8018" width="0" style="560" hidden="1" customWidth="1"/>
    <col min="8019" max="8019" width="1.109375" style="560" customWidth="1"/>
    <col min="8020" max="8027" width="0" style="560" hidden="1" customWidth="1"/>
    <col min="8028" max="8028" width="2.33203125" style="560" customWidth="1"/>
    <col min="8029" max="8052" width="0" style="560" hidden="1" customWidth="1"/>
    <col min="8053" max="8053" width="0.33203125" style="560" customWidth="1"/>
    <col min="8054" max="8060" width="0" style="560" hidden="1" customWidth="1"/>
    <col min="8061" max="8188" width="10" style="560"/>
    <col min="8189" max="8189" width="53.109375" style="560" customWidth="1"/>
    <col min="8190" max="8190" width="10.5546875" style="560" bestFit="1" customWidth="1"/>
    <col min="8191" max="8191" width="1.5546875" style="560" customWidth="1"/>
    <col min="8192" max="8192" width="9.88671875" style="560" bestFit="1" customWidth="1"/>
    <col min="8193" max="8193" width="1.5546875" style="560" customWidth="1"/>
    <col min="8194" max="8194" width="13.6640625" style="560" customWidth="1"/>
    <col min="8195" max="8195" width="1.5546875" style="560" customWidth="1"/>
    <col min="8196" max="8196" width="10.6640625" style="560" customWidth="1"/>
    <col min="8197" max="8230" width="12.5546875" style="560" customWidth="1"/>
    <col min="8231" max="8255" width="10" style="560" customWidth="1"/>
    <col min="8256" max="8256" width="9.5546875" style="560" customWidth="1"/>
    <col min="8257" max="8274" width="0" style="560" hidden="1" customWidth="1"/>
    <col min="8275" max="8275" width="1.109375" style="560" customWidth="1"/>
    <col min="8276" max="8283" width="0" style="560" hidden="1" customWidth="1"/>
    <col min="8284" max="8284" width="2.33203125" style="560" customWidth="1"/>
    <col min="8285" max="8308" width="0" style="560" hidden="1" customWidth="1"/>
    <col min="8309" max="8309" width="0.33203125" style="560" customWidth="1"/>
    <col min="8310" max="8316" width="0" style="560" hidden="1" customWidth="1"/>
    <col min="8317" max="8444" width="10" style="560"/>
    <col min="8445" max="8445" width="53.109375" style="560" customWidth="1"/>
    <col min="8446" max="8446" width="10.5546875" style="560" bestFit="1" customWidth="1"/>
    <col min="8447" max="8447" width="1.5546875" style="560" customWidth="1"/>
    <col min="8448" max="8448" width="9.88671875" style="560" bestFit="1" customWidth="1"/>
    <col min="8449" max="8449" width="1.5546875" style="560" customWidth="1"/>
    <col min="8450" max="8450" width="13.6640625" style="560" customWidth="1"/>
    <col min="8451" max="8451" width="1.5546875" style="560" customWidth="1"/>
    <col min="8452" max="8452" width="10.6640625" style="560" customWidth="1"/>
    <col min="8453" max="8486" width="12.5546875" style="560" customWidth="1"/>
    <col min="8487" max="8511" width="10" style="560" customWidth="1"/>
    <col min="8512" max="8512" width="9.5546875" style="560" customWidth="1"/>
    <col min="8513" max="8530" width="0" style="560" hidden="1" customWidth="1"/>
    <col min="8531" max="8531" width="1.109375" style="560" customWidth="1"/>
    <col min="8532" max="8539" width="0" style="560" hidden="1" customWidth="1"/>
    <col min="8540" max="8540" width="2.33203125" style="560" customWidth="1"/>
    <col min="8541" max="8564" width="0" style="560" hidden="1" customWidth="1"/>
    <col min="8565" max="8565" width="0.33203125" style="560" customWidth="1"/>
    <col min="8566" max="8572" width="0" style="560" hidden="1" customWidth="1"/>
    <col min="8573" max="8700" width="10" style="560"/>
    <col min="8701" max="8701" width="53.109375" style="560" customWidth="1"/>
    <col min="8702" max="8702" width="10.5546875" style="560" bestFit="1" customWidth="1"/>
    <col min="8703" max="8703" width="1.5546875" style="560" customWidth="1"/>
    <col min="8704" max="8704" width="9.88671875" style="560" bestFit="1" customWidth="1"/>
    <col min="8705" max="8705" width="1.5546875" style="560" customWidth="1"/>
    <col min="8706" max="8706" width="13.6640625" style="560" customWidth="1"/>
    <col min="8707" max="8707" width="1.5546875" style="560" customWidth="1"/>
    <col min="8708" max="8708" width="10.6640625" style="560" customWidth="1"/>
    <col min="8709" max="8742" width="12.5546875" style="560" customWidth="1"/>
    <col min="8743" max="8767" width="10" style="560" customWidth="1"/>
    <col min="8768" max="8768" width="9.5546875" style="560" customWidth="1"/>
    <col min="8769" max="8786" width="0" style="560" hidden="1" customWidth="1"/>
    <col min="8787" max="8787" width="1.109375" style="560" customWidth="1"/>
    <col min="8788" max="8795" width="0" style="560" hidden="1" customWidth="1"/>
    <col min="8796" max="8796" width="2.33203125" style="560" customWidth="1"/>
    <col min="8797" max="8820" width="0" style="560" hidden="1" customWidth="1"/>
    <col min="8821" max="8821" width="0.33203125" style="560" customWidth="1"/>
    <col min="8822" max="8828" width="0" style="560" hidden="1" customWidth="1"/>
    <col min="8829" max="8956" width="10" style="560"/>
    <col min="8957" max="8957" width="53.109375" style="560" customWidth="1"/>
    <col min="8958" max="8958" width="10.5546875" style="560" bestFit="1" customWidth="1"/>
    <col min="8959" max="8959" width="1.5546875" style="560" customWidth="1"/>
    <col min="8960" max="8960" width="9.88671875" style="560" bestFit="1" customWidth="1"/>
    <col min="8961" max="8961" width="1.5546875" style="560" customWidth="1"/>
    <col min="8962" max="8962" width="13.6640625" style="560" customWidth="1"/>
    <col min="8963" max="8963" width="1.5546875" style="560" customWidth="1"/>
    <col min="8964" max="8964" width="10.6640625" style="560" customWidth="1"/>
    <col min="8965" max="8998" width="12.5546875" style="560" customWidth="1"/>
    <col min="8999" max="9023" width="10" style="560" customWidth="1"/>
    <col min="9024" max="9024" width="9.5546875" style="560" customWidth="1"/>
    <col min="9025" max="9042" width="0" style="560" hidden="1" customWidth="1"/>
    <col min="9043" max="9043" width="1.109375" style="560" customWidth="1"/>
    <col min="9044" max="9051" width="0" style="560" hidden="1" customWidth="1"/>
    <col min="9052" max="9052" width="2.33203125" style="560" customWidth="1"/>
    <col min="9053" max="9076" width="0" style="560" hidden="1" customWidth="1"/>
    <col min="9077" max="9077" width="0.33203125" style="560" customWidth="1"/>
    <col min="9078" max="9084" width="0" style="560" hidden="1" customWidth="1"/>
    <col min="9085" max="9212" width="10" style="560"/>
    <col min="9213" max="9213" width="53.109375" style="560" customWidth="1"/>
    <col min="9214" max="9214" width="10.5546875" style="560" bestFit="1" customWidth="1"/>
    <col min="9215" max="9215" width="1.5546875" style="560" customWidth="1"/>
    <col min="9216" max="9216" width="9.88671875" style="560" bestFit="1" customWidth="1"/>
    <col min="9217" max="9217" width="1.5546875" style="560" customWidth="1"/>
    <col min="9218" max="9218" width="13.6640625" style="560" customWidth="1"/>
    <col min="9219" max="9219" width="1.5546875" style="560" customWidth="1"/>
    <col min="9220" max="9220" width="10.6640625" style="560" customWidth="1"/>
    <col min="9221" max="9254" width="12.5546875" style="560" customWidth="1"/>
    <col min="9255" max="9279" width="10" style="560" customWidth="1"/>
    <col min="9280" max="9280" width="9.5546875" style="560" customWidth="1"/>
    <col min="9281" max="9298" width="0" style="560" hidden="1" customWidth="1"/>
    <col min="9299" max="9299" width="1.109375" style="560" customWidth="1"/>
    <col min="9300" max="9307" width="0" style="560" hidden="1" customWidth="1"/>
    <col min="9308" max="9308" width="2.33203125" style="560" customWidth="1"/>
    <col min="9309" max="9332" width="0" style="560" hidden="1" customWidth="1"/>
    <col min="9333" max="9333" width="0.33203125" style="560" customWidth="1"/>
    <col min="9334" max="9340" width="0" style="560" hidden="1" customWidth="1"/>
    <col min="9341" max="9468" width="10" style="560"/>
    <col min="9469" max="9469" width="53.109375" style="560" customWidth="1"/>
    <col min="9470" max="9470" width="10.5546875" style="560" bestFit="1" customWidth="1"/>
    <col min="9471" max="9471" width="1.5546875" style="560" customWidth="1"/>
    <col min="9472" max="9472" width="9.88671875" style="560" bestFit="1" customWidth="1"/>
    <col min="9473" max="9473" width="1.5546875" style="560" customWidth="1"/>
    <col min="9474" max="9474" width="13.6640625" style="560" customWidth="1"/>
    <col min="9475" max="9475" width="1.5546875" style="560" customWidth="1"/>
    <col min="9476" max="9476" width="10.6640625" style="560" customWidth="1"/>
    <col min="9477" max="9510" width="12.5546875" style="560" customWidth="1"/>
    <col min="9511" max="9535" width="10" style="560" customWidth="1"/>
    <col min="9536" max="9536" width="9.5546875" style="560" customWidth="1"/>
    <col min="9537" max="9554" width="0" style="560" hidden="1" customWidth="1"/>
    <col min="9555" max="9555" width="1.109375" style="560" customWidth="1"/>
    <col min="9556" max="9563" width="0" style="560" hidden="1" customWidth="1"/>
    <col min="9564" max="9564" width="2.33203125" style="560" customWidth="1"/>
    <col min="9565" max="9588" width="0" style="560" hidden="1" customWidth="1"/>
    <col min="9589" max="9589" width="0.33203125" style="560" customWidth="1"/>
    <col min="9590" max="9596" width="0" style="560" hidden="1" customWidth="1"/>
    <col min="9597" max="9724" width="10" style="560"/>
    <col min="9725" max="9725" width="53.109375" style="560" customWidth="1"/>
    <col min="9726" max="9726" width="10.5546875" style="560" bestFit="1" customWidth="1"/>
    <col min="9727" max="9727" width="1.5546875" style="560" customWidth="1"/>
    <col min="9728" max="9728" width="9.88671875" style="560" bestFit="1" customWidth="1"/>
    <col min="9729" max="9729" width="1.5546875" style="560" customWidth="1"/>
    <col min="9730" max="9730" width="13.6640625" style="560" customWidth="1"/>
    <col min="9731" max="9731" width="1.5546875" style="560" customWidth="1"/>
    <col min="9732" max="9732" width="10.6640625" style="560" customWidth="1"/>
    <col min="9733" max="9766" width="12.5546875" style="560" customWidth="1"/>
    <col min="9767" max="9791" width="10" style="560" customWidth="1"/>
    <col min="9792" max="9792" width="9.5546875" style="560" customWidth="1"/>
    <col min="9793" max="9810" width="0" style="560" hidden="1" customWidth="1"/>
    <col min="9811" max="9811" width="1.109375" style="560" customWidth="1"/>
    <col min="9812" max="9819" width="0" style="560" hidden="1" customWidth="1"/>
    <col min="9820" max="9820" width="2.33203125" style="560" customWidth="1"/>
    <col min="9821" max="9844" width="0" style="560" hidden="1" customWidth="1"/>
    <col min="9845" max="9845" width="0.33203125" style="560" customWidth="1"/>
    <col min="9846" max="9852" width="0" style="560" hidden="1" customWidth="1"/>
    <col min="9853" max="9980" width="10" style="560"/>
    <col min="9981" max="9981" width="53.109375" style="560" customWidth="1"/>
    <col min="9982" max="9982" width="10.5546875" style="560" bestFit="1" customWidth="1"/>
    <col min="9983" max="9983" width="1.5546875" style="560" customWidth="1"/>
    <col min="9984" max="9984" width="9.88671875" style="560" bestFit="1" customWidth="1"/>
    <col min="9985" max="9985" width="1.5546875" style="560" customWidth="1"/>
    <col min="9986" max="9986" width="13.6640625" style="560" customWidth="1"/>
    <col min="9987" max="9987" width="1.5546875" style="560" customWidth="1"/>
    <col min="9988" max="9988" width="10.6640625" style="560" customWidth="1"/>
    <col min="9989" max="10022" width="12.5546875" style="560" customWidth="1"/>
    <col min="10023" max="10047" width="10" style="560" customWidth="1"/>
    <col min="10048" max="10048" width="9.5546875" style="560" customWidth="1"/>
    <col min="10049" max="10066" width="0" style="560" hidden="1" customWidth="1"/>
    <col min="10067" max="10067" width="1.109375" style="560" customWidth="1"/>
    <col min="10068" max="10075" width="0" style="560" hidden="1" customWidth="1"/>
    <col min="10076" max="10076" width="2.33203125" style="560" customWidth="1"/>
    <col min="10077" max="10100" width="0" style="560" hidden="1" customWidth="1"/>
    <col min="10101" max="10101" width="0.33203125" style="560" customWidth="1"/>
    <col min="10102" max="10108" width="0" style="560" hidden="1" customWidth="1"/>
    <col min="10109" max="10236" width="10" style="560"/>
    <col min="10237" max="10237" width="53.109375" style="560" customWidth="1"/>
    <col min="10238" max="10238" width="10.5546875" style="560" bestFit="1" customWidth="1"/>
    <col min="10239" max="10239" width="1.5546875" style="560" customWidth="1"/>
    <col min="10240" max="10240" width="9.88671875" style="560" bestFit="1" customWidth="1"/>
    <col min="10241" max="10241" width="1.5546875" style="560" customWidth="1"/>
    <col min="10242" max="10242" width="13.6640625" style="560" customWidth="1"/>
    <col min="10243" max="10243" width="1.5546875" style="560" customWidth="1"/>
    <col min="10244" max="10244" width="10.6640625" style="560" customWidth="1"/>
    <col min="10245" max="10278" width="12.5546875" style="560" customWidth="1"/>
    <col min="10279" max="10303" width="10" style="560" customWidth="1"/>
    <col min="10304" max="10304" width="9.5546875" style="560" customWidth="1"/>
    <col min="10305" max="10322" width="0" style="560" hidden="1" customWidth="1"/>
    <col min="10323" max="10323" width="1.109375" style="560" customWidth="1"/>
    <col min="10324" max="10331" width="0" style="560" hidden="1" customWidth="1"/>
    <col min="10332" max="10332" width="2.33203125" style="560" customWidth="1"/>
    <col min="10333" max="10356" width="0" style="560" hidden="1" customWidth="1"/>
    <col min="10357" max="10357" width="0.33203125" style="560" customWidth="1"/>
    <col min="10358" max="10364" width="0" style="560" hidden="1" customWidth="1"/>
    <col min="10365" max="10492" width="10" style="560"/>
    <col min="10493" max="10493" width="53.109375" style="560" customWidth="1"/>
    <col min="10494" max="10494" width="10.5546875" style="560" bestFit="1" customWidth="1"/>
    <col min="10495" max="10495" width="1.5546875" style="560" customWidth="1"/>
    <col min="10496" max="10496" width="9.88671875" style="560" bestFit="1" customWidth="1"/>
    <col min="10497" max="10497" width="1.5546875" style="560" customWidth="1"/>
    <col min="10498" max="10498" width="13.6640625" style="560" customWidth="1"/>
    <col min="10499" max="10499" width="1.5546875" style="560" customWidth="1"/>
    <col min="10500" max="10500" width="10.6640625" style="560" customWidth="1"/>
    <col min="10501" max="10534" width="12.5546875" style="560" customWidth="1"/>
    <col min="10535" max="10559" width="10" style="560" customWidth="1"/>
    <col min="10560" max="10560" width="9.5546875" style="560" customWidth="1"/>
    <col min="10561" max="10578" width="0" style="560" hidden="1" customWidth="1"/>
    <col min="10579" max="10579" width="1.109375" style="560" customWidth="1"/>
    <col min="10580" max="10587" width="0" style="560" hidden="1" customWidth="1"/>
    <col min="10588" max="10588" width="2.33203125" style="560" customWidth="1"/>
    <col min="10589" max="10612" width="0" style="560" hidden="1" customWidth="1"/>
    <col min="10613" max="10613" width="0.33203125" style="560" customWidth="1"/>
    <col min="10614" max="10620" width="0" style="560" hidden="1" customWidth="1"/>
    <col min="10621" max="10748" width="10" style="560"/>
    <col min="10749" max="10749" width="53.109375" style="560" customWidth="1"/>
    <col min="10750" max="10750" width="10.5546875" style="560" bestFit="1" customWidth="1"/>
    <col min="10751" max="10751" width="1.5546875" style="560" customWidth="1"/>
    <col min="10752" max="10752" width="9.88671875" style="560" bestFit="1" customWidth="1"/>
    <col min="10753" max="10753" width="1.5546875" style="560" customWidth="1"/>
    <col min="10754" max="10754" width="13.6640625" style="560" customWidth="1"/>
    <col min="10755" max="10755" width="1.5546875" style="560" customWidth="1"/>
    <col min="10756" max="10756" width="10.6640625" style="560" customWidth="1"/>
    <col min="10757" max="10790" width="12.5546875" style="560" customWidth="1"/>
    <col min="10791" max="10815" width="10" style="560" customWidth="1"/>
    <col min="10816" max="10816" width="9.5546875" style="560" customWidth="1"/>
    <col min="10817" max="10834" width="0" style="560" hidden="1" customWidth="1"/>
    <col min="10835" max="10835" width="1.109375" style="560" customWidth="1"/>
    <col min="10836" max="10843" width="0" style="560" hidden="1" customWidth="1"/>
    <col min="10844" max="10844" width="2.33203125" style="560" customWidth="1"/>
    <col min="10845" max="10868" width="0" style="560" hidden="1" customWidth="1"/>
    <col min="10869" max="10869" width="0.33203125" style="560" customWidth="1"/>
    <col min="10870" max="10876" width="0" style="560" hidden="1" customWidth="1"/>
    <col min="10877" max="11004" width="10" style="560"/>
    <col min="11005" max="11005" width="53.109375" style="560" customWidth="1"/>
    <col min="11006" max="11006" width="10.5546875" style="560" bestFit="1" customWidth="1"/>
    <col min="11007" max="11007" width="1.5546875" style="560" customWidth="1"/>
    <col min="11008" max="11008" width="9.88671875" style="560" bestFit="1" customWidth="1"/>
    <col min="11009" max="11009" width="1.5546875" style="560" customWidth="1"/>
    <col min="11010" max="11010" width="13.6640625" style="560" customWidth="1"/>
    <col min="11011" max="11011" width="1.5546875" style="560" customWidth="1"/>
    <col min="11012" max="11012" width="10.6640625" style="560" customWidth="1"/>
    <col min="11013" max="11046" width="12.5546875" style="560" customWidth="1"/>
    <col min="11047" max="11071" width="10" style="560" customWidth="1"/>
    <col min="11072" max="11072" width="9.5546875" style="560" customWidth="1"/>
    <col min="11073" max="11090" width="0" style="560" hidden="1" customWidth="1"/>
    <col min="11091" max="11091" width="1.109375" style="560" customWidth="1"/>
    <col min="11092" max="11099" width="0" style="560" hidden="1" customWidth="1"/>
    <col min="11100" max="11100" width="2.33203125" style="560" customWidth="1"/>
    <col min="11101" max="11124" width="0" style="560" hidden="1" customWidth="1"/>
    <col min="11125" max="11125" width="0.33203125" style="560" customWidth="1"/>
    <col min="11126" max="11132" width="0" style="560" hidden="1" customWidth="1"/>
    <col min="11133" max="11260" width="10" style="560"/>
    <col min="11261" max="11261" width="53.109375" style="560" customWidth="1"/>
    <col min="11262" max="11262" width="10.5546875" style="560" bestFit="1" customWidth="1"/>
    <col min="11263" max="11263" width="1.5546875" style="560" customWidth="1"/>
    <col min="11264" max="11264" width="9.88671875" style="560" bestFit="1" customWidth="1"/>
    <col min="11265" max="11265" width="1.5546875" style="560" customWidth="1"/>
    <col min="11266" max="11266" width="13.6640625" style="560" customWidth="1"/>
    <col min="11267" max="11267" width="1.5546875" style="560" customWidth="1"/>
    <col min="11268" max="11268" width="10.6640625" style="560" customWidth="1"/>
    <col min="11269" max="11302" width="12.5546875" style="560" customWidth="1"/>
    <col min="11303" max="11327" width="10" style="560" customWidth="1"/>
    <col min="11328" max="11328" width="9.5546875" style="560" customWidth="1"/>
    <col min="11329" max="11346" width="0" style="560" hidden="1" customWidth="1"/>
    <col min="11347" max="11347" width="1.109375" style="560" customWidth="1"/>
    <col min="11348" max="11355" width="0" style="560" hidden="1" customWidth="1"/>
    <col min="11356" max="11356" width="2.33203125" style="560" customWidth="1"/>
    <col min="11357" max="11380" width="0" style="560" hidden="1" customWidth="1"/>
    <col min="11381" max="11381" width="0.33203125" style="560" customWidth="1"/>
    <col min="11382" max="11388" width="0" style="560" hidden="1" customWidth="1"/>
    <col min="11389" max="11516" width="10" style="560"/>
    <col min="11517" max="11517" width="53.109375" style="560" customWidth="1"/>
    <col min="11518" max="11518" width="10.5546875" style="560" bestFit="1" customWidth="1"/>
    <col min="11519" max="11519" width="1.5546875" style="560" customWidth="1"/>
    <col min="11520" max="11520" width="9.88671875" style="560" bestFit="1" customWidth="1"/>
    <col min="11521" max="11521" width="1.5546875" style="560" customWidth="1"/>
    <col min="11522" max="11522" width="13.6640625" style="560" customWidth="1"/>
    <col min="11523" max="11523" width="1.5546875" style="560" customWidth="1"/>
    <col min="11524" max="11524" width="10.6640625" style="560" customWidth="1"/>
    <col min="11525" max="11558" width="12.5546875" style="560" customWidth="1"/>
    <col min="11559" max="11583" width="10" style="560" customWidth="1"/>
    <col min="11584" max="11584" width="9.5546875" style="560" customWidth="1"/>
    <col min="11585" max="11602" width="0" style="560" hidden="1" customWidth="1"/>
    <col min="11603" max="11603" width="1.109375" style="560" customWidth="1"/>
    <col min="11604" max="11611" width="0" style="560" hidden="1" customWidth="1"/>
    <col min="11612" max="11612" width="2.33203125" style="560" customWidth="1"/>
    <col min="11613" max="11636" width="0" style="560" hidden="1" customWidth="1"/>
    <col min="11637" max="11637" width="0.33203125" style="560" customWidth="1"/>
    <col min="11638" max="11644" width="0" style="560" hidden="1" customWidth="1"/>
    <col min="11645" max="11772" width="10" style="560"/>
    <col min="11773" max="11773" width="53.109375" style="560" customWidth="1"/>
    <col min="11774" max="11774" width="10.5546875" style="560" bestFit="1" customWidth="1"/>
    <col min="11775" max="11775" width="1.5546875" style="560" customWidth="1"/>
    <col min="11776" max="11776" width="9.88671875" style="560" bestFit="1" customWidth="1"/>
    <col min="11777" max="11777" width="1.5546875" style="560" customWidth="1"/>
    <col min="11778" max="11778" width="13.6640625" style="560" customWidth="1"/>
    <col min="11779" max="11779" width="1.5546875" style="560" customWidth="1"/>
    <col min="11780" max="11780" width="10.6640625" style="560" customWidth="1"/>
    <col min="11781" max="11814" width="12.5546875" style="560" customWidth="1"/>
    <col min="11815" max="11839" width="10" style="560" customWidth="1"/>
    <col min="11840" max="11840" width="9.5546875" style="560" customWidth="1"/>
    <col min="11841" max="11858" width="0" style="560" hidden="1" customWidth="1"/>
    <col min="11859" max="11859" width="1.109375" style="560" customWidth="1"/>
    <col min="11860" max="11867" width="0" style="560" hidden="1" customWidth="1"/>
    <col min="11868" max="11868" width="2.33203125" style="560" customWidth="1"/>
    <col min="11869" max="11892" width="0" style="560" hidden="1" customWidth="1"/>
    <col min="11893" max="11893" width="0.33203125" style="560" customWidth="1"/>
    <col min="11894" max="11900" width="0" style="560" hidden="1" customWidth="1"/>
    <col min="11901" max="12028" width="10" style="560"/>
    <col min="12029" max="12029" width="53.109375" style="560" customWidth="1"/>
    <col min="12030" max="12030" width="10.5546875" style="560" bestFit="1" customWidth="1"/>
    <col min="12031" max="12031" width="1.5546875" style="560" customWidth="1"/>
    <col min="12032" max="12032" width="9.88671875" style="560" bestFit="1" customWidth="1"/>
    <col min="12033" max="12033" width="1.5546875" style="560" customWidth="1"/>
    <col min="12034" max="12034" width="13.6640625" style="560" customWidth="1"/>
    <col min="12035" max="12035" width="1.5546875" style="560" customWidth="1"/>
    <col min="12036" max="12036" width="10.6640625" style="560" customWidth="1"/>
    <col min="12037" max="12070" width="12.5546875" style="560" customWidth="1"/>
    <col min="12071" max="12095" width="10" style="560" customWidth="1"/>
    <col min="12096" max="12096" width="9.5546875" style="560" customWidth="1"/>
    <col min="12097" max="12114" width="0" style="560" hidden="1" customWidth="1"/>
    <col min="12115" max="12115" width="1.109375" style="560" customWidth="1"/>
    <col min="12116" max="12123" width="0" style="560" hidden="1" customWidth="1"/>
    <col min="12124" max="12124" width="2.33203125" style="560" customWidth="1"/>
    <col min="12125" max="12148" width="0" style="560" hidden="1" customWidth="1"/>
    <col min="12149" max="12149" width="0.33203125" style="560" customWidth="1"/>
    <col min="12150" max="12156" width="0" style="560" hidden="1" customWidth="1"/>
    <col min="12157" max="12284" width="10" style="560"/>
    <col min="12285" max="12285" width="53.109375" style="560" customWidth="1"/>
    <col min="12286" max="12286" width="10.5546875" style="560" bestFit="1" customWidth="1"/>
    <col min="12287" max="12287" width="1.5546875" style="560" customWidth="1"/>
    <col min="12288" max="12288" width="9.88671875" style="560" bestFit="1" customWidth="1"/>
    <col min="12289" max="12289" width="1.5546875" style="560" customWidth="1"/>
    <col min="12290" max="12290" width="13.6640625" style="560" customWidth="1"/>
    <col min="12291" max="12291" width="1.5546875" style="560" customWidth="1"/>
    <col min="12292" max="12292" width="10.6640625" style="560" customWidth="1"/>
    <col min="12293" max="12326" width="12.5546875" style="560" customWidth="1"/>
    <col min="12327" max="12351" width="10" style="560" customWidth="1"/>
    <col min="12352" max="12352" width="9.5546875" style="560" customWidth="1"/>
    <col min="12353" max="12370" width="0" style="560" hidden="1" customWidth="1"/>
    <col min="12371" max="12371" width="1.109375" style="560" customWidth="1"/>
    <col min="12372" max="12379" width="0" style="560" hidden="1" customWidth="1"/>
    <col min="12380" max="12380" width="2.33203125" style="560" customWidth="1"/>
    <col min="12381" max="12404" width="0" style="560" hidden="1" customWidth="1"/>
    <col min="12405" max="12405" width="0.33203125" style="560" customWidth="1"/>
    <col min="12406" max="12412" width="0" style="560" hidden="1" customWidth="1"/>
    <col min="12413" max="12540" width="10" style="560"/>
    <col min="12541" max="12541" width="53.109375" style="560" customWidth="1"/>
    <col min="12542" max="12542" width="10.5546875" style="560" bestFit="1" customWidth="1"/>
    <col min="12543" max="12543" width="1.5546875" style="560" customWidth="1"/>
    <col min="12544" max="12544" width="9.88671875" style="560" bestFit="1" customWidth="1"/>
    <col min="12545" max="12545" width="1.5546875" style="560" customWidth="1"/>
    <col min="12546" max="12546" width="13.6640625" style="560" customWidth="1"/>
    <col min="12547" max="12547" width="1.5546875" style="560" customWidth="1"/>
    <col min="12548" max="12548" width="10.6640625" style="560" customWidth="1"/>
    <col min="12549" max="12582" width="12.5546875" style="560" customWidth="1"/>
    <col min="12583" max="12607" width="10" style="560" customWidth="1"/>
    <col min="12608" max="12608" width="9.5546875" style="560" customWidth="1"/>
    <col min="12609" max="12626" width="0" style="560" hidden="1" customWidth="1"/>
    <col min="12627" max="12627" width="1.109375" style="560" customWidth="1"/>
    <col min="12628" max="12635" width="0" style="560" hidden="1" customWidth="1"/>
    <col min="12636" max="12636" width="2.33203125" style="560" customWidth="1"/>
    <col min="12637" max="12660" width="0" style="560" hidden="1" customWidth="1"/>
    <col min="12661" max="12661" width="0.33203125" style="560" customWidth="1"/>
    <col min="12662" max="12668" width="0" style="560" hidden="1" customWidth="1"/>
    <col min="12669" max="12796" width="10" style="560"/>
    <col min="12797" max="12797" width="53.109375" style="560" customWidth="1"/>
    <col min="12798" max="12798" width="10.5546875" style="560" bestFit="1" customWidth="1"/>
    <col min="12799" max="12799" width="1.5546875" style="560" customWidth="1"/>
    <col min="12800" max="12800" width="9.88671875" style="560" bestFit="1" customWidth="1"/>
    <col min="12801" max="12801" width="1.5546875" style="560" customWidth="1"/>
    <col min="12802" max="12802" width="13.6640625" style="560" customWidth="1"/>
    <col min="12803" max="12803" width="1.5546875" style="560" customWidth="1"/>
    <col min="12804" max="12804" width="10.6640625" style="560" customWidth="1"/>
    <col min="12805" max="12838" width="12.5546875" style="560" customWidth="1"/>
    <col min="12839" max="12863" width="10" style="560" customWidth="1"/>
    <col min="12864" max="12864" width="9.5546875" style="560" customWidth="1"/>
    <col min="12865" max="12882" width="0" style="560" hidden="1" customWidth="1"/>
    <col min="12883" max="12883" width="1.109375" style="560" customWidth="1"/>
    <col min="12884" max="12891" width="0" style="560" hidden="1" customWidth="1"/>
    <col min="12892" max="12892" width="2.33203125" style="560" customWidth="1"/>
    <col min="12893" max="12916" width="0" style="560" hidden="1" customWidth="1"/>
    <col min="12917" max="12917" width="0.33203125" style="560" customWidth="1"/>
    <col min="12918" max="12924" width="0" style="560" hidden="1" customWidth="1"/>
    <col min="12925" max="13052" width="10" style="560"/>
    <col min="13053" max="13053" width="53.109375" style="560" customWidth="1"/>
    <col min="13054" max="13054" width="10.5546875" style="560" bestFit="1" customWidth="1"/>
    <col min="13055" max="13055" width="1.5546875" style="560" customWidth="1"/>
    <col min="13056" max="13056" width="9.88671875" style="560" bestFit="1" customWidth="1"/>
    <col min="13057" max="13057" width="1.5546875" style="560" customWidth="1"/>
    <col min="13058" max="13058" width="13.6640625" style="560" customWidth="1"/>
    <col min="13059" max="13059" width="1.5546875" style="560" customWidth="1"/>
    <col min="13060" max="13060" width="10.6640625" style="560" customWidth="1"/>
    <col min="13061" max="13094" width="12.5546875" style="560" customWidth="1"/>
    <col min="13095" max="13119" width="10" style="560" customWidth="1"/>
    <col min="13120" max="13120" width="9.5546875" style="560" customWidth="1"/>
    <col min="13121" max="13138" width="0" style="560" hidden="1" customWidth="1"/>
    <col min="13139" max="13139" width="1.109375" style="560" customWidth="1"/>
    <col min="13140" max="13147" width="0" style="560" hidden="1" customWidth="1"/>
    <col min="13148" max="13148" width="2.33203125" style="560" customWidth="1"/>
    <col min="13149" max="13172" width="0" style="560" hidden="1" customWidth="1"/>
    <col min="13173" max="13173" width="0.33203125" style="560" customWidth="1"/>
    <col min="13174" max="13180" width="0" style="560" hidden="1" customWidth="1"/>
    <col min="13181" max="13308" width="10" style="560"/>
    <col min="13309" max="13309" width="53.109375" style="560" customWidth="1"/>
    <col min="13310" max="13310" width="10.5546875" style="560" bestFit="1" customWidth="1"/>
    <col min="13311" max="13311" width="1.5546875" style="560" customWidth="1"/>
    <col min="13312" max="13312" width="9.88671875" style="560" bestFit="1" customWidth="1"/>
    <col min="13313" max="13313" width="1.5546875" style="560" customWidth="1"/>
    <col min="13314" max="13314" width="13.6640625" style="560" customWidth="1"/>
    <col min="13315" max="13315" width="1.5546875" style="560" customWidth="1"/>
    <col min="13316" max="13316" width="10.6640625" style="560" customWidth="1"/>
    <col min="13317" max="13350" width="12.5546875" style="560" customWidth="1"/>
    <col min="13351" max="13375" width="10" style="560" customWidth="1"/>
    <col min="13376" max="13376" width="9.5546875" style="560" customWidth="1"/>
    <col min="13377" max="13394" width="0" style="560" hidden="1" customWidth="1"/>
    <col min="13395" max="13395" width="1.109375" style="560" customWidth="1"/>
    <col min="13396" max="13403" width="0" style="560" hidden="1" customWidth="1"/>
    <col min="13404" max="13404" width="2.33203125" style="560" customWidth="1"/>
    <col min="13405" max="13428" width="0" style="560" hidden="1" customWidth="1"/>
    <col min="13429" max="13429" width="0.33203125" style="560" customWidth="1"/>
    <col min="13430" max="13436" width="0" style="560" hidden="1" customWidth="1"/>
    <col min="13437" max="13564" width="10" style="560"/>
    <col min="13565" max="13565" width="53.109375" style="560" customWidth="1"/>
    <col min="13566" max="13566" width="10.5546875" style="560" bestFit="1" customWidth="1"/>
    <col min="13567" max="13567" width="1.5546875" style="560" customWidth="1"/>
    <col min="13568" max="13568" width="9.88671875" style="560" bestFit="1" customWidth="1"/>
    <col min="13569" max="13569" width="1.5546875" style="560" customWidth="1"/>
    <col min="13570" max="13570" width="13.6640625" style="560" customWidth="1"/>
    <col min="13571" max="13571" width="1.5546875" style="560" customWidth="1"/>
    <col min="13572" max="13572" width="10.6640625" style="560" customWidth="1"/>
    <col min="13573" max="13606" width="12.5546875" style="560" customWidth="1"/>
    <col min="13607" max="13631" width="10" style="560" customWidth="1"/>
    <col min="13632" max="13632" width="9.5546875" style="560" customWidth="1"/>
    <col min="13633" max="13650" width="0" style="560" hidden="1" customWidth="1"/>
    <col min="13651" max="13651" width="1.109375" style="560" customWidth="1"/>
    <col min="13652" max="13659" width="0" style="560" hidden="1" customWidth="1"/>
    <col min="13660" max="13660" width="2.33203125" style="560" customWidth="1"/>
    <col min="13661" max="13684" width="0" style="560" hidden="1" customWidth="1"/>
    <col min="13685" max="13685" width="0.33203125" style="560" customWidth="1"/>
    <col min="13686" max="13692" width="0" style="560" hidden="1" customWidth="1"/>
    <col min="13693" max="13820" width="10" style="560"/>
    <col min="13821" max="13821" width="53.109375" style="560" customWidth="1"/>
    <col min="13822" max="13822" width="10.5546875" style="560" bestFit="1" customWidth="1"/>
    <col min="13823" max="13823" width="1.5546875" style="560" customWidth="1"/>
    <col min="13824" max="13824" width="9.88671875" style="560" bestFit="1" customWidth="1"/>
    <col min="13825" max="13825" width="1.5546875" style="560" customWidth="1"/>
    <col min="13826" max="13826" width="13.6640625" style="560" customWidth="1"/>
    <col min="13827" max="13827" width="1.5546875" style="560" customWidth="1"/>
    <col min="13828" max="13828" width="10.6640625" style="560" customWidth="1"/>
    <col min="13829" max="13862" width="12.5546875" style="560" customWidth="1"/>
    <col min="13863" max="13887" width="10" style="560" customWidth="1"/>
    <col min="13888" max="13888" width="9.5546875" style="560" customWidth="1"/>
    <col min="13889" max="13906" width="0" style="560" hidden="1" customWidth="1"/>
    <col min="13907" max="13907" width="1.109375" style="560" customWidth="1"/>
    <col min="13908" max="13915" width="0" style="560" hidden="1" customWidth="1"/>
    <col min="13916" max="13916" width="2.33203125" style="560" customWidth="1"/>
    <col min="13917" max="13940" width="0" style="560" hidden="1" customWidth="1"/>
    <col min="13941" max="13941" width="0.33203125" style="560" customWidth="1"/>
    <col min="13942" max="13948" width="0" style="560" hidden="1" customWidth="1"/>
    <col min="13949" max="14076" width="10" style="560"/>
    <col min="14077" max="14077" width="53.109375" style="560" customWidth="1"/>
    <col min="14078" max="14078" width="10.5546875" style="560" bestFit="1" customWidth="1"/>
    <col min="14079" max="14079" width="1.5546875" style="560" customWidth="1"/>
    <col min="14080" max="14080" width="9.88671875" style="560" bestFit="1" customWidth="1"/>
    <col min="14081" max="14081" width="1.5546875" style="560" customWidth="1"/>
    <col min="14082" max="14082" width="13.6640625" style="560" customWidth="1"/>
    <col min="14083" max="14083" width="1.5546875" style="560" customWidth="1"/>
    <col min="14084" max="14084" width="10.6640625" style="560" customWidth="1"/>
    <col min="14085" max="14118" width="12.5546875" style="560" customWidth="1"/>
    <col min="14119" max="14143" width="10" style="560" customWidth="1"/>
    <col min="14144" max="14144" width="9.5546875" style="560" customWidth="1"/>
    <col min="14145" max="14162" width="0" style="560" hidden="1" customWidth="1"/>
    <col min="14163" max="14163" width="1.109375" style="560" customWidth="1"/>
    <col min="14164" max="14171" width="0" style="560" hidden="1" customWidth="1"/>
    <col min="14172" max="14172" width="2.33203125" style="560" customWidth="1"/>
    <col min="14173" max="14196" width="0" style="560" hidden="1" customWidth="1"/>
    <col min="14197" max="14197" width="0.33203125" style="560" customWidth="1"/>
    <col min="14198" max="14204" width="0" style="560" hidden="1" customWidth="1"/>
    <col min="14205" max="14332" width="10" style="560"/>
    <col min="14333" max="14333" width="53.109375" style="560" customWidth="1"/>
    <col min="14334" max="14334" width="10.5546875" style="560" bestFit="1" customWidth="1"/>
    <col min="14335" max="14335" width="1.5546875" style="560" customWidth="1"/>
    <col min="14336" max="14336" width="9.88671875" style="560" bestFit="1" customWidth="1"/>
    <col min="14337" max="14337" width="1.5546875" style="560" customWidth="1"/>
    <col min="14338" max="14338" width="13.6640625" style="560" customWidth="1"/>
    <col min="14339" max="14339" width="1.5546875" style="560" customWidth="1"/>
    <col min="14340" max="14340" width="10.6640625" style="560" customWidth="1"/>
    <col min="14341" max="14374" width="12.5546875" style="560" customWidth="1"/>
    <col min="14375" max="14399" width="10" style="560" customWidth="1"/>
    <col min="14400" max="14400" width="9.5546875" style="560" customWidth="1"/>
    <col min="14401" max="14418" width="0" style="560" hidden="1" customWidth="1"/>
    <col min="14419" max="14419" width="1.109375" style="560" customWidth="1"/>
    <col min="14420" max="14427" width="0" style="560" hidden="1" customWidth="1"/>
    <col min="14428" max="14428" width="2.33203125" style="560" customWidth="1"/>
    <col min="14429" max="14452" width="0" style="560" hidden="1" customWidth="1"/>
    <col min="14453" max="14453" width="0.33203125" style="560" customWidth="1"/>
    <col min="14454" max="14460" width="0" style="560" hidden="1" customWidth="1"/>
    <col min="14461" max="14588" width="10" style="560"/>
    <col min="14589" max="14589" width="53.109375" style="560" customWidth="1"/>
    <col min="14590" max="14590" width="10.5546875" style="560" bestFit="1" customWidth="1"/>
    <col min="14591" max="14591" width="1.5546875" style="560" customWidth="1"/>
    <col min="14592" max="14592" width="9.88671875" style="560" bestFit="1" customWidth="1"/>
    <col min="14593" max="14593" width="1.5546875" style="560" customWidth="1"/>
    <col min="14594" max="14594" width="13.6640625" style="560" customWidth="1"/>
    <col min="14595" max="14595" width="1.5546875" style="560" customWidth="1"/>
    <col min="14596" max="14596" width="10.6640625" style="560" customWidth="1"/>
    <col min="14597" max="14630" width="12.5546875" style="560" customWidth="1"/>
    <col min="14631" max="14655" width="10" style="560" customWidth="1"/>
    <col min="14656" max="14656" width="9.5546875" style="560" customWidth="1"/>
    <col min="14657" max="14674" width="0" style="560" hidden="1" customWidth="1"/>
    <col min="14675" max="14675" width="1.109375" style="560" customWidth="1"/>
    <col min="14676" max="14683" width="0" style="560" hidden="1" customWidth="1"/>
    <col min="14684" max="14684" width="2.33203125" style="560" customWidth="1"/>
    <col min="14685" max="14708" width="0" style="560" hidden="1" customWidth="1"/>
    <col min="14709" max="14709" width="0.33203125" style="560" customWidth="1"/>
    <col min="14710" max="14716" width="0" style="560" hidden="1" customWidth="1"/>
    <col min="14717" max="14844" width="10" style="560"/>
    <col min="14845" max="14845" width="53.109375" style="560" customWidth="1"/>
    <col min="14846" max="14846" width="10.5546875" style="560" bestFit="1" customWidth="1"/>
    <col min="14847" max="14847" width="1.5546875" style="560" customWidth="1"/>
    <col min="14848" max="14848" width="9.88671875" style="560" bestFit="1" customWidth="1"/>
    <col min="14849" max="14849" width="1.5546875" style="560" customWidth="1"/>
    <col min="14850" max="14850" width="13.6640625" style="560" customWidth="1"/>
    <col min="14851" max="14851" width="1.5546875" style="560" customWidth="1"/>
    <col min="14852" max="14852" width="10.6640625" style="560" customWidth="1"/>
    <col min="14853" max="14886" width="12.5546875" style="560" customWidth="1"/>
    <col min="14887" max="14911" width="10" style="560" customWidth="1"/>
    <col min="14912" max="14912" width="9.5546875" style="560" customWidth="1"/>
    <col min="14913" max="14930" width="0" style="560" hidden="1" customWidth="1"/>
    <col min="14931" max="14931" width="1.109375" style="560" customWidth="1"/>
    <col min="14932" max="14939" width="0" style="560" hidden="1" customWidth="1"/>
    <col min="14940" max="14940" width="2.33203125" style="560" customWidth="1"/>
    <col min="14941" max="14964" width="0" style="560" hidden="1" customWidth="1"/>
    <col min="14965" max="14965" width="0.33203125" style="560" customWidth="1"/>
    <col min="14966" max="14972" width="0" style="560" hidden="1" customWidth="1"/>
    <col min="14973" max="15100" width="10" style="560"/>
    <col min="15101" max="15101" width="53.109375" style="560" customWidth="1"/>
    <col min="15102" max="15102" width="10.5546875" style="560" bestFit="1" customWidth="1"/>
    <col min="15103" max="15103" width="1.5546875" style="560" customWidth="1"/>
    <col min="15104" max="15104" width="9.88671875" style="560" bestFit="1" customWidth="1"/>
    <col min="15105" max="15105" width="1.5546875" style="560" customWidth="1"/>
    <col min="15106" max="15106" width="13.6640625" style="560" customWidth="1"/>
    <col min="15107" max="15107" width="1.5546875" style="560" customWidth="1"/>
    <col min="15108" max="15108" width="10.6640625" style="560" customWidth="1"/>
    <col min="15109" max="15142" width="12.5546875" style="560" customWidth="1"/>
    <col min="15143" max="15167" width="10" style="560" customWidth="1"/>
    <col min="15168" max="15168" width="9.5546875" style="560" customWidth="1"/>
    <col min="15169" max="15186" width="0" style="560" hidden="1" customWidth="1"/>
    <col min="15187" max="15187" width="1.109375" style="560" customWidth="1"/>
    <col min="15188" max="15195" width="0" style="560" hidden="1" customWidth="1"/>
    <col min="15196" max="15196" width="2.33203125" style="560" customWidth="1"/>
    <col min="15197" max="15220" width="0" style="560" hidden="1" customWidth="1"/>
    <col min="15221" max="15221" width="0.33203125" style="560" customWidth="1"/>
    <col min="15222" max="15228" width="0" style="560" hidden="1" customWidth="1"/>
    <col min="15229" max="15356" width="10" style="560"/>
    <col min="15357" max="15357" width="53.109375" style="560" customWidth="1"/>
    <col min="15358" max="15358" width="10.5546875" style="560" bestFit="1" customWidth="1"/>
    <col min="15359" max="15359" width="1.5546875" style="560" customWidth="1"/>
    <col min="15360" max="15360" width="9.88671875" style="560" bestFit="1" customWidth="1"/>
    <col min="15361" max="15361" width="1.5546875" style="560" customWidth="1"/>
    <col min="15362" max="15362" width="13.6640625" style="560" customWidth="1"/>
    <col min="15363" max="15363" width="1.5546875" style="560" customWidth="1"/>
    <col min="15364" max="15364" width="10.6640625" style="560" customWidth="1"/>
    <col min="15365" max="15398" width="12.5546875" style="560" customWidth="1"/>
    <col min="15399" max="15423" width="10" style="560" customWidth="1"/>
    <col min="15424" max="15424" width="9.5546875" style="560" customWidth="1"/>
    <col min="15425" max="15442" width="0" style="560" hidden="1" customWidth="1"/>
    <col min="15443" max="15443" width="1.109375" style="560" customWidth="1"/>
    <col min="15444" max="15451" width="0" style="560" hidden="1" customWidth="1"/>
    <col min="15452" max="15452" width="2.33203125" style="560" customWidth="1"/>
    <col min="15453" max="15476" width="0" style="560" hidden="1" customWidth="1"/>
    <col min="15477" max="15477" width="0.33203125" style="560" customWidth="1"/>
    <col min="15478" max="15484" width="0" style="560" hidden="1" customWidth="1"/>
    <col min="15485" max="15612" width="10" style="560"/>
    <col min="15613" max="15613" width="53.109375" style="560" customWidth="1"/>
    <col min="15614" max="15614" width="10.5546875" style="560" bestFit="1" customWidth="1"/>
    <col min="15615" max="15615" width="1.5546875" style="560" customWidth="1"/>
    <col min="15616" max="15616" width="9.88671875" style="560" bestFit="1" customWidth="1"/>
    <col min="15617" max="15617" width="1.5546875" style="560" customWidth="1"/>
    <col min="15618" max="15618" width="13.6640625" style="560" customWidth="1"/>
    <col min="15619" max="15619" width="1.5546875" style="560" customWidth="1"/>
    <col min="15620" max="15620" width="10.6640625" style="560" customWidth="1"/>
    <col min="15621" max="15654" width="12.5546875" style="560" customWidth="1"/>
    <col min="15655" max="15679" width="10" style="560" customWidth="1"/>
    <col min="15680" max="15680" width="9.5546875" style="560" customWidth="1"/>
    <col min="15681" max="15698" width="0" style="560" hidden="1" customWidth="1"/>
    <col min="15699" max="15699" width="1.109375" style="560" customWidth="1"/>
    <col min="15700" max="15707" width="0" style="560" hidden="1" customWidth="1"/>
    <col min="15708" max="15708" width="2.33203125" style="560" customWidth="1"/>
    <col min="15709" max="15732" width="0" style="560" hidden="1" customWidth="1"/>
    <col min="15733" max="15733" width="0.33203125" style="560" customWidth="1"/>
    <col min="15734" max="15740" width="0" style="560" hidden="1" customWidth="1"/>
    <col min="15741" max="15868" width="10" style="560"/>
    <col min="15869" max="15869" width="53.109375" style="560" customWidth="1"/>
    <col min="15870" max="15870" width="10.5546875" style="560" bestFit="1" customWidth="1"/>
    <col min="15871" max="15871" width="1.5546875" style="560" customWidth="1"/>
    <col min="15872" max="15872" width="9.88671875" style="560" bestFit="1" customWidth="1"/>
    <col min="15873" max="15873" width="1.5546875" style="560" customWidth="1"/>
    <col min="15874" max="15874" width="13.6640625" style="560" customWidth="1"/>
    <col min="15875" max="15875" width="1.5546875" style="560" customWidth="1"/>
    <col min="15876" max="15876" width="10.6640625" style="560" customWidth="1"/>
    <col min="15877" max="15910" width="12.5546875" style="560" customWidth="1"/>
    <col min="15911" max="15935" width="10" style="560" customWidth="1"/>
    <col min="15936" max="15936" width="9.5546875" style="560" customWidth="1"/>
    <col min="15937" max="15954" width="0" style="560" hidden="1" customWidth="1"/>
    <col min="15955" max="15955" width="1.109375" style="560" customWidth="1"/>
    <col min="15956" max="15963" width="0" style="560" hidden="1" customWidth="1"/>
    <col min="15964" max="15964" width="2.33203125" style="560" customWidth="1"/>
    <col min="15965" max="15988" width="0" style="560" hidden="1" customWidth="1"/>
    <col min="15989" max="15989" width="0.33203125" style="560" customWidth="1"/>
    <col min="15990" max="15996" width="0" style="560" hidden="1" customWidth="1"/>
    <col min="15997" max="16124" width="10" style="560"/>
    <col min="16125" max="16125" width="53.109375" style="560" customWidth="1"/>
    <col min="16126" max="16126" width="10.5546875" style="560" bestFit="1" customWidth="1"/>
    <col min="16127" max="16127" width="1.5546875" style="560" customWidth="1"/>
    <col min="16128" max="16128" width="9.88671875" style="560" bestFit="1" customWidth="1"/>
    <col min="16129" max="16129" width="1.5546875" style="560" customWidth="1"/>
    <col min="16130" max="16130" width="13.6640625" style="560" customWidth="1"/>
    <col min="16131" max="16131" width="1.5546875" style="560" customWidth="1"/>
    <col min="16132" max="16132" width="10.6640625" style="560" customWidth="1"/>
    <col min="16133" max="16166" width="12.5546875" style="560" customWidth="1"/>
    <col min="16167" max="16191" width="10" style="560" customWidth="1"/>
    <col min="16192" max="16192" width="9.5546875" style="560" customWidth="1"/>
    <col min="16193" max="16210" width="0" style="560" hidden="1" customWidth="1"/>
    <col min="16211" max="16211" width="1.109375" style="560" customWidth="1"/>
    <col min="16212" max="16219" width="0" style="560" hidden="1" customWidth="1"/>
    <col min="16220" max="16220" width="2.33203125" style="560" customWidth="1"/>
    <col min="16221" max="16244" width="0" style="560" hidden="1" customWidth="1"/>
    <col min="16245" max="16245" width="0.33203125" style="560" customWidth="1"/>
    <col min="16246" max="16252" width="0" style="560" hidden="1" customWidth="1"/>
    <col min="16253" max="16384" width="10" style="560"/>
  </cols>
  <sheetData>
    <row r="1" spans="1:9" ht="19.2" customHeight="1" x14ac:dyDescent="0.25">
      <c r="B1" s="621" t="s">
        <v>386</v>
      </c>
      <c r="C1" s="622"/>
      <c r="D1" s="622"/>
      <c r="E1" s="622"/>
      <c r="F1" s="622"/>
      <c r="G1" s="622"/>
      <c r="H1" s="622"/>
      <c r="I1" s="623"/>
    </row>
    <row r="2" spans="1:9" x14ac:dyDescent="0.25">
      <c r="B2" s="624" t="s">
        <v>384</v>
      </c>
      <c r="C2" s="625"/>
      <c r="D2" s="625"/>
      <c r="E2" s="625"/>
      <c r="F2" s="625"/>
      <c r="G2" s="625"/>
      <c r="H2" s="625"/>
      <c r="I2" s="626"/>
    </row>
    <row r="3" spans="1:9" x14ac:dyDescent="0.25">
      <c r="B3" s="624" t="s">
        <v>395</v>
      </c>
      <c r="C3" s="625"/>
      <c r="D3" s="625"/>
      <c r="E3" s="625"/>
      <c r="F3" s="625"/>
      <c r="G3" s="625"/>
      <c r="H3" s="625"/>
      <c r="I3" s="626"/>
    </row>
    <row r="4" spans="1:9" ht="14.4" customHeight="1" thickBot="1" x14ac:dyDescent="0.3">
      <c r="B4" s="627" t="s">
        <v>1</v>
      </c>
      <c r="C4" s="628"/>
      <c r="D4" s="628"/>
      <c r="E4" s="628"/>
      <c r="F4" s="628"/>
      <c r="G4" s="628"/>
      <c r="H4" s="628"/>
      <c r="I4" s="629"/>
    </row>
    <row r="5" spans="1:9" ht="13.8" hidden="1" thickTop="1" x14ac:dyDescent="0.25">
      <c r="B5" s="630"/>
      <c r="C5" s="631"/>
      <c r="D5" s="631"/>
      <c r="E5" s="631"/>
      <c r="F5" s="631"/>
      <c r="G5" s="631"/>
      <c r="H5" s="631"/>
      <c r="I5" s="632"/>
    </row>
    <row r="6" spans="1:9" ht="13.8" thickTop="1" x14ac:dyDescent="0.25">
      <c r="B6" s="173"/>
      <c r="C6" s="561"/>
      <c r="D6" s="561"/>
      <c r="E6" s="561"/>
      <c r="F6" s="562"/>
      <c r="G6" s="563" t="s">
        <v>46</v>
      </c>
      <c r="H6" s="564"/>
      <c r="I6" s="292"/>
    </row>
    <row r="7" spans="1:9" x14ac:dyDescent="0.25">
      <c r="B7" s="305" t="s">
        <v>47</v>
      </c>
      <c r="C7" s="293" t="s">
        <v>393</v>
      </c>
      <c r="D7" s="565"/>
      <c r="E7" s="293" t="s">
        <v>272</v>
      </c>
      <c r="F7" s="565"/>
      <c r="G7" s="297" t="s">
        <v>5</v>
      </c>
      <c r="H7" s="566"/>
      <c r="I7" s="296" t="s">
        <v>48</v>
      </c>
    </row>
    <row r="8" spans="1:9" ht="6" customHeight="1" x14ac:dyDescent="0.25">
      <c r="B8" s="175"/>
      <c r="C8" s="567"/>
      <c r="D8" s="567"/>
      <c r="E8" s="567"/>
      <c r="F8" s="567"/>
      <c r="I8" s="174"/>
    </row>
    <row r="9" spans="1:9" x14ac:dyDescent="0.25">
      <c r="A9" s="35">
        <v>611001</v>
      </c>
      <c r="B9" s="176" t="s">
        <v>49</v>
      </c>
      <c r="C9" s="286">
        <v>19061.3</v>
      </c>
      <c r="D9" s="286"/>
      <c r="E9" s="286">
        <v>20722.5</v>
      </c>
      <c r="F9" s="568"/>
      <c r="G9" s="569">
        <f>C9-E9</f>
        <v>-1661.2000000000007</v>
      </c>
      <c r="H9" s="569"/>
      <c r="I9" s="570">
        <f>G9/E9*100</f>
        <v>-8.0164072867655971</v>
      </c>
    </row>
    <row r="10" spans="1:9" ht="1.5" customHeight="1" x14ac:dyDescent="0.25">
      <c r="B10" s="176" t="s">
        <v>50</v>
      </c>
      <c r="C10" s="286"/>
      <c r="D10" s="568"/>
      <c r="E10" s="286"/>
      <c r="F10" s="568"/>
      <c r="G10" s="569"/>
      <c r="H10" s="569"/>
      <c r="I10" s="570"/>
    </row>
    <row r="11" spans="1:9" x14ac:dyDescent="0.25">
      <c r="A11" s="35">
        <v>611002</v>
      </c>
      <c r="B11" s="176" t="s">
        <v>51</v>
      </c>
      <c r="C11" s="286">
        <v>9525.2999999999993</v>
      </c>
      <c r="D11" s="568"/>
      <c r="E11" s="286">
        <v>5009.7</v>
      </c>
      <c r="F11" s="568"/>
      <c r="G11" s="569">
        <f>C11-E11</f>
        <v>4515.5999999999995</v>
      </c>
      <c r="H11" s="569"/>
      <c r="I11" s="570">
        <f>G11/E11*100</f>
        <v>90.137133960117367</v>
      </c>
    </row>
    <row r="12" spans="1:9" hidden="1" x14ac:dyDescent="0.25">
      <c r="A12" s="35">
        <v>611003</v>
      </c>
      <c r="B12" s="176" t="s">
        <v>52</v>
      </c>
      <c r="C12" s="286">
        <v>0</v>
      </c>
      <c r="D12" s="568"/>
      <c r="E12" s="286">
        <v>0</v>
      </c>
      <c r="F12" s="568"/>
      <c r="G12" s="569">
        <f>C12-E12</f>
        <v>0</v>
      </c>
      <c r="H12" s="569"/>
      <c r="I12" s="570">
        <v>100</v>
      </c>
    </row>
    <row r="13" spans="1:9" x14ac:dyDescent="0.25">
      <c r="A13" s="35">
        <v>611004</v>
      </c>
      <c r="B13" s="176" t="s">
        <v>53</v>
      </c>
      <c r="C13" s="286">
        <v>1036.9000000000001</v>
      </c>
      <c r="D13" s="568"/>
      <c r="E13" s="286">
        <v>1107.4000000000001</v>
      </c>
      <c r="F13" s="568"/>
      <c r="G13" s="569">
        <f>C13-E13</f>
        <v>-70.5</v>
      </c>
      <c r="H13" s="569"/>
      <c r="I13" s="570">
        <f>G13/E13*100</f>
        <v>-6.3662633194870866</v>
      </c>
    </row>
    <row r="14" spans="1:9" ht="6.75" customHeight="1" x14ac:dyDescent="0.25">
      <c r="B14" s="173"/>
      <c r="I14" s="174"/>
    </row>
    <row r="15" spans="1:9" ht="12.6" customHeight="1" x14ac:dyDescent="0.25">
      <c r="B15" s="173"/>
      <c r="C15" s="168">
        <f>SUM(C9:C13)</f>
        <v>29623.5</v>
      </c>
      <c r="D15" s="571"/>
      <c r="E15" s="168">
        <f>SUM(E9:E13)</f>
        <v>26839.600000000002</v>
      </c>
      <c r="F15" s="571"/>
      <c r="G15" s="169">
        <f>C15-E15</f>
        <v>2783.8999999999978</v>
      </c>
      <c r="H15" s="572"/>
      <c r="I15" s="573">
        <f>G15/E15*100</f>
        <v>10.372360243818827</v>
      </c>
    </row>
    <row r="16" spans="1:9" ht="6.6" customHeight="1" x14ac:dyDescent="0.25">
      <c r="B16" s="173"/>
      <c r="I16" s="174"/>
    </row>
    <row r="17" spans="1:9" ht="8.25" customHeight="1" x14ac:dyDescent="0.25">
      <c r="B17" s="173"/>
      <c r="I17" s="174"/>
    </row>
    <row r="18" spans="1:9" ht="12.6" customHeight="1" x14ac:dyDescent="0.25">
      <c r="B18" s="305" t="s">
        <v>54</v>
      </c>
      <c r="C18" s="567"/>
      <c r="D18" s="567"/>
      <c r="E18" s="567"/>
      <c r="F18" s="567"/>
      <c r="I18" s="174"/>
    </row>
    <row r="19" spans="1:9" hidden="1" x14ac:dyDescent="0.25">
      <c r="B19" s="173"/>
      <c r="I19" s="174"/>
    </row>
    <row r="20" spans="1:9" x14ac:dyDescent="0.25">
      <c r="A20" s="35">
        <v>711001</v>
      </c>
      <c r="B20" s="173" t="s">
        <v>24</v>
      </c>
      <c r="C20" s="286">
        <v>121.6</v>
      </c>
      <c r="E20" s="286">
        <v>211.2</v>
      </c>
      <c r="G20" s="569">
        <f t="shared" ref="G20:G25" si="0">C20-E20</f>
        <v>-89.6</v>
      </c>
      <c r="I20" s="570">
        <f t="shared" ref="I20:I25" si="1">G20/E20*100</f>
        <v>-42.424242424242422</v>
      </c>
    </row>
    <row r="21" spans="1:9" x14ac:dyDescent="0.25">
      <c r="A21" s="35">
        <v>7110020100</v>
      </c>
      <c r="B21" s="176" t="s">
        <v>49</v>
      </c>
      <c r="C21" s="286">
        <v>7689.7</v>
      </c>
      <c r="D21" s="568"/>
      <c r="E21" s="286">
        <v>8687.5</v>
      </c>
      <c r="F21" s="568"/>
      <c r="G21" s="569">
        <f t="shared" si="0"/>
        <v>-997.80000000000018</v>
      </c>
      <c r="H21" s="569"/>
      <c r="I21" s="570">
        <f t="shared" si="1"/>
        <v>-11.485467625899282</v>
      </c>
    </row>
    <row r="22" spans="1:9" x14ac:dyDescent="0.25">
      <c r="A22" s="35">
        <v>7110020200</v>
      </c>
      <c r="B22" s="176" t="s">
        <v>55</v>
      </c>
      <c r="C22" s="286">
        <v>817.9</v>
      </c>
      <c r="D22" s="568"/>
      <c r="E22" s="286">
        <v>718.4</v>
      </c>
      <c r="F22" s="568"/>
      <c r="G22" s="569">
        <f t="shared" si="0"/>
        <v>99.5</v>
      </c>
      <c r="H22" s="569"/>
      <c r="I22" s="570">
        <f t="shared" si="1"/>
        <v>13.850222717149222</v>
      </c>
    </row>
    <row r="23" spans="1:9" x14ac:dyDescent="0.25">
      <c r="B23" s="176" t="s">
        <v>26</v>
      </c>
      <c r="C23" s="286">
        <v>0</v>
      </c>
      <c r="D23" s="568"/>
      <c r="E23" s="286">
        <v>1764.2</v>
      </c>
      <c r="F23" s="568"/>
      <c r="G23" s="569">
        <f t="shared" si="0"/>
        <v>-1764.2</v>
      </c>
      <c r="H23" s="569"/>
      <c r="I23" s="570">
        <f t="shared" si="1"/>
        <v>-100</v>
      </c>
    </row>
    <row r="24" spans="1:9" x14ac:dyDescent="0.25">
      <c r="A24" s="35">
        <v>711007</v>
      </c>
      <c r="B24" s="176" t="s">
        <v>56</v>
      </c>
      <c r="C24" s="286">
        <v>366.7</v>
      </c>
      <c r="D24" s="568"/>
      <c r="E24" s="286">
        <v>153.5</v>
      </c>
      <c r="F24" s="568"/>
      <c r="G24" s="569">
        <f t="shared" si="0"/>
        <v>213.2</v>
      </c>
      <c r="H24" s="569"/>
      <c r="I24" s="570">
        <f t="shared" si="1"/>
        <v>138.89250814332246</v>
      </c>
    </row>
    <row r="25" spans="1:9" x14ac:dyDescent="0.25">
      <c r="B25" s="176"/>
      <c r="C25" s="171">
        <f>SUM(C20:C24)</f>
        <v>8995.9000000000015</v>
      </c>
      <c r="D25" s="571"/>
      <c r="E25" s="171">
        <f>SUM(E20:E24)</f>
        <v>11534.800000000001</v>
      </c>
      <c r="F25" s="571"/>
      <c r="G25" s="59">
        <f t="shared" si="0"/>
        <v>-2538.8999999999996</v>
      </c>
      <c r="H25" s="572"/>
      <c r="I25" s="574">
        <f t="shared" si="1"/>
        <v>-22.010784755695802</v>
      </c>
    </row>
    <row r="26" spans="1:9" ht="8.25" hidden="1" customHeight="1" x14ac:dyDescent="0.25">
      <c r="B26" s="176"/>
      <c r="C26" s="568"/>
      <c r="D26" s="568"/>
      <c r="E26" s="568"/>
      <c r="F26" s="568"/>
      <c r="G26" s="569"/>
      <c r="H26" s="569"/>
      <c r="I26" s="570"/>
    </row>
    <row r="27" spans="1:9" ht="13.5" customHeight="1" x14ac:dyDescent="0.25">
      <c r="A27" s="35">
        <v>712</v>
      </c>
      <c r="B27" s="176" t="s">
        <v>57</v>
      </c>
      <c r="C27" s="286">
        <v>4</v>
      </c>
      <c r="E27" s="286">
        <v>130.9</v>
      </c>
      <c r="G27" s="569">
        <f>C27-E27</f>
        <v>-126.9</v>
      </c>
      <c r="I27" s="570">
        <v>0</v>
      </c>
    </row>
    <row r="28" spans="1:9" x14ac:dyDescent="0.25">
      <c r="B28" s="173"/>
      <c r="C28" s="168">
        <f>SUM(C25:C27)</f>
        <v>8999.9000000000015</v>
      </c>
      <c r="D28" s="571"/>
      <c r="E28" s="168">
        <f>SUM(E25:E27)</f>
        <v>11665.7</v>
      </c>
      <c r="F28" s="571"/>
      <c r="G28" s="169">
        <f>C28-E28</f>
        <v>-2665.7999999999993</v>
      </c>
      <c r="H28" s="572"/>
      <c r="I28" s="573">
        <f>G28/E28*100</f>
        <v>-22.851607704638376</v>
      </c>
    </row>
    <row r="29" spans="1:9" ht="8.25" hidden="1" customHeight="1" x14ac:dyDescent="0.25">
      <c r="B29" s="173"/>
      <c r="I29" s="174"/>
    </row>
    <row r="30" spans="1:9" ht="15.6" customHeight="1" x14ac:dyDescent="0.25">
      <c r="B30" s="306" t="s">
        <v>58</v>
      </c>
      <c r="C30" s="575">
        <f>+C15-C28</f>
        <v>20623.599999999999</v>
      </c>
      <c r="D30" s="575"/>
      <c r="E30" s="575">
        <f>+E15-E28</f>
        <v>15173.900000000001</v>
      </c>
      <c r="F30" s="575"/>
      <c r="G30" s="572">
        <f>C30-E30</f>
        <v>5449.6999999999971</v>
      </c>
      <c r="H30" s="572"/>
      <c r="I30" s="576">
        <f>G30/E30*100</f>
        <v>35.914959239219954</v>
      </c>
    </row>
    <row r="31" spans="1:9" ht="12" hidden="1" customHeight="1" x14ac:dyDescent="0.25">
      <c r="B31" s="177"/>
      <c r="C31" s="577"/>
      <c r="D31" s="577"/>
      <c r="E31" s="577"/>
      <c r="F31" s="577"/>
      <c r="I31" s="174"/>
    </row>
    <row r="32" spans="1:9" ht="12" customHeight="1" x14ac:dyDescent="0.25">
      <c r="B32" s="177"/>
      <c r="C32" s="577"/>
      <c r="D32" s="577"/>
      <c r="E32" s="577"/>
      <c r="F32" s="577"/>
      <c r="I32" s="174"/>
    </row>
    <row r="33" spans="1:9" ht="15" customHeight="1" x14ac:dyDescent="0.25">
      <c r="A33" s="35">
        <v>62</v>
      </c>
      <c r="B33" s="178" t="s">
        <v>388</v>
      </c>
      <c r="C33" s="286">
        <v>12040.4</v>
      </c>
      <c r="D33" s="569"/>
      <c r="E33" s="286">
        <v>9708.1</v>
      </c>
      <c r="F33" s="569"/>
      <c r="G33" s="569">
        <f>C33-E33</f>
        <v>2332.2999999999993</v>
      </c>
      <c r="H33" s="569"/>
      <c r="I33" s="570">
        <f>G33/E33*100</f>
        <v>24.024268394433506</v>
      </c>
    </row>
    <row r="34" spans="1:9" ht="12" hidden="1" customHeight="1" x14ac:dyDescent="0.25">
      <c r="B34" s="179"/>
      <c r="C34" s="569"/>
      <c r="D34" s="569"/>
      <c r="E34" s="569"/>
      <c r="F34" s="569"/>
      <c r="I34" s="174"/>
    </row>
    <row r="35" spans="1:9" ht="14.25" customHeight="1" x14ac:dyDescent="0.25">
      <c r="A35" s="35">
        <v>72</v>
      </c>
      <c r="B35" s="178" t="s">
        <v>390</v>
      </c>
      <c r="C35" s="578">
        <v>7112.7</v>
      </c>
      <c r="D35" s="569"/>
      <c r="E35" s="578">
        <v>6276</v>
      </c>
      <c r="F35" s="569"/>
      <c r="G35" s="40">
        <f>C35-E35</f>
        <v>836.69999999999982</v>
      </c>
      <c r="H35" s="569"/>
      <c r="I35" s="579">
        <f>G35/E35*100</f>
        <v>13.331739961759078</v>
      </c>
    </row>
    <row r="36" spans="1:9" ht="14.25" hidden="1" customHeight="1" x14ac:dyDescent="0.25">
      <c r="B36" s="178"/>
      <c r="C36" s="286"/>
      <c r="D36" s="569"/>
      <c r="E36" s="286"/>
      <c r="F36" s="569"/>
      <c r="G36" s="569"/>
      <c r="H36" s="569"/>
      <c r="I36" s="580"/>
    </row>
    <row r="37" spans="1:9" ht="14.25" customHeight="1" x14ac:dyDescent="0.25">
      <c r="B37" s="307" t="s">
        <v>391</v>
      </c>
      <c r="C37" s="581">
        <f>SUM(C33-C35)</f>
        <v>4927.7</v>
      </c>
      <c r="D37" s="572"/>
      <c r="E37" s="581">
        <f>SUM(E33-E35)</f>
        <v>3432.1000000000004</v>
      </c>
      <c r="F37" s="572"/>
      <c r="G37" s="581">
        <f>SUM(G33-G35)</f>
        <v>1495.5999999999995</v>
      </c>
      <c r="H37" s="572"/>
      <c r="I37" s="576">
        <f>G37/E37*100</f>
        <v>43.576818857259383</v>
      </c>
    </row>
    <row r="38" spans="1:9" ht="13.2" hidden="1" customHeight="1" x14ac:dyDescent="0.25">
      <c r="B38" s="179"/>
      <c r="C38" s="569"/>
      <c r="D38" s="569"/>
      <c r="E38" s="569"/>
      <c r="F38" s="569"/>
      <c r="I38" s="174"/>
    </row>
    <row r="39" spans="1:9" ht="13.2" customHeight="1" x14ac:dyDescent="0.25">
      <c r="B39" s="179"/>
      <c r="C39" s="569"/>
      <c r="D39" s="569"/>
      <c r="E39" s="569"/>
      <c r="F39" s="569"/>
      <c r="I39" s="174"/>
    </row>
    <row r="40" spans="1:9" ht="15" customHeight="1" x14ac:dyDescent="0.25">
      <c r="A40" s="35">
        <v>81</v>
      </c>
      <c r="B40" s="180" t="s">
        <v>61</v>
      </c>
      <c r="C40" s="582">
        <f>SUM(C41:C42)</f>
        <v>7907.3</v>
      </c>
      <c r="D40" s="571"/>
      <c r="E40" s="582">
        <f>SUM(E41:E42)</f>
        <v>7063.4</v>
      </c>
      <c r="F40" s="571"/>
      <c r="G40" s="55">
        <f>C40-E40</f>
        <v>843.90000000000055</v>
      </c>
      <c r="H40" s="572"/>
      <c r="I40" s="583">
        <f>G40/E40*100</f>
        <v>11.947504034884059</v>
      </c>
    </row>
    <row r="41" spans="1:9" ht="15" customHeight="1" x14ac:dyDescent="0.25">
      <c r="B41" s="176" t="s">
        <v>62</v>
      </c>
      <c r="C41" s="568">
        <v>7627.8</v>
      </c>
      <c r="D41" s="568"/>
      <c r="E41" s="568">
        <v>6974.7</v>
      </c>
      <c r="F41" s="568"/>
      <c r="G41" s="569">
        <f>C41-E41</f>
        <v>653.10000000000036</v>
      </c>
      <c r="I41" s="570">
        <f>G41/E41*100</f>
        <v>9.3638436061766157</v>
      </c>
    </row>
    <row r="42" spans="1:9" ht="15" customHeight="1" x14ac:dyDescent="0.25">
      <c r="B42" s="176" t="s">
        <v>63</v>
      </c>
      <c r="C42" s="568">
        <v>279.5</v>
      </c>
      <c r="D42" s="568"/>
      <c r="E42" s="568">
        <v>88.7</v>
      </c>
      <c r="F42" s="568"/>
      <c r="G42" s="569">
        <f>C42-E42</f>
        <v>190.8</v>
      </c>
      <c r="I42" s="579">
        <f>G42/E42*100</f>
        <v>215.10710259301015</v>
      </c>
    </row>
    <row r="43" spans="1:9" ht="15" customHeight="1" x14ac:dyDescent="0.25">
      <c r="B43" s="307" t="s">
        <v>64</v>
      </c>
      <c r="C43" s="58">
        <f>(C30+C33-C35-C40)</f>
        <v>17644</v>
      </c>
      <c r="D43" s="575"/>
      <c r="E43" s="58">
        <f>(E30+E33-E35-E40)</f>
        <v>11542.6</v>
      </c>
      <c r="F43" s="575"/>
      <c r="G43" s="59">
        <f>C43-E43</f>
        <v>6101.4</v>
      </c>
      <c r="H43" s="572"/>
      <c r="I43" s="574">
        <f>G43/E43*100</f>
        <v>52.859840937050571</v>
      </c>
    </row>
    <row r="44" spans="1:9" ht="6" customHeight="1" x14ac:dyDescent="0.25">
      <c r="B44" s="173"/>
      <c r="C44" s="70"/>
      <c r="D44" s="70"/>
      <c r="E44" s="70"/>
      <c r="F44" s="70"/>
      <c r="I44" s="174"/>
    </row>
    <row r="45" spans="1:9" ht="15" customHeight="1" x14ac:dyDescent="0.25">
      <c r="B45" s="305" t="s">
        <v>65</v>
      </c>
      <c r="C45" s="584"/>
      <c r="D45" s="584"/>
      <c r="E45" s="584"/>
      <c r="F45" s="584"/>
      <c r="I45" s="174"/>
    </row>
    <row r="46" spans="1:9" ht="6" customHeight="1" x14ac:dyDescent="0.25">
      <c r="B46" s="175"/>
      <c r="C46" s="584"/>
      <c r="D46" s="584"/>
      <c r="E46" s="584"/>
      <c r="F46" s="584"/>
      <c r="I46" s="174"/>
    </row>
    <row r="47" spans="1:9" ht="15" customHeight="1" x14ac:dyDescent="0.25">
      <c r="A47" s="35">
        <v>63</v>
      </c>
      <c r="B47" s="181" t="s">
        <v>66</v>
      </c>
      <c r="C47" s="286">
        <v>801.1</v>
      </c>
      <c r="D47" s="569"/>
      <c r="E47" s="286">
        <v>364.3</v>
      </c>
      <c r="F47" s="569"/>
      <c r="G47" s="569">
        <f>C47-E47</f>
        <v>436.8</v>
      </c>
      <c r="H47" s="569"/>
      <c r="I47" s="570">
        <f>G47/E47*100</f>
        <v>119.90118034586878</v>
      </c>
    </row>
    <row r="48" spans="1:9" ht="15" customHeight="1" x14ac:dyDescent="0.25">
      <c r="A48" s="35">
        <v>82</v>
      </c>
      <c r="B48" s="181" t="s">
        <v>67</v>
      </c>
      <c r="C48" s="286">
        <v>449.1</v>
      </c>
      <c r="D48" s="569"/>
      <c r="E48" s="286">
        <v>81.3</v>
      </c>
      <c r="F48" s="569"/>
      <c r="G48" s="569">
        <f>C48-E48</f>
        <v>367.8</v>
      </c>
      <c r="H48" s="569"/>
      <c r="I48" s="570">
        <f>G48/E48*100</f>
        <v>452.39852398523988</v>
      </c>
    </row>
    <row r="49" spans="1:9" ht="3.75" customHeight="1" x14ac:dyDescent="0.25">
      <c r="B49" s="173"/>
      <c r="C49" s="568"/>
      <c r="D49" s="568"/>
      <c r="E49" s="568"/>
      <c r="F49" s="568"/>
      <c r="I49" s="585"/>
    </row>
    <row r="50" spans="1:9" x14ac:dyDescent="0.25">
      <c r="B50" s="173"/>
      <c r="C50" s="168">
        <f>SUM(C47-C48)</f>
        <v>352</v>
      </c>
      <c r="D50" s="571"/>
      <c r="E50" s="168">
        <f>SUM(E47-E48)</f>
        <v>283</v>
      </c>
      <c r="F50" s="571"/>
      <c r="G50" s="169">
        <f>C50-E50</f>
        <v>69</v>
      </c>
      <c r="H50" s="572"/>
      <c r="I50" s="573">
        <f>G50/E50*100</f>
        <v>24.381625441696116</v>
      </c>
    </row>
    <row r="51" spans="1:9" x14ac:dyDescent="0.25">
      <c r="B51" s="173"/>
      <c r="C51" s="568"/>
      <c r="D51" s="568"/>
      <c r="E51" s="568"/>
      <c r="F51" s="568"/>
      <c r="I51" s="174"/>
    </row>
    <row r="52" spans="1:9" x14ac:dyDescent="0.25">
      <c r="B52" s="306" t="s">
        <v>68</v>
      </c>
      <c r="C52" s="575">
        <f>C43+C50</f>
        <v>17996</v>
      </c>
      <c r="D52" s="575"/>
      <c r="E52" s="575">
        <f>E43+E50</f>
        <v>11825.6</v>
      </c>
      <c r="F52" s="575"/>
      <c r="G52" s="572">
        <f>C52-E52</f>
        <v>6170.4</v>
      </c>
      <c r="H52" s="572"/>
      <c r="I52" s="576">
        <f>G52/E52*100</f>
        <v>52.17832498985252</v>
      </c>
    </row>
    <row r="53" spans="1:9" x14ac:dyDescent="0.25">
      <c r="A53" s="35">
        <v>83</v>
      </c>
      <c r="B53" s="179" t="s">
        <v>69</v>
      </c>
      <c r="C53" s="286">
        <v>-1763.1</v>
      </c>
      <c r="D53" s="569"/>
      <c r="E53" s="286">
        <v>-1493.8</v>
      </c>
      <c r="F53" s="569"/>
      <c r="G53" s="569">
        <f>C53-E53</f>
        <v>-269.29999999999995</v>
      </c>
      <c r="H53" s="569"/>
      <c r="I53" s="570">
        <f>G53/E53*100</f>
        <v>18.027848440219572</v>
      </c>
    </row>
    <row r="54" spans="1:9" x14ac:dyDescent="0.25">
      <c r="B54" s="182" t="s">
        <v>178</v>
      </c>
      <c r="C54" s="575">
        <f>SUM(C52+C53)</f>
        <v>16232.9</v>
      </c>
      <c r="D54" s="575"/>
      <c r="E54" s="575">
        <f>SUM(E52+E53)</f>
        <v>10331.800000000001</v>
      </c>
      <c r="F54" s="575"/>
      <c r="G54" s="575">
        <f>SUM(G52+G53)</f>
        <v>5901.0999999999995</v>
      </c>
      <c r="H54" s="575"/>
      <c r="I54" s="590">
        <f>SUM(I52+I53)</f>
        <v>70.206173430072084</v>
      </c>
    </row>
    <row r="55" spans="1:9" x14ac:dyDescent="0.25">
      <c r="B55" s="179" t="s">
        <v>179</v>
      </c>
      <c r="C55" s="286">
        <v>0</v>
      </c>
      <c r="D55" s="569"/>
      <c r="E55" s="286">
        <v>-415.1</v>
      </c>
      <c r="F55" s="569"/>
      <c r="G55" s="569">
        <f>C55-E55</f>
        <v>415.1</v>
      </c>
      <c r="H55" s="569"/>
      <c r="I55" s="579">
        <f t="shared" ref="I55:I62" si="2">G55/E55*100</f>
        <v>-100</v>
      </c>
    </row>
    <row r="56" spans="1:9" ht="13.8" thickBot="1" x14ac:dyDescent="0.3">
      <c r="B56" s="289" t="s">
        <v>79</v>
      </c>
      <c r="C56" s="63">
        <f>SUM(C54+C55)</f>
        <v>16232.9</v>
      </c>
      <c r="D56" s="572"/>
      <c r="E56" s="63">
        <f>SUM(E54+E55)</f>
        <v>9916.7000000000007</v>
      </c>
      <c r="F56" s="572"/>
      <c r="G56" s="63">
        <f>SUM(G52+G53+G55)</f>
        <v>6316.2</v>
      </c>
      <c r="H56" s="572"/>
      <c r="I56" s="586">
        <f>G56/E56*100</f>
        <v>63.692559016608342</v>
      </c>
    </row>
    <row r="57" spans="1:9" ht="13.5" hidden="1" customHeight="1" thickTop="1" x14ac:dyDescent="0.25">
      <c r="B57" s="179" t="s">
        <v>70</v>
      </c>
      <c r="C57" s="110">
        <v>1402.4</v>
      </c>
      <c r="D57" s="569"/>
      <c r="E57" s="110">
        <v>1402.4</v>
      </c>
      <c r="F57" s="569"/>
      <c r="G57" s="110">
        <f>C57-E57</f>
        <v>0</v>
      </c>
      <c r="H57" s="569"/>
      <c r="I57" s="587">
        <f t="shared" si="2"/>
        <v>0</v>
      </c>
    </row>
    <row r="58" spans="1:9" ht="14.25" hidden="1" customHeight="1" thickTop="1" thickBot="1" x14ac:dyDescent="0.3">
      <c r="B58" s="182" t="s">
        <v>81</v>
      </c>
      <c r="C58" s="111">
        <f>SUM(C56-C57)</f>
        <v>14830.5</v>
      </c>
      <c r="D58" s="575"/>
      <c r="E58" s="111">
        <f>SUM(E56-E57)</f>
        <v>8514.3000000000011</v>
      </c>
      <c r="F58" s="571"/>
      <c r="G58" s="111">
        <f>SUM(G56-G57)</f>
        <v>6316.2</v>
      </c>
      <c r="H58" s="572"/>
      <c r="I58" s="576">
        <f t="shared" si="2"/>
        <v>74.18343257813325</v>
      </c>
    </row>
    <row r="59" spans="1:9" ht="13.5" hidden="1" customHeight="1" thickTop="1" x14ac:dyDescent="0.25">
      <c r="B59" s="179" t="s">
        <v>82</v>
      </c>
      <c r="C59" s="109">
        <v>857.5</v>
      </c>
      <c r="D59" s="588"/>
      <c r="E59" s="109">
        <v>857.5</v>
      </c>
      <c r="F59" s="568"/>
      <c r="G59" s="110">
        <f>C59-E59</f>
        <v>0</v>
      </c>
      <c r="H59" s="569"/>
      <c r="I59" s="587">
        <f t="shared" si="2"/>
        <v>0</v>
      </c>
    </row>
    <row r="60" spans="1:9" ht="14.25" hidden="1" customHeight="1" thickTop="1" thickBot="1" x14ac:dyDescent="0.3">
      <c r="B60" s="182" t="s">
        <v>83</v>
      </c>
      <c r="C60" s="111">
        <f>SUM(C58-C59)</f>
        <v>13973</v>
      </c>
      <c r="D60" s="575"/>
      <c r="E60" s="111">
        <f>SUM(E58-E59)</f>
        <v>7656.8000000000011</v>
      </c>
      <c r="F60" s="575">
        <f>SUM(F58-F59)</f>
        <v>0</v>
      </c>
      <c r="G60" s="111">
        <f>SUM(G58-G59)</f>
        <v>6316.2</v>
      </c>
      <c r="H60" s="575">
        <f>SUM(H58-H59)</f>
        <v>0</v>
      </c>
      <c r="I60" s="576">
        <f t="shared" si="2"/>
        <v>82.491380211054206</v>
      </c>
    </row>
    <row r="61" spans="1:9" ht="13.5" hidden="1" customHeight="1" thickTop="1" x14ac:dyDescent="0.25">
      <c r="B61" s="179" t="s">
        <v>84</v>
      </c>
      <c r="C61" s="109">
        <v>701.7</v>
      </c>
      <c r="D61" s="588"/>
      <c r="E61" s="109">
        <v>701.7</v>
      </c>
      <c r="F61" s="568"/>
      <c r="G61" s="110">
        <f>C61-E61</f>
        <v>0</v>
      </c>
      <c r="H61" s="569"/>
      <c r="I61" s="587">
        <f t="shared" si="2"/>
        <v>0</v>
      </c>
    </row>
    <row r="62" spans="1:9" ht="14.25" hidden="1" customHeight="1" thickTop="1" thickBot="1" x14ac:dyDescent="0.3">
      <c r="B62" s="182" t="s">
        <v>39</v>
      </c>
      <c r="C62" s="111">
        <f>SUM(C58-C59+C61)</f>
        <v>14674.7</v>
      </c>
      <c r="D62" s="575"/>
      <c r="E62" s="111">
        <f>SUM(E58-E59+E61)</f>
        <v>8358.5000000000018</v>
      </c>
      <c r="F62" s="571"/>
      <c r="G62" s="111">
        <f>SUM(G58-G59+G61)</f>
        <v>6316.2</v>
      </c>
      <c r="H62" s="572"/>
      <c r="I62" s="589">
        <f t="shared" si="2"/>
        <v>75.566190105880224</v>
      </c>
    </row>
    <row r="63" spans="1:9" ht="14.4" thickTop="1" thickBot="1" x14ac:dyDescent="0.3">
      <c r="B63" s="183"/>
      <c r="C63" s="184"/>
      <c r="D63" s="184"/>
      <c r="E63" s="184"/>
      <c r="F63" s="184"/>
      <c r="G63" s="185"/>
      <c r="H63" s="185"/>
      <c r="I63" s="186"/>
    </row>
    <row r="64" spans="1:9" x14ac:dyDescent="0.25">
      <c r="C64" s="70"/>
      <c r="D64" s="70"/>
      <c r="E64" s="70"/>
      <c r="F64" s="7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showGridLines="0" topLeftCell="A10" zoomScale="73" zoomScaleNormal="73" zoomScaleSheetLayoutView="90" workbookViewId="0">
      <selection activeCell="D55" sqref="D55"/>
    </sheetView>
  </sheetViews>
  <sheetFormatPr baseColWidth="10" defaultRowHeight="13.2" x14ac:dyDescent="0.25"/>
  <cols>
    <col min="1" max="1" width="48.109375" style="100" customWidth="1"/>
    <col min="2" max="2" width="1" style="100" hidden="1" customWidth="1"/>
    <col min="3" max="3" width="1" style="100" customWidth="1"/>
    <col min="4" max="4" width="16.33203125" style="100" bestFit="1" customWidth="1"/>
    <col min="5" max="5" width="1.33203125" style="100" customWidth="1"/>
    <col min="6" max="6" width="13.6640625" style="100" customWidth="1"/>
    <col min="7" max="7" width="1" style="100" customWidth="1"/>
    <col min="8" max="8" width="14.109375" style="100" customWidth="1"/>
    <col min="9" max="9" width="1" style="100" customWidth="1"/>
    <col min="10" max="10" width="11" style="100" customWidth="1"/>
    <col min="11" max="251" width="11.44140625" style="34"/>
    <col min="252" max="252" width="48.109375" style="34" customWidth="1"/>
    <col min="253" max="253" width="0" style="34" hidden="1" customWidth="1"/>
    <col min="254" max="254" width="1" style="34" customWidth="1"/>
    <col min="255" max="255" width="12.6640625" style="34" customWidth="1"/>
    <col min="256" max="256" width="1.33203125" style="34" customWidth="1"/>
    <col min="257" max="257" width="12.5546875" style="34" customWidth="1"/>
    <col min="258" max="258" width="1" style="34" customWidth="1"/>
    <col min="259" max="259" width="14.109375" style="34" customWidth="1"/>
    <col min="260" max="260" width="1" style="34" customWidth="1"/>
    <col min="261" max="261" width="11" style="34" customWidth="1"/>
    <col min="262" max="507" width="11.44140625" style="34"/>
    <col min="508" max="508" width="48.109375" style="34" customWidth="1"/>
    <col min="509" max="509" width="0" style="34" hidden="1" customWidth="1"/>
    <col min="510" max="510" width="1" style="34" customWidth="1"/>
    <col min="511" max="511" width="12.6640625" style="34" customWidth="1"/>
    <col min="512" max="512" width="1.33203125" style="34" customWidth="1"/>
    <col min="513" max="513" width="12.5546875" style="34" customWidth="1"/>
    <col min="514" max="514" width="1" style="34" customWidth="1"/>
    <col min="515" max="515" width="14.109375" style="34" customWidth="1"/>
    <col min="516" max="516" width="1" style="34" customWidth="1"/>
    <col min="517" max="517" width="11" style="34" customWidth="1"/>
    <col min="518" max="763" width="11.44140625" style="34"/>
    <col min="764" max="764" width="48.109375" style="34" customWidth="1"/>
    <col min="765" max="765" width="0" style="34" hidden="1" customWidth="1"/>
    <col min="766" max="766" width="1" style="34" customWidth="1"/>
    <col min="767" max="767" width="12.6640625" style="34" customWidth="1"/>
    <col min="768" max="768" width="1.33203125" style="34" customWidth="1"/>
    <col min="769" max="769" width="12.5546875" style="34" customWidth="1"/>
    <col min="770" max="770" width="1" style="34" customWidth="1"/>
    <col min="771" max="771" width="14.109375" style="34" customWidth="1"/>
    <col min="772" max="772" width="1" style="34" customWidth="1"/>
    <col min="773" max="773" width="11" style="34" customWidth="1"/>
    <col min="774" max="1019" width="11.44140625" style="34"/>
    <col min="1020" max="1020" width="48.109375" style="34" customWidth="1"/>
    <col min="1021" max="1021" width="0" style="34" hidden="1" customWidth="1"/>
    <col min="1022" max="1022" width="1" style="34" customWidth="1"/>
    <col min="1023" max="1023" width="12.6640625" style="34" customWidth="1"/>
    <col min="1024" max="1024" width="1.33203125" style="34" customWidth="1"/>
    <col min="1025" max="1025" width="12.5546875" style="34" customWidth="1"/>
    <col min="1026" max="1026" width="1" style="34" customWidth="1"/>
    <col min="1027" max="1027" width="14.109375" style="34" customWidth="1"/>
    <col min="1028" max="1028" width="1" style="34" customWidth="1"/>
    <col min="1029" max="1029" width="11" style="34" customWidth="1"/>
    <col min="1030" max="1275" width="11.44140625" style="34"/>
    <col min="1276" max="1276" width="48.109375" style="34" customWidth="1"/>
    <col min="1277" max="1277" width="0" style="34" hidden="1" customWidth="1"/>
    <col min="1278" max="1278" width="1" style="34" customWidth="1"/>
    <col min="1279" max="1279" width="12.6640625" style="34" customWidth="1"/>
    <col min="1280" max="1280" width="1.33203125" style="34" customWidth="1"/>
    <col min="1281" max="1281" width="12.5546875" style="34" customWidth="1"/>
    <col min="1282" max="1282" width="1" style="34" customWidth="1"/>
    <col min="1283" max="1283" width="14.109375" style="34" customWidth="1"/>
    <col min="1284" max="1284" width="1" style="34" customWidth="1"/>
    <col min="1285" max="1285" width="11" style="34" customWidth="1"/>
    <col min="1286" max="1531" width="11.44140625" style="34"/>
    <col min="1532" max="1532" width="48.109375" style="34" customWidth="1"/>
    <col min="1533" max="1533" width="0" style="34" hidden="1" customWidth="1"/>
    <col min="1534" max="1534" width="1" style="34" customWidth="1"/>
    <col min="1535" max="1535" width="12.6640625" style="34" customWidth="1"/>
    <col min="1536" max="1536" width="1.33203125" style="34" customWidth="1"/>
    <col min="1537" max="1537" width="12.5546875" style="34" customWidth="1"/>
    <col min="1538" max="1538" width="1" style="34" customWidth="1"/>
    <col min="1539" max="1539" width="14.109375" style="34" customWidth="1"/>
    <col min="1540" max="1540" width="1" style="34" customWidth="1"/>
    <col min="1541" max="1541" width="11" style="34" customWidth="1"/>
    <col min="1542" max="1787" width="11.44140625" style="34"/>
    <col min="1788" max="1788" width="48.109375" style="34" customWidth="1"/>
    <col min="1789" max="1789" width="0" style="34" hidden="1" customWidth="1"/>
    <col min="1790" max="1790" width="1" style="34" customWidth="1"/>
    <col min="1791" max="1791" width="12.6640625" style="34" customWidth="1"/>
    <col min="1792" max="1792" width="1.33203125" style="34" customWidth="1"/>
    <col min="1793" max="1793" width="12.5546875" style="34" customWidth="1"/>
    <col min="1794" max="1794" width="1" style="34" customWidth="1"/>
    <col min="1795" max="1795" width="14.109375" style="34" customWidth="1"/>
    <col min="1796" max="1796" width="1" style="34" customWidth="1"/>
    <col min="1797" max="1797" width="11" style="34" customWidth="1"/>
    <col min="1798" max="2043" width="11.44140625" style="34"/>
    <col min="2044" max="2044" width="48.109375" style="34" customWidth="1"/>
    <col min="2045" max="2045" width="0" style="34" hidden="1" customWidth="1"/>
    <col min="2046" max="2046" width="1" style="34" customWidth="1"/>
    <col min="2047" max="2047" width="12.6640625" style="34" customWidth="1"/>
    <col min="2048" max="2048" width="1.33203125" style="34" customWidth="1"/>
    <col min="2049" max="2049" width="12.5546875" style="34" customWidth="1"/>
    <col min="2050" max="2050" width="1" style="34" customWidth="1"/>
    <col min="2051" max="2051" width="14.109375" style="34" customWidth="1"/>
    <col min="2052" max="2052" width="1" style="34" customWidth="1"/>
    <col min="2053" max="2053" width="11" style="34" customWidth="1"/>
    <col min="2054" max="2299" width="11.44140625" style="34"/>
    <col min="2300" max="2300" width="48.109375" style="34" customWidth="1"/>
    <col min="2301" max="2301" width="0" style="34" hidden="1" customWidth="1"/>
    <col min="2302" max="2302" width="1" style="34" customWidth="1"/>
    <col min="2303" max="2303" width="12.6640625" style="34" customWidth="1"/>
    <col min="2304" max="2304" width="1.33203125" style="34" customWidth="1"/>
    <col min="2305" max="2305" width="12.5546875" style="34" customWidth="1"/>
    <col min="2306" max="2306" width="1" style="34" customWidth="1"/>
    <col min="2307" max="2307" width="14.109375" style="34" customWidth="1"/>
    <col min="2308" max="2308" width="1" style="34" customWidth="1"/>
    <col min="2309" max="2309" width="11" style="34" customWidth="1"/>
    <col min="2310" max="2555" width="11.44140625" style="34"/>
    <col min="2556" max="2556" width="48.109375" style="34" customWidth="1"/>
    <col min="2557" max="2557" width="0" style="34" hidden="1" customWidth="1"/>
    <col min="2558" max="2558" width="1" style="34" customWidth="1"/>
    <col min="2559" max="2559" width="12.6640625" style="34" customWidth="1"/>
    <col min="2560" max="2560" width="1.33203125" style="34" customWidth="1"/>
    <col min="2561" max="2561" width="12.5546875" style="34" customWidth="1"/>
    <col min="2562" max="2562" width="1" style="34" customWidth="1"/>
    <col min="2563" max="2563" width="14.109375" style="34" customWidth="1"/>
    <col min="2564" max="2564" width="1" style="34" customWidth="1"/>
    <col min="2565" max="2565" width="11" style="34" customWidth="1"/>
    <col min="2566" max="2811" width="11.44140625" style="34"/>
    <col min="2812" max="2812" width="48.109375" style="34" customWidth="1"/>
    <col min="2813" max="2813" width="0" style="34" hidden="1" customWidth="1"/>
    <col min="2814" max="2814" width="1" style="34" customWidth="1"/>
    <col min="2815" max="2815" width="12.6640625" style="34" customWidth="1"/>
    <col min="2816" max="2816" width="1.33203125" style="34" customWidth="1"/>
    <col min="2817" max="2817" width="12.5546875" style="34" customWidth="1"/>
    <col min="2818" max="2818" width="1" style="34" customWidth="1"/>
    <col min="2819" max="2819" width="14.109375" style="34" customWidth="1"/>
    <col min="2820" max="2820" width="1" style="34" customWidth="1"/>
    <col min="2821" max="2821" width="11" style="34" customWidth="1"/>
    <col min="2822" max="3067" width="11.44140625" style="34"/>
    <col min="3068" max="3068" width="48.109375" style="34" customWidth="1"/>
    <col min="3069" max="3069" width="0" style="34" hidden="1" customWidth="1"/>
    <col min="3070" max="3070" width="1" style="34" customWidth="1"/>
    <col min="3071" max="3071" width="12.6640625" style="34" customWidth="1"/>
    <col min="3072" max="3072" width="1.33203125" style="34" customWidth="1"/>
    <col min="3073" max="3073" width="12.5546875" style="34" customWidth="1"/>
    <col min="3074" max="3074" width="1" style="34" customWidth="1"/>
    <col min="3075" max="3075" width="14.109375" style="34" customWidth="1"/>
    <col min="3076" max="3076" width="1" style="34" customWidth="1"/>
    <col min="3077" max="3077" width="11" style="34" customWidth="1"/>
    <col min="3078" max="3323" width="11.44140625" style="34"/>
    <col min="3324" max="3324" width="48.109375" style="34" customWidth="1"/>
    <col min="3325" max="3325" width="0" style="34" hidden="1" customWidth="1"/>
    <col min="3326" max="3326" width="1" style="34" customWidth="1"/>
    <col min="3327" max="3327" width="12.6640625" style="34" customWidth="1"/>
    <col min="3328" max="3328" width="1.33203125" style="34" customWidth="1"/>
    <col min="3329" max="3329" width="12.5546875" style="34" customWidth="1"/>
    <col min="3330" max="3330" width="1" style="34" customWidth="1"/>
    <col min="3331" max="3331" width="14.109375" style="34" customWidth="1"/>
    <col min="3332" max="3332" width="1" style="34" customWidth="1"/>
    <col min="3333" max="3333" width="11" style="34" customWidth="1"/>
    <col min="3334" max="3579" width="11.44140625" style="34"/>
    <col min="3580" max="3580" width="48.109375" style="34" customWidth="1"/>
    <col min="3581" max="3581" width="0" style="34" hidden="1" customWidth="1"/>
    <col min="3582" max="3582" width="1" style="34" customWidth="1"/>
    <col min="3583" max="3583" width="12.6640625" style="34" customWidth="1"/>
    <col min="3584" max="3584" width="1.33203125" style="34" customWidth="1"/>
    <col min="3585" max="3585" width="12.5546875" style="34" customWidth="1"/>
    <col min="3586" max="3586" width="1" style="34" customWidth="1"/>
    <col min="3587" max="3587" width="14.109375" style="34" customWidth="1"/>
    <col min="3588" max="3588" width="1" style="34" customWidth="1"/>
    <col min="3589" max="3589" width="11" style="34" customWidth="1"/>
    <col min="3590" max="3835" width="11.44140625" style="34"/>
    <col min="3836" max="3836" width="48.109375" style="34" customWidth="1"/>
    <col min="3837" max="3837" width="0" style="34" hidden="1" customWidth="1"/>
    <col min="3838" max="3838" width="1" style="34" customWidth="1"/>
    <col min="3839" max="3839" width="12.6640625" style="34" customWidth="1"/>
    <col min="3840" max="3840" width="1.33203125" style="34" customWidth="1"/>
    <col min="3841" max="3841" width="12.5546875" style="34" customWidth="1"/>
    <col min="3842" max="3842" width="1" style="34" customWidth="1"/>
    <col min="3843" max="3843" width="14.109375" style="34" customWidth="1"/>
    <col min="3844" max="3844" width="1" style="34" customWidth="1"/>
    <col min="3845" max="3845" width="11" style="34" customWidth="1"/>
    <col min="3846" max="4091" width="11.44140625" style="34"/>
    <col min="4092" max="4092" width="48.109375" style="34" customWidth="1"/>
    <col min="4093" max="4093" width="0" style="34" hidden="1" customWidth="1"/>
    <col min="4094" max="4094" width="1" style="34" customWidth="1"/>
    <col min="4095" max="4095" width="12.6640625" style="34" customWidth="1"/>
    <col min="4096" max="4096" width="1.33203125" style="34" customWidth="1"/>
    <col min="4097" max="4097" width="12.5546875" style="34" customWidth="1"/>
    <col min="4098" max="4098" width="1" style="34" customWidth="1"/>
    <col min="4099" max="4099" width="14.109375" style="34" customWidth="1"/>
    <col min="4100" max="4100" width="1" style="34" customWidth="1"/>
    <col min="4101" max="4101" width="11" style="34" customWidth="1"/>
    <col min="4102" max="4347" width="11.44140625" style="34"/>
    <col min="4348" max="4348" width="48.109375" style="34" customWidth="1"/>
    <col min="4349" max="4349" width="0" style="34" hidden="1" customWidth="1"/>
    <col min="4350" max="4350" width="1" style="34" customWidth="1"/>
    <col min="4351" max="4351" width="12.6640625" style="34" customWidth="1"/>
    <col min="4352" max="4352" width="1.33203125" style="34" customWidth="1"/>
    <col min="4353" max="4353" width="12.5546875" style="34" customWidth="1"/>
    <col min="4354" max="4354" width="1" style="34" customWidth="1"/>
    <col min="4355" max="4355" width="14.109375" style="34" customWidth="1"/>
    <col min="4356" max="4356" width="1" style="34" customWidth="1"/>
    <col min="4357" max="4357" width="11" style="34" customWidth="1"/>
    <col min="4358" max="4603" width="11.44140625" style="34"/>
    <col min="4604" max="4604" width="48.109375" style="34" customWidth="1"/>
    <col min="4605" max="4605" width="0" style="34" hidden="1" customWidth="1"/>
    <col min="4606" max="4606" width="1" style="34" customWidth="1"/>
    <col min="4607" max="4607" width="12.6640625" style="34" customWidth="1"/>
    <col min="4608" max="4608" width="1.33203125" style="34" customWidth="1"/>
    <col min="4609" max="4609" width="12.5546875" style="34" customWidth="1"/>
    <col min="4610" max="4610" width="1" style="34" customWidth="1"/>
    <col min="4611" max="4611" width="14.109375" style="34" customWidth="1"/>
    <col min="4612" max="4612" width="1" style="34" customWidth="1"/>
    <col min="4613" max="4613" width="11" style="34" customWidth="1"/>
    <col min="4614" max="4859" width="11.44140625" style="34"/>
    <col min="4860" max="4860" width="48.109375" style="34" customWidth="1"/>
    <col min="4861" max="4861" width="0" style="34" hidden="1" customWidth="1"/>
    <col min="4862" max="4862" width="1" style="34" customWidth="1"/>
    <col min="4863" max="4863" width="12.6640625" style="34" customWidth="1"/>
    <col min="4864" max="4864" width="1.33203125" style="34" customWidth="1"/>
    <col min="4865" max="4865" width="12.5546875" style="34" customWidth="1"/>
    <col min="4866" max="4866" width="1" style="34" customWidth="1"/>
    <col min="4867" max="4867" width="14.109375" style="34" customWidth="1"/>
    <col min="4868" max="4868" width="1" style="34" customWidth="1"/>
    <col min="4869" max="4869" width="11" style="34" customWidth="1"/>
    <col min="4870" max="5115" width="11.44140625" style="34"/>
    <col min="5116" max="5116" width="48.109375" style="34" customWidth="1"/>
    <col min="5117" max="5117" width="0" style="34" hidden="1" customWidth="1"/>
    <col min="5118" max="5118" width="1" style="34" customWidth="1"/>
    <col min="5119" max="5119" width="12.6640625" style="34" customWidth="1"/>
    <col min="5120" max="5120" width="1.33203125" style="34" customWidth="1"/>
    <col min="5121" max="5121" width="12.5546875" style="34" customWidth="1"/>
    <col min="5122" max="5122" width="1" style="34" customWidth="1"/>
    <col min="5123" max="5123" width="14.109375" style="34" customWidth="1"/>
    <col min="5124" max="5124" width="1" style="34" customWidth="1"/>
    <col min="5125" max="5125" width="11" style="34" customWidth="1"/>
    <col min="5126" max="5371" width="11.44140625" style="34"/>
    <col min="5372" max="5372" width="48.109375" style="34" customWidth="1"/>
    <col min="5373" max="5373" width="0" style="34" hidden="1" customWidth="1"/>
    <col min="5374" max="5374" width="1" style="34" customWidth="1"/>
    <col min="5375" max="5375" width="12.6640625" style="34" customWidth="1"/>
    <col min="5376" max="5376" width="1.33203125" style="34" customWidth="1"/>
    <col min="5377" max="5377" width="12.5546875" style="34" customWidth="1"/>
    <col min="5378" max="5378" width="1" style="34" customWidth="1"/>
    <col min="5379" max="5379" width="14.109375" style="34" customWidth="1"/>
    <col min="5380" max="5380" width="1" style="34" customWidth="1"/>
    <col min="5381" max="5381" width="11" style="34" customWidth="1"/>
    <col min="5382" max="5627" width="11.44140625" style="34"/>
    <col min="5628" max="5628" width="48.109375" style="34" customWidth="1"/>
    <col min="5629" max="5629" width="0" style="34" hidden="1" customWidth="1"/>
    <col min="5630" max="5630" width="1" style="34" customWidth="1"/>
    <col min="5631" max="5631" width="12.6640625" style="34" customWidth="1"/>
    <col min="5632" max="5632" width="1.33203125" style="34" customWidth="1"/>
    <col min="5633" max="5633" width="12.5546875" style="34" customWidth="1"/>
    <col min="5634" max="5634" width="1" style="34" customWidth="1"/>
    <col min="5635" max="5635" width="14.109375" style="34" customWidth="1"/>
    <col min="5636" max="5636" width="1" style="34" customWidth="1"/>
    <col min="5637" max="5637" width="11" style="34" customWidth="1"/>
    <col min="5638" max="5883" width="11.44140625" style="34"/>
    <col min="5884" max="5884" width="48.109375" style="34" customWidth="1"/>
    <col min="5885" max="5885" width="0" style="34" hidden="1" customWidth="1"/>
    <col min="5886" max="5886" width="1" style="34" customWidth="1"/>
    <col min="5887" max="5887" width="12.6640625" style="34" customWidth="1"/>
    <col min="5888" max="5888" width="1.33203125" style="34" customWidth="1"/>
    <col min="5889" max="5889" width="12.5546875" style="34" customWidth="1"/>
    <col min="5890" max="5890" width="1" style="34" customWidth="1"/>
    <col min="5891" max="5891" width="14.109375" style="34" customWidth="1"/>
    <col min="5892" max="5892" width="1" style="34" customWidth="1"/>
    <col min="5893" max="5893" width="11" style="34" customWidth="1"/>
    <col min="5894" max="6139" width="11.44140625" style="34"/>
    <col min="6140" max="6140" width="48.109375" style="34" customWidth="1"/>
    <col min="6141" max="6141" width="0" style="34" hidden="1" customWidth="1"/>
    <col min="6142" max="6142" width="1" style="34" customWidth="1"/>
    <col min="6143" max="6143" width="12.6640625" style="34" customWidth="1"/>
    <col min="6144" max="6144" width="1.33203125" style="34" customWidth="1"/>
    <col min="6145" max="6145" width="12.5546875" style="34" customWidth="1"/>
    <col min="6146" max="6146" width="1" style="34" customWidth="1"/>
    <col min="6147" max="6147" width="14.109375" style="34" customWidth="1"/>
    <col min="6148" max="6148" width="1" style="34" customWidth="1"/>
    <col min="6149" max="6149" width="11" style="34" customWidth="1"/>
    <col min="6150" max="6395" width="11.44140625" style="34"/>
    <col min="6396" max="6396" width="48.109375" style="34" customWidth="1"/>
    <col min="6397" max="6397" width="0" style="34" hidden="1" customWidth="1"/>
    <col min="6398" max="6398" width="1" style="34" customWidth="1"/>
    <col min="6399" max="6399" width="12.6640625" style="34" customWidth="1"/>
    <col min="6400" max="6400" width="1.33203125" style="34" customWidth="1"/>
    <col min="6401" max="6401" width="12.5546875" style="34" customWidth="1"/>
    <col min="6402" max="6402" width="1" style="34" customWidth="1"/>
    <col min="6403" max="6403" width="14.109375" style="34" customWidth="1"/>
    <col min="6404" max="6404" width="1" style="34" customWidth="1"/>
    <col min="6405" max="6405" width="11" style="34" customWidth="1"/>
    <col min="6406" max="6651" width="11.44140625" style="34"/>
    <col min="6652" max="6652" width="48.109375" style="34" customWidth="1"/>
    <col min="6653" max="6653" width="0" style="34" hidden="1" customWidth="1"/>
    <col min="6654" max="6654" width="1" style="34" customWidth="1"/>
    <col min="6655" max="6655" width="12.6640625" style="34" customWidth="1"/>
    <col min="6656" max="6656" width="1.33203125" style="34" customWidth="1"/>
    <col min="6657" max="6657" width="12.5546875" style="34" customWidth="1"/>
    <col min="6658" max="6658" width="1" style="34" customWidth="1"/>
    <col min="6659" max="6659" width="14.109375" style="34" customWidth="1"/>
    <col min="6660" max="6660" width="1" style="34" customWidth="1"/>
    <col min="6661" max="6661" width="11" style="34" customWidth="1"/>
    <col min="6662" max="6907" width="11.44140625" style="34"/>
    <col min="6908" max="6908" width="48.109375" style="34" customWidth="1"/>
    <col min="6909" max="6909" width="0" style="34" hidden="1" customWidth="1"/>
    <col min="6910" max="6910" width="1" style="34" customWidth="1"/>
    <col min="6911" max="6911" width="12.6640625" style="34" customWidth="1"/>
    <col min="6912" max="6912" width="1.33203125" style="34" customWidth="1"/>
    <col min="6913" max="6913" width="12.5546875" style="34" customWidth="1"/>
    <col min="6914" max="6914" width="1" style="34" customWidth="1"/>
    <col min="6915" max="6915" width="14.109375" style="34" customWidth="1"/>
    <col min="6916" max="6916" width="1" style="34" customWidth="1"/>
    <col min="6917" max="6917" width="11" style="34" customWidth="1"/>
    <col min="6918" max="7163" width="11.44140625" style="34"/>
    <col min="7164" max="7164" width="48.109375" style="34" customWidth="1"/>
    <col min="7165" max="7165" width="0" style="34" hidden="1" customWidth="1"/>
    <col min="7166" max="7166" width="1" style="34" customWidth="1"/>
    <col min="7167" max="7167" width="12.6640625" style="34" customWidth="1"/>
    <col min="7168" max="7168" width="1.33203125" style="34" customWidth="1"/>
    <col min="7169" max="7169" width="12.5546875" style="34" customWidth="1"/>
    <col min="7170" max="7170" width="1" style="34" customWidth="1"/>
    <col min="7171" max="7171" width="14.109375" style="34" customWidth="1"/>
    <col min="7172" max="7172" width="1" style="34" customWidth="1"/>
    <col min="7173" max="7173" width="11" style="34" customWidth="1"/>
    <col min="7174" max="7419" width="11.44140625" style="34"/>
    <col min="7420" max="7420" width="48.109375" style="34" customWidth="1"/>
    <col min="7421" max="7421" width="0" style="34" hidden="1" customWidth="1"/>
    <col min="7422" max="7422" width="1" style="34" customWidth="1"/>
    <col min="7423" max="7423" width="12.6640625" style="34" customWidth="1"/>
    <col min="7424" max="7424" width="1.33203125" style="34" customWidth="1"/>
    <col min="7425" max="7425" width="12.5546875" style="34" customWidth="1"/>
    <col min="7426" max="7426" width="1" style="34" customWidth="1"/>
    <col min="7427" max="7427" width="14.109375" style="34" customWidth="1"/>
    <col min="7428" max="7428" width="1" style="34" customWidth="1"/>
    <col min="7429" max="7429" width="11" style="34" customWidth="1"/>
    <col min="7430" max="7675" width="11.44140625" style="34"/>
    <col min="7676" max="7676" width="48.109375" style="34" customWidth="1"/>
    <col min="7677" max="7677" width="0" style="34" hidden="1" customWidth="1"/>
    <col min="7678" max="7678" width="1" style="34" customWidth="1"/>
    <col min="7679" max="7679" width="12.6640625" style="34" customWidth="1"/>
    <col min="7680" max="7680" width="1.33203125" style="34" customWidth="1"/>
    <col min="7681" max="7681" width="12.5546875" style="34" customWidth="1"/>
    <col min="7682" max="7682" width="1" style="34" customWidth="1"/>
    <col min="7683" max="7683" width="14.109375" style="34" customWidth="1"/>
    <col min="7684" max="7684" width="1" style="34" customWidth="1"/>
    <col min="7685" max="7685" width="11" style="34" customWidth="1"/>
    <col min="7686" max="7931" width="11.44140625" style="34"/>
    <col min="7932" max="7932" width="48.109375" style="34" customWidth="1"/>
    <col min="7933" max="7933" width="0" style="34" hidden="1" customWidth="1"/>
    <col min="7934" max="7934" width="1" style="34" customWidth="1"/>
    <col min="7935" max="7935" width="12.6640625" style="34" customWidth="1"/>
    <col min="7936" max="7936" width="1.33203125" style="34" customWidth="1"/>
    <col min="7937" max="7937" width="12.5546875" style="34" customWidth="1"/>
    <col min="7938" max="7938" width="1" style="34" customWidth="1"/>
    <col min="7939" max="7939" width="14.109375" style="34" customWidth="1"/>
    <col min="7940" max="7940" width="1" style="34" customWidth="1"/>
    <col min="7941" max="7941" width="11" style="34" customWidth="1"/>
    <col min="7942" max="8187" width="11.44140625" style="34"/>
    <col min="8188" max="8188" width="48.109375" style="34" customWidth="1"/>
    <col min="8189" max="8189" width="0" style="34" hidden="1" customWidth="1"/>
    <col min="8190" max="8190" width="1" style="34" customWidth="1"/>
    <col min="8191" max="8191" width="12.6640625" style="34" customWidth="1"/>
    <col min="8192" max="8192" width="1.33203125" style="34" customWidth="1"/>
    <col min="8193" max="8193" width="12.5546875" style="34" customWidth="1"/>
    <col min="8194" max="8194" width="1" style="34" customWidth="1"/>
    <col min="8195" max="8195" width="14.109375" style="34" customWidth="1"/>
    <col min="8196" max="8196" width="1" style="34" customWidth="1"/>
    <col min="8197" max="8197" width="11" style="34" customWidth="1"/>
    <col min="8198" max="8443" width="11.44140625" style="34"/>
    <col min="8444" max="8444" width="48.109375" style="34" customWidth="1"/>
    <col min="8445" max="8445" width="0" style="34" hidden="1" customWidth="1"/>
    <col min="8446" max="8446" width="1" style="34" customWidth="1"/>
    <col min="8447" max="8447" width="12.6640625" style="34" customWidth="1"/>
    <col min="8448" max="8448" width="1.33203125" style="34" customWidth="1"/>
    <col min="8449" max="8449" width="12.5546875" style="34" customWidth="1"/>
    <col min="8450" max="8450" width="1" style="34" customWidth="1"/>
    <col min="8451" max="8451" width="14.109375" style="34" customWidth="1"/>
    <col min="8452" max="8452" width="1" style="34" customWidth="1"/>
    <col min="8453" max="8453" width="11" style="34" customWidth="1"/>
    <col min="8454" max="8699" width="11.44140625" style="34"/>
    <col min="8700" max="8700" width="48.109375" style="34" customWidth="1"/>
    <col min="8701" max="8701" width="0" style="34" hidden="1" customWidth="1"/>
    <col min="8702" max="8702" width="1" style="34" customWidth="1"/>
    <col min="8703" max="8703" width="12.6640625" style="34" customWidth="1"/>
    <col min="8704" max="8704" width="1.33203125" style="34" customWidth="1"/>
    <col min="8705" max="8705" width="12.5546875" style="34" customWidth="1"/>
    <col min="8706" max="8706" width="1" style="34" customWidth="1"/>
    <col min="8707" max="8707" width="14.109375" style="34" customWidth="1"/>
    <col min="8708" max="8708" width="1" style="34" customWidth="1"/>
    <col min="8709" max="8709" width="11" style="34" customWidth="1"/>
    <col min="8710" max="8955" width="11.44140625" style="34"/>
    <col min="8956" max="8956" width="48.109375" style="34" customWidth="1"/>
    <col min="8957" max="8957" width="0" style="34" hidden="1" customWidth="1"/>
    <col min="8958" max="8958" width="1" style="34" customWidth="1"/>
    <col min="8959" max="8959" width="12.6640625" style="34" customWidth="1"/>
    <col min="8960" max="8960" width="1.33203125" style="34" customWidth="1"/>
    <col min="8961" max="8961" width="12.5546875" style="34" customWidth="1"/>
    <col min="8962" max="8962" width="1" style="34" customWidth="1"/>
    <col min="8963" max="8963" width="14.109375" style="34" customWidth="1"/>
    <col min="8964" max="8964" width="1" style="34" customWidth="1"/>
    <col min="8965" max="8965" width="11" style="34" customWidth="1"/>
    <col min="8966" max="9211" width="11.44140625" style="34"/>
    <col min="9212" max="9212" width="48.109375" style="34" customWidth="1"/>
    <col min="9213" max="9213" width="0" style="34" hidden="1" customWidth="1"/>
    <col min="9214" max="9214" width="1" style="34" customWidth="1"/>
    <col min="9215" max="9215" width="12.6640625" style="34" customWidth="1"/>
    <col min="9216" max="9216" width="1.33203125" style="34" customWidth="1"/>
    <col min="9217" max="9217" width="12.5546875" style="34" customWidth="1"/>
    <col min="9218" max="9218" width="1" style="34" customWidth="1"/>
    <col min="9219" max="9219" width="14.109375" style="34" customWidth="1"/>
    <col min="9220" max="9220" width="1" style="34" customWidth="1"/>
    <col min="9221" max="9221" width="11" style="34" customWidth="1"/>
    <col min="9222" max="9467" width="11.44140625" style="34"/>
    <col min="9468" max="9468" width="48.109375" style="34" customWidth="1"/>
    <col min="9469" max="9469" width="0" style="34" hidden="1" customWidth="1"/>
    <col min="9470" max="9470" width="1" style="34" customWidth="1"/>
    <col min="9471" max="9471" width="12.6640625" style="34" customWidth="1"/>
    <col min="9472" max="9472" width="1.33203125" style="34" customWidth="1"/>
    <col min="9473" max="9473" width="12.5546875" style="34" customWidth="1"/>
    <col min="9474" max="9474" width="1" style="34" customWidth="1"/>
    <col min="9475" max="9475" width="14.109375" style="34" customWidth="1"/>
    <col min="9476" max="9476" width="1" style="34" customWidth="1"/>
    <col min="9477" max="9477" width="11" style="34" customWidth="1"/>
    <col min="9478" max="9723" width="11.44140625" style="34"/>
    <col min="9724" max="9724" width="48.109375" style="34" customWidth="1"/>
    <col min="9725" max="9725" width="0" style="34" hidden="1" customWidth="1"/>
    <col min="9726" max="9726" width="1" style="34" customWidth="1"/>
    <col min="9727" max="9727" width="12.6640625" style="34" customWidth="1"/>
    <col min="9728" max="9728" width="1.33203125" style="34" customWidth="1"/>
    <col min="9729" max="9729" width="12.5546875" style="34" customWidth="1"/>
    <col min="9730" max="9730" width="1" style="34" customWidth="1"/>
    <col min="9731" max="9731" width="14.109375" style="34" customWidth="1"/>
    <col min="9732" max="9732" width="1" style="34" customWidth="1"/>
    <col min="9733" max="9733" width="11" style="34" customWidth="1"/>
    <col min="9734" max="9979" width="11.44140625" style="34"/>
    <col min="9980" max="9980" width="48.109375" style="34" customWidth="1"/>
    <col min="9981" max="9981" width="0" style="34" hidden="1" customWidth="1"/>
    <col min="9982" max="9982" width="1" style="34" customWidth="1"/>
    <col min="9983" max="9983" width="12.6640625" style="34" customWidth="1"/>
    <col min="9984" max="9984" width="1.33203125" style="34" customWidth="1"/>
    <col min="9985" max="9985" width="12.5546875" style="34" customWidth="1"/>
    <col min="9986" max="9986" width="1" style="34" customWidth="1"/>
    <col min="9987" max="9987" width="14.109375" style="34" customWidth="1"/>
    <col min="9988" max="9988" width="1" style="34" customWidth="1"/>
    <col min="9989" max="9989" width="11" style="34" customWidth="1"/>
    <col min="9990" max="10235" width="11.44140625" style="34"/>
    <col min="10236" max="10236" width="48.109375" style="34" customWidth="1"/>
    <col min="10237" max="10237" width="0" style="34" hidden="1" customWidth="1"/>
    <col min="10238" max="10238" width="1" style="34" customWidth="1"/>
    <col min="10239" max="10239" width="12.6640625" style="34" customWidth="1"/>
    <col min="10240" max="10240" width="1.33203125" style="34" customWidth="1"/>
    <col min="10241" max="10241" width="12.5546875" style="34" customWidth="1"/>
    <col min="10242" max="10242" width="1" style="34" customWidth="1"/>
    <col min="10243" max="10243" width="14.109375" style="34" customWidth="1"/>
    <col min="10244" max="10244" width="1" style="34" customWidth="1"/>
    <col min="10245" max="10245" width="11" style="34" customWidth="1"/>
    <col min="10246" max="10491" width="11.44140625" style="34"/>
    <col min="10492" max="10492" width="48.109375" style="34" customWidth="1"/>
    <col min="10493" max="10493" width="0" style="34" hidden="1" customWidth="1"/>
    <col min="10494" max="10494" width="1" style="34" customWidth="1"/>
    <col min="10495" max="10495" width="12.6640625" style="34" customWidth="1"/>
    <col min="10496" max="10496" width="1.33203125" style="34" customWidth="1"/>
    <col min="10497" max="10497" width="12.5546875" style="34" customWidth="1"/>
    <col min="10498" max="10498" width="1" style="34" customWidth="1"/>
    <col min="10499" max="10499" width="14.109375" style="34" customWidth="1"/>
    <col min="10500" max="10500" width="1" style="34" customWidth="1"/>
    <col min="10501" max="10501" width="11" style="34" customWidth="1"/>
    <col min="10502" max="10747" width="11.44140625" style="34"/>
    <col min="10748" max="10748" width="48.109375" style="34" customWidth="1"/>
    <col min="10749" max="10749" width="0" style="34" hidden="1" customWidth="1"/>
    <col min="10750" max="10750" width="1" style="34" customWidth="1"/>
    <col min="10751" max="10751" width="12.6640625" style="34" customWidth="1"/>
    <col min="10752" max="10752" width="1.33203125" style="34" customWidth="1"/>
    <col min="10753" max="10753" width="12.5546875" style="34" customWidth="1"/>
    <col min="10754" max="10754" width="1" style="34" customWidth="1"/>
    <col min="10755" max="10755" width="14.109375" style="34" customWidth="1"/>
    <col min="10756" max="10756" width="1" style="34" customWidth="1"/>
    <col min="10757" max="10757" width="11" style="34" customWidth="1"/>
    <col min="10758" max="11003" width="11.44140625" style="34"/>
    <col min="11004" max="11004" width="48.109375" style="34" customWidth="1"/>
    <col min="11005" max="11005" width="0" style="34" hidden="1" customWidth="1"/>
    <col min="11006" max="11006" width="1" style="34" customWidth="1"/>
    <col min="11007" max="11007" width="12.6640625" style="34" customWidth="1"/>
    <col min="11008" max="11008" width="1.33203125" style="34" customWidth="1"/>
    <col min="11009" max="11009" width="12.5546875" style="34" customWidth="1"/>
    <col min="11010" max="11010" width="1" style="34" customWidth="1"/>
    <col min="11011" max="11011" width="14.109375" style="34" customWidth="1"/>
    <col min="11012" max="11012" width="1" style="34" customWidth="1"/>
    <col min="11013" max="11013" width="11" style="34" customWidth="1"/>
    <col min="11014" max="11259" width="11.44140625" style="34"/>
    <col min="11260" max="11260" width="48.109375" style="34" customWidth="1"/>
    <col min="11261" max="11261" width="0" style="34" hidden="1" customWidth="1"/>
    <col min="11262" max="11262" width="1" style="34" customWidth="1"/>
    <col min="11263" max="11263" width="12.6640625" style="34" customWidth="1"/>
    <col min="11264" max="11264" width="1.33203125" style="34" customWidth="1"/>
    <col min="11265" max="11265" width="12.5546875" style="34" customWidth="1"/>
    <col min="11266" max="11266" width="1" style="34" customWidth="1"/>
    <col min="11267" max="11267" width="14.109375" style="34" customWidth="1"/>
    <col min="11268" max="11268" width="1" style="34" customWidth="1"/>
    <col min="11269" max="11269" width="11" style="34" customWidth="1"/>
    <col min="11270" max="11515" width="11.44140625" style="34"/>
    <col min="11516" max="11516" width="48.109375" style="34" customWidth="1"/>
    <col min="11517" max="11517" width="0" style="34" hidden="1" customWidth="1"/>
    <col min="11518" max="11518" width="1" style="34" customWidth="1"/>
    <col min="11519" max="11519" width="12.6640625" style="34" customWidth="1"/>
    <col min="11520" max="11520" width="1.33203125" style="34" customWidth="1"/>
    <col min="11521" max="11521" width="12.5546875" style="34" customWidth="1"/>
    <col min="11522" max="11522" width="1" style="34" customWidth="1"/>
    <col min="11523" max="11523" width="14.109375" style="34" customWidth="1"/>
    <col min="11524" max="11524" width="1" style="34" customWidth="1"/>
    <col min="11525" max="11525" width="11" style="34" customWidth="1"/>
    <col min="11526" max="11771" width="11.44140625" style="34"/>
    <col min="11772" max="11772" width="48.109375" style="34" customWidth="1"/>
    <col min="11773" max="11773" width="0" style="34" hidden="1" customWidth="1"/>
    <col min="11774" max="11774" width="1" style="34" customWidth="1"/>
    <col min="11775" max="11775" width="12.6640625" style="34" customWidth="1"/>
    <col min="11776" max="11776" width="1.33203125" style="34" customWidth="1"/>
    <col min="11777" max="11777" width="12.5546875" style="34" customWidth="1"/>
    <col min="11778" max="11778" width="1" style="34" customWidth="1"/>
    <col min="11779" max="11779" width="14.109375" style="34" customWidth="1"/>
    <col min="11780" max="11780" width="1" style="34" customWidth="1"/>
    <col min="11781" max="11781" width="11" style="34" customWidth="1"/>
    <col min="11782" max="12027" width="11.44140625" style="34"/>
    <col min="12028" max="12028" width="48.109375" style="34" customWidth="1"/>
    <col min="12029" max="12029" width="0" style="34" hidden="1" customWidth="1"/>
    <col min="12030" max="12030" width="1" style="34" customWidth="1"/>
    <col min="12031" max="12031" width="12.6640625" style="34" customWidth="1"/>
    <col min="12032" max="12032" width="1.33203125" style="34" customWidth="1"/>
    <col min="12033" max="12033" width="12.5546875" style="34" customWidth="1"/>
    <col min="12034" max="12034" width="1" style="34" customWidth="1"/>
    <col min="12035" max="12035" width="14.109375" style="34" customWidth="1"/>
    <col min="12036" max="12036" width="1" style="34" customWidth="1"/>
    <col min="12037" max="12037" width="11" style="34" customWidth="1"/>
    <col min="12038" max="12283" width="11.44140625" style="34"/>
    <col min="12284" max="12284" width="48.109375" style="34" customWidth="1"/>
    <col min="12285" max="12285" width="0" style="34" hidden="1" customWidth="1"/>
    <col min="12286" max="12286" width="1" style="34" customWidth="1"/>
    <col min="12287" max="12287" width="12.6640625" style="34" customWidth="1"/>
    <col min="12288" max="12288" width="1.33203125" style="34" customWidth="1"/>
    <col min="12289" max="12289" width="12.5546875" style="34" customWidth="1"/>
    <col min="12290" max="12290" width="1" style="34" customWidth="1"/>
    <col min="12291" max="12291" width="14.109375" style="34" customWidth="1"/>
    <col min="12292" max="12292" width="1" style="34" customWidth="1"/>
    <col min="12293" max="12293" width="11" style="34" customWidth="1"/>
    <col min="12294" max="12539" width="11.44140625" style="34"/>
    <col min="12540" max="12540" width="48.109375" style="34" customWidth="1"/>
    <col min="12541" max="12541" width="0" style="34" hidden="1" customWidth="1"/>
    <col min="12542" max="12542" width="1" style="34" customWidth="1"/>
    <col min="12543" max="12543" width="12.6640625" style="34" customWidth="1"/>
    <col min="12544" max="12544" width="1.33203125" style="34" customWidth="1"/>
    <col min="12545" max="12545" width="12.5546875" style="34" customWidth="1"/>
    <col min="12546" max="12546" width="1" style="34" customWidth="1"/>
    <col min="12547" max="12547" width="14.109375" style="34" customWidth="1"/>
    <col min="12548" max="12548" width="1" style="34" customWidth="1"/>
    <col min="12549" max="12549" width="11" style="34" customWidth="1"/>
    <col min="12550" max="12795" width="11.44140625" style="34"/>
    <col min="12796" max="12796" width="48.109375" style="34" customWidth="1"/>
    <col min="12797" max="12797" width="0" style="34" hidden="1" customWidth="1"/>
    <col min="12798" max="12798" width="1" style="34" customWidth="1"/>
    <col min="12799" max="12799" width="12.6640625" style="34" customWidth="1"/>
    <col min="12800" max="12800" width="1.33203125" style="34" customWidth="1"/>
    <col min="12801" max="12801" width="12.5546875" style="34" customWidth="1"/>
    <col min="12802" max="12802" width="1" style="34" customWidth="1"/>
    <col min="12803" max="12803" width="14.109375" style="34" customWidth="1"/>
    <col min="12804" max="12804" width="1" style="34" customWidth="1"/>
    <col min="12805" max="12805" width="11" style="34" customWidth="1"/>
    <col min="12806" max="13051" width="11.44140625" style="34"/>
    <col min="13052" max="13052" width="48.109375" style="34" customWidth="1"/>
    <col min="13053" max="13053" width="0" style="34" hidden="1" customWidth="1"/>
    <col min="13054" max="13054" width="1" style="34" customWidth="1"/>
    <col min="13055" max="13055" width="12.6640625" style="34" customWidth="1"/>
    <col min="13056" max="13056" width="1.33203125" style="34" customWidth="1"/>
    <col min="13057" max="13057" width="12.5546875" style="34" customWidth="1"/>
    <col min="13058" max="13058" width="1" style="34" customWidth="1"/>
    <col min="13059" max="13059" width="14.109375" style="34" customWidth="1"/>
    <col min="13060" max="13060" width="1" style="34" customWidth="1"/>
    <col min="13061" max="13061" width="11" style="34" customWidth="1"/>
    <col min="13062" max="13307" width="11.44140625" style="34"/>
    <col min="13308" max="13308" width="48.109375" style="34" customWidth="1"/>
    <col min="13309" max="13309" width="0" style="34" hidden="1" customWidth="1"/>
    <col min="13310" max="13310" width="1" style="34" customWidth="1"/>
    <col min="13311" max="13311" width="12.6640625" style="34" customWidth="1"/>
    <col min="13312" max="13312" width="1.33203125" style="34" customWidth="1"/>
    <col min="13313" max="13313" width="12.5546875" style="34" customWidth="1"/>
    <col min="13314" max="13314" width="1" style="34" customWidth="1"/>
    <col min="13315" max="13315" width="14.109375" style="34" customWidth="1"/>
    <col min="13316" max="13316" width="1" style="34" customWidth="1"/>
    <col min="13317" max="13317" width="11" style="34" customWidth="1"/>
    <col min="13318" max="13563" width="11.44140625" style="34"/>
    <col min="13564" max="13564" width="48.109375" style="34" customWidth="1"/>
    <col min="13565" max="13565" width="0" style="34" hidden="1" customWidth="1"/>
    <col min="13566" max="13566" width="1" style="34" customWidth="1"/>
    <col min="13567" max="13567" width="12.6640625" style="34" customWidth="1"/>
    <col min="13568" max="13568" width="1.33203125" style="34" customWidth="1"/>
    <col min="13569" max="13569" width="12.5546875" style="34" customWidth="1"/>
    <col min="13570" max="13570" width="1" style="34" customWidth="1"/>
    <col min="13571" max="13571" width="14.109375" style="34" customWidth="1"/>
    <col min="13572" max="13572" width="1" style="34" customWidth="1"/>
    <col min="13573" max="13573" width="11" style="34" customWidth="1"/>
    <col min="13574" max="13819" width="11.44140625" style="34"/>
    <col min="13820" max="13820" width="48.109375" style="34" customWidth="1"/>
    <col min="13821" max="13821" width="0" style="34" hidden="1" customWidth="1"/>
    <col min="13822" max="13822" width="1" style="34" customWidth="1"/>
    <col min="13823" max="13823" width="12.6640625" style="34" customWidth="1"/>
    <col min="13824" max="13824" width="1.33203125" style="34" customWidth="1"/>
    <col min="13825" max="13825" width="12.5546875" style="34" customWidth="1"/>
    <col min="13826" max="13826" width="1" style="34" customWidth="1"/>
    <col min="13827" max="13827" width="14.109375" style="34" customWidth="1"/>
    <col min="13828" max="13828" width="1" style="34" customWidth="1"/>
    <col min="13829" max="13829" width="11" style="34" customWidth="1"/>
    <col min="13830" max="14075" width="11.44140625" style="34"/>
    <col min="14076" max="14076" width="48.109375" style="34" customWidth="1"/>
    <col min="14077" max="14077" width="0" style="34" hidden="1" customWidth="1"/>
    <col min="14078" max="14078" width="1" style="34" customWidth="1"/>
    <col min="14079" max="14079" width="12.6640625" style="34" customWidth="1"/>
    <col min="14080" max="14080" width="1.33203125" style="34" customWidth="1"/>
    <col min="14081" max="14081" width="12.5546875" style="34" customWidth="1"/>
    <col min="14082" max="14082" width="1" style="34" customWidth="1"/>
    <col min="14083" max="14083" width="14.109375" style="34" customWidth="1"/>
    <col min="14084" max="14084" width="1" style="34" customWidth="1"/>
    <col min="14085" max="14085" width="11" style="34" customWidth="1"/>
    <col min="14086" max="14331" width="11.44140625" style="34"/>
    <col min="14332" max="14332" width="48.109375" style="34" customWidth="1"/>
    <col min="14333" max="14333" width="0" style="34" hidden="1" customWidth="1"/>
    <col min="14334" max="14334" width="1" style="34" customWidth="1"/>
    <col min="14335" max="14335" width="12.6640625" style="34" customWidth="1"/>
    <col min="14336" max="14336" width="1.33203125" style="34" customWidth="1"/>
    <col min="14337" max="14337" width="12.5546875" style="34" customWidth="1"/>
    <col min="14338" max="14338" width="1" style="34" customWidth="1"/>
    <col min="14339" max="14339" width="14.109375" style="34" customWidth="1"/>
    <col min="14340" max="14340" width="1" style="34" customWidth="1"/>
    <col min="14341" max="14341" width="11" style="34" customWidth="1"/>
    <col min="14342" max="14587" width="11.44140625" style="34"/>
    <col min="14588" max="14588" width="48.109375" style="34" customWidth="1"/>
    <col min="14589" max="14589" width="0" style="34" hidden="1" customWidth="1"/>
    <col min="14590" max="14590" width="1" style="34" customWidth="1"/>
    <col min="14591" max="14591" width="12.6640625" style="34" customWidth="1"/>
    <col min="14592" max="14592" width="1.33203125" style="34" customWidth="1"/>
    <col min="14593" max="14593" width="12.5546875" style="34" customWidth="1"/>
    <col min="14594" max="14594" width="1" style="34" customWidth="1"/>
    <col min="14595" max="14595" width="14.109375" style="34" customWidth="1"/>
    <col min="14596" max="14596" width="1" style="34" customWidth="1"/>
    <col min="14597" max="14597" width="11" style="34" customWidth="1"/>
    <col min="14598" max="14843" width="11.44140625" style="34"/>
    <col min="14844" max="14844" width="48.109375" style="34" customWidth="1"/>
    <col min="14845" max="14845" width="0" style="34" hidden="1" customWidth="1"/>
    <col min="14846" max="14846" width="1" style="34" customWidth="1"/>
    <col min="14847" max="14847" width="12.6640625" style="34" customWidth="1"/>
    <col min="14848" max="14848" width="1.33203125" style="34" customWidth="1"/>
    <col min="14849" max="14849" width="12.5546875" style="34" customWidth="1"/>
    <col min="14850" max="14850" width="1" style="34" customWidth="1"/>
    <col min="14851" max="14851" width="14.109375" style="34" customWidth="1"/>
    <col min="14852" max="14852" width="1" style="34" customWidth="1"/>
    <col min="14853" max="14853" width="11" style="34" customWidth="1"/>
    <col min="14854" max="15099" width="11.44140625" style="34"/>
    <col min="15100" max="15100" width="48.109375" style="34" customWidth="1"/>
    <col min="15101" max="15101" width="0" style="34" hidden="1" customWidth="1"/>
    <col min="15102" max="15102" width="1" style="34" customWidth="1"/>
    <col min="15103" max="15103" width="12.6640625" style="34" customWidth="1"/>
    <col min="15104" max="15104" width="1.33203125" style="34" customWidth="1"/>
    <col min="15105" max="15105" width="12.5546875" style="34" customWidth="1"/>
    <col min="15106" max="15106" width="1" style="34" customWidth="1"/>
    <col min="15107" max="15107" width="14.109375" style="34" customWidth="1"/>
    <col min="15108" max="15108" width="1" style="34" customWidth="1"/>
    <col min="15109" max="15109" width="11" style="34" customWidth="1"/>
    <col min="15110" max="15355" width="11.44140625" style="34"/>
    <col min="15356" max="15356" width="48.109375" style="34" customWidth="1"/>
    <col min="15357" max="15357" width="0" style="34" hidden="1" customWidth="1"/>
    <col min="15358" max="15358" width="1" style="34" customWidth="1"/>
    <col min="15359" max="15359" width="12.6640625" style="34" customWidth="1"/>
    <col min="15360" max="15360" width="1.33203125" style="34" customWidth="1"/>
    <col min="15361" max="15361" width="12.5546875" style="34" customWidth="1"/>
    <col min="15362" max="15362" width="1" style="34" customWidth="1"/>
    <col min="15363" max="15363" width="14.109375" style="34" customWidth="1"/>
    <col min="15364" max="15364" width="1" style="34" customWidth="1"/>
    <col min="15365" max="15365" width="11" style="34" customWidth="1"/>
    <col min="15366" max="15611" width="11.44140625" style="34"/>
    <col min="15612" max="15612" width="48.109375" style="34" customWidth="1"/>
    <col min="15613" max="15613" width="0" style="34" hidden="1" customWidth="1"/>
    <col min="15614" max="15614" width="1" style="34" customWidth="1"/>
    <col min="15615" max="15615" width="12.6640625" style="34" customWidth="1"/>
    <col min="15616" max="15616" width="1.33203125" style="34" customWidth="1"/>
    <col min="15617" max="15617" width="12.5546875" style="34" customWidth="1"/>
    <col min="15618" max="15618" width="1" style="34" customWidth="1"/>
    <col min="15619" max="15619" width="14.109375" style="34" customWidth="1"/>
    <col min="15620" max="15620" width="1" style="34" customWidth="1"/>
    <col min="15621" max="15621" width="11" style="34" customWidth="1"/>
    <col min="15622" max="15867" width="11.44140625" style="34"/>
    <col min="15868" max="15868" width="48.109375" style="34" customWidth="1"/>
    <col min="15869" max="15869" width="0" style="34" hidden="1" customWidth="1"/>
    <col min="15870" max="15870" width="1" style="34" customWidth="1"/>
    <col min="15871" max="15871" width="12.6640625" style="34" customWidth="1"/>
    <col min="15872" max="15872" width="1.33203125" style="34" customWidth="1"/>
    <col min="15873" max="15873" width="12.5546875" style="34" customWidth="1"/>
    <col min="15874" max="15874" width="1" style="34" customWidth="1"/>
    <col min="15875" max="15875" width="14.109375" style="34" customWidth="1"/>
    <col min="15876" max="15876" width="1" style="34" customWidth="1"/>
    <col min="15877" max="15877" width="11" style="34" customWidth="1"/>
    <col min="15878" max="16123" width="11.44140625" style="34"/>
    <col min="16124" max="16124" width="48.109375" style="34" customWidth="1"/>
    <col min="16125" max="16125" width="0" style="34" hidden="1" customWidth="1"/>
    <col min="16126" max="16126" width="1" style="34" customWidth="1"/>
    <col min="16127" max="16127" width="12.6640625" style="34" customWidth="1"/>
    <col min="16128" max="16128" width="1.33203125" style="34" customWidth="1"/>
    <col min="16129" max="16129" width="12.5546875" style="34" customWidth="1"/>
    <col min="16130" max="16130" width="1" style="34" customWidth="1"/>
    <col min="16131" max="16131" width="14.109375" style="34" customWidth="1"/>
    <col min="16132" max="16132" width="1" style="34" customWidth="1"/>
    <col min="16133" max="16133" width="11" style="34" customWidth="1"/>
    <col min="16134" max="16384" width="11.44140625" style="34"/>
  </cols>
  <sheetData>
    <row r="1" spans="1:10" ht="22.2" customHeight="1" thickTop="1" x14ac:dyDescent="0.25">
      <c r="A1" s="633" t="s">
        <v>0</v>
      </c>
      <c r="B1" s="634"/>
      <c r="C1" s="634"/>
      <c r="D1" s="634"/>
      <c r="E1" s="634"/>
      <c r="F1" s="634"/>
      <c r="G1" s="634"/>
      <c r="H1" s="634"/>
      <c r="I1" s="634"/>
      <c r="J1" s="635"/>
    </row>
    <row r="2" spans="1:10" x14ac:dyDescent="0.25">
      <c r="A2" s="636" t="s">
        <v>385</v>
      </c>
      <c r="B2" s="637"/>
      <c r="C2" s="637"/>
      <c r="D2" s="637"/>
      <c r="E2" s="637"/>
      <c r="F2" s="637"/>
      <c r="G2" s="637"/>
      <c r="H2" s="637"/>
      <c r="I2" s="637"/>
      <c r="J2" s="638"/>
    </row>
    <row r="3" spans="1:10" x14ac:dyDescent="0.25">
      <c r="A3" s="636" t="s">
        <v>399</v>
      </c>
      <c r="B3" s="637"/>
      <c r="C3" s="637"/>
      <c r="D3" s="637"/>
      <c r="E3" s="637"/>
      <c r="F3" s="637"/>
      <c r="G3" s="637"/>
      <c r="H3" s="637"/>
      <c r="I3" s="637"/>
      <c r="J3" s="638"/>
    </row>
    <row r="4" spans="1:10" ht="13.8" thickBot="1" x14ac:dyDescent="0.3">
      <c r="A4" s="639" t="s">
        <v>71</v>
      </c>
      <c r="B4" s="640"/>
      <c r="C4" s="640"/>
      <c r="D4" s="640"/>
      <c r="E4" s="640"/>
      <c r="F4" s="640"/>
      <c r="G4" s="640"/>
      <c r="H4" s="640"/>
      <c r="I4" s="640"/>
      <c r="J4" s="641"/>
    </row>
    <row r="5" spans="1:10" ht="13.8" thickTop="1" x14ac:dyDescent="0.25">
      <c r="A5" s="642"/>
      <c r="B5" s="643"/>
      <c r="C5" s="643"/>
      <c r="D5" s="643"/>
      <c r="E5" s="643"/>
      <c r="F5" s="643"/>
      <c r="G5" s="643"/>
      <c r="H5" s="643"/>
      <c r="I5" s="643"/>
      <c r="J5" s="644"/>
    </row>
    <row r="6" spans="1:10" x14ac:dyDescent="0.25">
      <c r="A6" s="316"/>
      <c r="B6" s="165"/>
      <c r="C6" s="165"/>
      <c r="D6" s="317" t="s">
        <v>2</v>
      </c>
      <c r="E6" s="317"/>
      <c r="F6" s="317" t="s">
        <v>2</v>
      </c>
      <c r="G6" s="318"/>
      <c r="H6" s="318" t="s">
        <v>3</v>
      </c>
      <c r="I6" s="318"/>
      <c r="J6" s="319"/>
    </row>
    <row r="7" spans="1:10" x14ac:dyDescent="0.25">
      <c r="A7" s="320" t="s">
        <v>4</v>
      </c>
      <c r="B7" s="321"/>
      <c r="C7" s="321"/>
      <c r="D7" s="322" t="s">
        <v>181</v>
      </c>
      <c r="E7" s="323"/>
      <c r="F7" s="322" t="s">
        <v>192</v>
      </c>
      <c r="G7" s="323"/>
      <c r="H7" s="324" t="s">
        <v>72</v>
      </c>
      <c r="I7" s="321"/>
      <c r="J7" s="325" t="s">
        <v>6</v>
      </c>
    </row>
    <row r="8" spans="1:10" ht="9" customHeight="1" x14ac:dyDescent="0.25">
      <c r="A8" s="76"/>
      <c r="B8" s="77"/>
      <c r="C8" s="77"/>
      <c r="D8" s="78"/>
      <c r="E8" s="78"/>
      <c r="F8" s="78"/>
      <c r="G8" s="78"/>
      <c r="H8" s="77"/>
      <c r="I8" s="77"/>
      <c r="J8" s="79"/>
    </row>
    <row r="9" spans="1:10" ht="12" customHeight="1" x14ac:dyDescent="0.25">
      <c r="A9" s="326" t="s">
        <v>7</v>
      </c>
      <c r="B9" s="327"/>
      <c r="C9" s="327"/>
      <c r="D9" s="113">
        <f>D10+D11+D12+D13+D17</f>
        <v>553919.4</v>
      </c>
      <c r="E9" s="328"/>
      <c r="F9" s="113">
        <f>F10+F11+F12+F13+F17</f>
        <v>557070.1</v>
      </c>
      <c r="G9" s="328"/>
      <c r="H9" s="113">
        <f t="shared" ref="H9:H15" si="0">D9-F9</f>
        <v>-3150.6999999999534</v>
      </c>
      <c r="I9" s="328"/>
      <c r="J9" s="329">
        <f>H9/F9*100</f>
        <v>-0.56558411589492119</v>
      </c>
    </row>
    <row r="10" spans="1:10" x14ac:dyDescent="0.25">
      <c r="A10" s="82" t="s">
        <v>8</v>
      </c>
      <c r="B10" s="74"/>
      <c r="C10" s="74"/>
      <c r="D10" s="83">
        <v>67727.7</v>
      </c>
      <c r="E10" s="83"/>
      <c r="F10" s="83">
        <v>69052.600000000006</v>
      </c>
      <c r="G10" s="83"/>
      <c r="H10" s="83">
        <f t="shared" si="0"/>
        <v>-1324.9000000000087</v>
      </c>
      <c r="I10" s="83"/>
      <c r="J10" s="62">
        <f>H10/F10*100</f>
        <v>-1.9186822798852015</v>
      </c>
    </row>
    <row r="11" spans="1:10" hidden="1" x14ac:dyDescent="0.25">
      <c r="A11" s="82" t="s">
        <v>9</v>
      </c>
      <c r="B11" s="74"/>
      <c r="C11" s="74"/>
      <c r="D11" s="83">
        <v>0</v>
      </c>
      <c r="E11" s="83"/>
      <c r="F11" s="83">
        <v>0</v>
      </c>
      <c r="G11" s="83"/>
      <c r="H11" s="83">
        <f>D11-F11</f>
        <v>0</v>
      </c>
      <c r="I11" s="83"/>
      <c r="J11" s="62">
        <v>0</v>
      </c>
    </row>
    <row r="12" spans="1:10" x14ac:dyDescent="0.25">
      <c r="A12" s="82" t="s">
        <v>10</v>
      </c>
      <c r="B12" s="74"/>
      <c r="C12" s="74"/>
      <c r="D12" s="83">
        <v>193154.6</v>
      </c>
      <c r="E12" s="83"/>
      <c r="F12" s="83">
        <v>193613.6</v>
      </c>
      <c r="G12" s="83"/>
      <c r="H12" s="83">
        <f t="shared" si="0"/>
        <v>-459</v>
      </c>
      <c r="I12" s="83"/>
      <c r="J12" s="62">
        <f>H12/F12*100</f>
        <v>-0.2370701231731655</v>
      </c>
    </row>
    <row r="13" spans="1:10" x14ac:dyDescent="0.25">
      <c r="A13" s="320" t="s">
        <v>11</v>
      </c>
      <c r="B13" s="321"/>
      <c r="C13" s="321"/>
      <c r="D13" s="113">
        <f>D14+D15</f>
        <v>295997.10000000003</v>
      </c>
      <c r="E13" s="328"/>
      <c r="F13" s="113">
        <f>F14+F15</f>
        <v>297377.7</v>
      </c>
      <c r="G13" s="328"/>
      <c r="H13" s="113">
        <f t="shared" si="0"/>
        <v>-1380.5999999999767</v>
      </c>
      <c r="I13" s="328"/>
      <c r="J13" s="329">
        <f>H13/F13*100</f>
        <v>-0.46425807987619</v>
      </c>
    </row>
    <row r="14" spans="1:10" x14ac:dyDescent="0.25">
      <c r="A14" s="82" t="s">
        <v>73</v>
      </c>
      <c r="B14" s="74"/>
      <c r="C14" s="74"/>
      <c r="D14" s="83">
        <v>295177.7</v>
      </c>
      <c r="E14" s="83"/>
      <c r="F14" s="83">
        <v>296615.40000000002</v>
      </c>
      <c r="G14" s="83"/>
      <c r="H14" s="83">
        <f>D14-F14</f>
        <v>-1437.7000000000116</v>
      </c>
      <c r="I14" s="83"/>
      <c r="J14" s="62">
        <f>H14/F14*100</f>
        <v>-0.48470173834534941</v>
      </c>
    </row>
    <row r="15" spans="1:10" x14ac:dyDescent="0.25">
      <c r="A15" s="82" t="s">
        <v>13</v>
      </c>
      <c r="B15" s="74"/>
      <c r="C15" s="74"/>
      <c r="D15" s="83">
        <v>819.4</v>
      </c>
      <c r="E15" s="83"/>
      <c r="F15" s="83">
        <v>762.3</v>
      </c>
      <c r="G15" s="83"/>
      <c r="H15" s="83">
        <f t="shared" si="0"/>
        <v>57.100000000000023</v>
      </c>
      <c r="I15" s="83"/>
      <c r="J15" s="62">
        <f>H15/F15*100</f>
        <v>7.4904893086711306</v>
      </c>
    </row>
    <row r="16" spans="1:10" ht="20.399999999999999" x14ac:dyDescent="0.35">
      <c r="A16" s="82"/>
      <c r="B16" s="74"/>
      <c r="C16" s="74"/>
      <c r="D16" s="10"/>
      <c r="E16" s="83"/>
      <c r="F16" s="10"/>
      <c r="G16" s="83"/>
      <c r="H16" s="83"/>
      <c r="I16" s="83"/>
      <c r="J16" s="62"/>
    </row>
    <row r="17" spans="1:10" x14ac:dyDescent="0.25">
      <c r="A17" s="112" t="s">
        <v>14</v>
      </c>
      <c r="B17" s="318"/>
      <c r="C17" s="318"/>
      <c r="D17" s="86">
        <v>-2960</v>
      </c>
      <c r="E17" s="86"/>
      <c r="F17" s="86">
        <v>-2973.8</v>
      </c>
      <c r="G17" s="86"/>
      <c r="H17" s="86">
        <f>D17-F17</f>
        <v>13.800000000000182</v>
      </c>
      <c r="I17" s="86"/>
      <c r="J17" s="335">
        <f>H17/F17*100</f>
        <v>-0.46405272715045337</v>
      </c>
    </row>
    <row r="18" spans="1:10" ht="9.75" customHeight="1" x14ac:dyDescent="0.35">
      <c r="A18" s="82"/>
      <c r="B18" s="74"/>
      <c r="C18" s="74"/>
      <c r="D18" s="3" t="s">
        <v>2</v>
      </c>
      <c r="E18" s="73"/>
      <c r="F18" s="3" t="s">
        <v>2</v>
      </c>
      <c r="G18" s="73"/>
      <c r="H18" s="73"/>
      <c r="I18" s="73"/>
      <c r="J18" s="75"/>
    </row>
    <row r="19" spans="1:10" x14ac:dyDescent="0.25">
      <c r="A19" s="82" t="s">
        <v>15</v>
      </c>
      <c r="B19" s="74"/>
      <c r="C19" s="74"/>
      <c r="D19" s="84">
        <v>17268.900000000001</v>
      </c>
      <c r="E19" s="84"/>
      <c r="F19" s="84">
        <v>17418.400000000001</v>
      </c>
      <c r="G19" s="84"/>
      <c r="H19" s="83">
        <f>D19-F19</f>
        <v>-149.5</v>
      </c>
      <c r="I19" s="83"/>
      <c r="J19" s="62">
        <f>H19/F19*100</f>
        <v>-0.85828778762687719</v>
      </c>
    </row>
    <row r="20" spans="1:10" x14ac:dyDescent="0.25">
      <c r="A20" s="82" t="s">
        <v>16</v>
      </c>
      <c r="B20" s="74"/>
      <c r="C20" s="74"/>
      <c r="D20" s="84">
        <v>3348.6</v>
      </c>
      <c r="E20" s="84"/>
      <c r="F20" s="84">
        <v>2265.9</v>
      </c>
      <c r="G20" s="84"/>
      <c r="H20" s="83">
        <f>D20-F20</f>
        <v>1082.6999999999998</v>
      </c>
      <c r="I20" s="83"/>
      <c r="J20" s="62">
        <f>H20/F20*100</f>
        <v>47.782338143783917</v>
      </c>
    </row>
    <row r="21" spans="1:10" x14ac:dyDescent="0.25">
      <c r="A21" s="82" t="s">
        <v>17</v>
      </c>
      <c r="B21" s="74"/>
      <c r="C21" s="74"/>
      <c r="D21" s="83">
        <v>14779.7</v>
      </c>
      <c r="E21" s="83"/>
      <c r="F21" s="83">
        <v>14667.4</v>
      </c>
      <c r="G21" s="83"/>
      <c r="H21" s="83">
        <f>D21-F21</f>
        <v>112.30000000000109</v>
      </c>
      <c r="I21" s="83"/>
      <c r="J21" s="62">
        <f>H21/F21*100</f>
        <v>0.76564353600502544</v>
      </c>
    </row>
    <row r="22" spans="1:10" ht="6.75" customHeight="1" x14ac:dyDescent="0.35">
      <c r="A22" s="82" t="s">
        <v>2</v>
      </c>
      <c r="B22" s="74"/>
      <c r="C22" s="74"/>
      <c r="D22" s="8"/>
      <c r="E22" s="83"/>
      <c r="F22" s="8"/>
      <c r="G22" s="83"/>
      <c r="H22" s="83"/>
      <c r="I22" s="83"/>
      <c r="J22" s="62"/>
    </row>
    <row r="23" spans="1:10" ht="13.8" thickBot="1" x14ac:dyDescent="0.3">
      <c r="A23" s="112" t="s">
        <v>18</v>
      </c>
      <c r="B23" s="74"/>
      <c r="C23" s="74"/>
      <c r="D23" s="85">
        <f>D9+D19+D20+D21</f>
        <v>589316.6</v>
      </c>
      <c r="E23" s="86"/>
      <c r="F23" s="85">
        <f>F9+F19+F20+F21</f>
        <v>591421.80000000005</v>
      </c>
      <c r="G23" s="86"/>
      <c r="H23" s="85">
        <f>D23-F23</f>
        <v>-2105.2000000000698</v>
      </c>
      <c r="I23" s="86"/>
      <c r="J23" s="87">
        <f>H23/F23*100</f>
        <v>-0.35595576625685249</v>
      </c>
    </row>
    <row r="24" spans="1:10" ht="7.5" customHeight="1" thickTop="1" x14ac:dyDescent="0.35">
      <c r="A24" s="82"/>
      <c r="B24" s="74"/>
      <c r="C24" s="74"/>
      <c r="D24" s="14"/>
      <c r="E24" s="88"/>
      <c r="F24" s="14"/>
      <c r="G24" s="88"/>
      <c r="H24" s="88"/>
      <c r="I24" s="88"/>
      <c r="J24" s="89"/>
    </row>
    <row r="25" spans="1:10" ht="11.25" customHeight="1" x14ac:dyDescent="0.35">
      <c r="A25" s="82" t="s">
        <v>2</v>
      </c>
      <c r="B25" s="74"/>
      <c r="C25" s="74"/>
      <c r="D25" s="14"/>
      <c r="E25" s="73"/>
      <c r="F25" s="14"/>
      <c r="G25" s="73"/>
      <c r="H25" s="88"/>
      <c r="I25" s="88"/>
      <c r="J25" s="89"/>
    </row>
    <row r="26" spans="1:10" ht="4.5" customHeight="1" x14ac:dyDescent="0.35">
      <c r="A26" s="82"/>
      <c r="B26" s="74"/>
      <c r="C26" s="74"/>
      <c r="D26" s="14"/>
      <c r="E26" s="88"/>
      <c r="F26" s="14"/>
      <c r="G26" s="88"/>
      <c r="H26" s="88"/>
      <c r="I26" s="88"/>
      <c r="J26" s="46" t="s">
        <v>2</v>
      </c>
    </row>
    <row r="27" spans="1:10" ht="20.399999999999999" x14ac:dyDescent="0.35">
      <c r="A27" s="320" t="s">
        <v>22</v>
      </c>
      <c r="B27" s="321"/>
      <c r="C27" s="321"/>
      <c r="D27" s="330"/>
      <c r="E27" s="165"/>
      <c r="F27" s="330"/>
      <c r="G27" s="165"/>
      <c r="H27" s="165"/>
      <c r="I27" s="165"/>
      <c r="J27" s="331" t="s">
        <v>2</v>
      </c>
    </row>
    <row r="28" spans="1:10" ht="6" customHeight="1" x14ac:dyDescent="0.35">
      <c r="A28" s="320"/>
      <c r="B28" s="321"/>
      <c r="C28" s="321"/>
      <c r="D28" s="330"/>
      <c r="E28" s="165"/>
      <c r="F28" s="330"/>
      <c r="G28" s="165"/>
      <c r="H28" s="165"/>
      <c r="I28" s="165"/>
      <c r="J28" s="331"/>
    </row>
    <row r="29" spans="1:10" x14ac:dyDescent="0.25">
      <c r="A29" s="320" t="s">
        <v>23</v>
      </c>
      <c r="B29" s="321"/>
      <c r="C29" s="321"/>
      <c r="D29" s="113">
        <f>SUM(D30:D34)</f>
        <v>238004.9</v>
      </c>
      <c r="E29" s="328"/>
      <c r="F29" s="113">
        <f>SUM(F30:F34)</f>
        <v>244430.9</v>
      </c>
      <c r="G29" s="328"/>
      <c r="H29" s="113">
        <f t="shared" ref="H29:H36" si="1">D29-F29</f>
        <v>-6426</v>
      </c>
      <c r="I29" s="328"/>
      <c r="J29" s="329">
        <f t="shared" ref="J29:J36" si="2">H29/F29*100</f>
        <v>-2.6289638503151607</v>
      </c>
    </row>
    <row r="30" spans="1:10" x14ac:dyDescent="0.25">
      <c r="A30" s="82" t="s">
        <v>24</v>
      </c>
      <c r="B30" s="77"/>
      <c r="C30" s="77"/>
      <c r="D30" s="83">
        <v>37985.5</v>
      </c>
      <c r="E30" s="80"/>
      <c r="F30" s="83">
        <v>46805.3</v>
      </c>
      <c r="G30" s="80"/>
      <c r="H30" s="83">
        <f t="shared" si="1"/>
        <v>-8819.8000000000029</v>
      </c>
      <c r="I30" s="83"/>
      <c r="J30" s="62">
        <f t="shared" si="2"/>
        <v>-18.843592499140062</v>
      </c>
    </row>
    <row r="31" spans="1:10" x14ac:dyDescent="0.25">
      <c r="A31" s="82" t="s">
        <v>74</v>
      </c>
      <c r="B31" s="74"/>
      <c r="C31" s="74"/>
      <c r="D31" s="83">
        <v>199964.9</v>
      </c>
      <c r="E31" s="83"/>
      <c r="F31" s="83">
        <v>197621.2</v>
      </c>
      <c r="G31" s="83"/>
      <c r="H31" s="83">
        <f t="shared" si="1"/>
        <v>2343.6999999999825</v>
      </c>
      <c r="I31" s="83"/>
      <c r="J31" s="62">
        <f t="shared" si="2"/>
        <v>1.1859557577830631</v>
      </c>
    </row>
    <row r="32" spans="1:10" x14ac:dyDescent="0.25">
      <c r="A32" s="82" t="s">
        <v>25</v>
      </c>
      <c r="B32" s="74"/>
      <c r="C32" s="74"/>
      <c r="D32" s="83">
        <v>54.5</v>
      </c>
      <c r="E32" s="83"/>
      <c r="F32" s="83">
        <v>4.4000000000000004</v>
      </c>
      <c r="G32" s="83"/>
      <c r="H32" s="83">
        <f t="shared" si="1"/>
        <v>50.1</v>
      </c>
      <c r="I32" s="83"/>
      <c r="J32" s="62">
        <f t="shared" si="2"/>
        <v>1138.6363636363635</v>
      </c>
    </row>
    <row r="33" spans="1:10" hidden="1" x14ac:dyDescent="0.25">
      <c r="A33" s="82" t="s">
        <v>26</v>
      </c>
      <c r="B33" s="74"/>
      <c r="C33" s="74"/>
      <c r="D33" s="83">
        <v>0</v>
      </c>
      <c r="E33" s="83"/>
      <c r="F33" s="83">
        <v>0</v>
      </c>
      <c r="G33" s="83"/>
      <c r="H33" s="83">
        <f t="shared" si="1"/>
        <v>0</v>
      </c>
      <c r="I33" s="83"/>
      <c r="J33" s="62">
        <v>0</v>
      </c>
    </row>
    <row r="34" spans="1:10" hidden="1" x14ac:dyDescent="0.25">
      <c r="A34" s="82" t="s">
        <v>80</v>
      </c>
      <c r="B34" s="74"/>
      <c r="C34" s="74"/>
      <c r="D34" s="83">
        <v>0</v>
      </c>
      <c r="E34" s="83"/>
      <c r="F34" s="83">
        <v>0</v>
      </c>
      <c r="G34" s="83"/>
      <c r="H34" s="83">
        <f t="shared" si="1"/>
        <v>0</v>
      </c>
      <c r="I34" s="83"/>
      <c r="J34" s="62">
        <v>0</v>
      </c>
    </row>
    <row r="35" spans="1:10" x14ac:dyDescent="0.25">
      <c r="A35" s="82" t="s">
        <v>27</v>
      </c>
      <c r="B35" s="74"/>
      <c r="C35" s="74"/>
      <c r="D35" s="83">
        <v>223483.8</v>
      </c>
      <c r="E35" s="83"/>
      <c r="F35" s="83">
        <v>220988</v>
      </c>
      <c r="G35" s="83"/>
      <c r="H35" s="83">
        <f t="shared" si="1"/>
        <v>2495.7999999999884</v>
      </c>
      <c r="I35" s="83"/>
      <c r="J35" s="62">
        <f t="shared" si="2"/>
        <v>1.1293825909099084</v>
      </c>
    </row>
    <row r="36" spans="1:10" x14ac:dyDescent="0.25">
      <c r="A36" s="82" t="s">
        <v>28</v>
      </c>
      <c r="B36" s="74"/>
      <c r="C36" s="74"/>
      <c r="D36" s="83">
        <v>1016.4</v>
      </c>
      <c r="E36" s="83"/>
      <c r="F36" s="83">
        <v>1011.7</v>
      </c>
      <c r="G36" s="83"/>
      <c r="H36" s="83">
        <f t="shared" si="1"/>
        <v>4.6999999999999318</v>
      </c>
      <c r="I36" s="83"/>
      <c r="J36" s="62">
        <f t="shared" si="2"/>
        <v>0.46456459424729973</v>
      </c>
    </row>
    <row r="37" spans="1:10" ht="6" customHeight="1" x14ac:dyDescent="0.35">
      <c r="A37" s="82" t="s">
        <v>2</v>
      </c>
      <c r="B37" s="74"/>
      <c r="C37" s="74"/>
      <c r="D37" s="11"/>
      <c r="E37" s="84"/>
      <c r="F37" s="11"/>
      <c r="G37" s="84"/>
      <c r="H37" s="84"/>
      <c r="I37" s="84"/>
      <c r="J37" s="62"/>
    </row>
    <row r="38" spans="1:10" ht="17.25" customHeight="1" thickBot="1" x14ac:dyDescent="0.3">
      <c r="A38" s="112" t="s">
        <v>29</v>
      </c>
      <c r="B38" s="74"/>
      <c r="C38" s="74"/>
      <c r="D38" s="85">
        <f>SUM(D29,D35,D36)</f>
        <v>462505.1</v>
      </c>
      <c r="E38" s="86"/>
      <c r="F38" s="85">
        <f>SUM(F29,F35,F36)</f>
        <v>466430.60000000003</v>
      </c>
      <c r="G38" s="86"/>
      <c r="H38" s="85">
        <f>D38-F38</f>
        <v>-3925.5000000000582</v>
      </c>
      <c r="I38" s="86"/>
      <c r="J38" s="87">
        <f>H38/F38*100</f>
        <v>-0.84160430297670397</v>
      </c>
    </row>
    <row r="39" spans="1:10" ht="8.25" customHeight="1" thickTop="1" x14ac:dyDescent="0.35">
      <c r="A39" s="82" t="s">
        <v>2</v>
      </c>
      <c r="B39" s="74"/>
      <c r="C39" s="74"/>
      <c r="D39" s="14"/>
      <c r="E39" s="88"/>
      <c r="F39" s="14"/>
      <c r="G39" s="88"/>
      <c r="H39" s="88"/>
      <c r="I39" s="88"/>
      <c r="J39" s="89"/>
    </row>
    <row r="40" spans="1:10" ht="4.5" customHeight="1" x14ac:dyDescent="0.35">
      <c r="A40" s="82"/>
      <c r="B40" s="74"/>
      <c r="C40" s="74"/>
      <c r="D40" s="14"/>
      <c r="E40" s="88"/>
      <c r="F40" s="14"/>
      <c r="G40" s="88"/>
      <c r="H40" s="88"/>
      <c r="I40" s="88"/>
      <c r="J40" s="89"/>
    </row>
    <row r="41" spans="1:10" ht="22.2" x14ac:dyDescent="0.5">
      <c r="A41" s="320" t="s">
        <v>30</v>
      </c>
      <c r="B41" s="321"/>
      <c r="C41" s="321"/>
      <c r="D41" s="332"/>
      <c r="E41" s="165"/>
      <c r="F41" s="332"/>
      <c r="G41" s="165"/>
      <c r="H41" s="165"/>
      <c r="I41" s="165"/>
      <c r="J41" s="319"/>
    </row>
    <row r="42" spans="1:10" ht="7.2" customHeight="1" x14ac:dyDescent="0.35">
      <c r="A42" s="112" t="s">
        <v>2</v>
      </c>
      <c r="B42" s="318"/>
      <c r="C42" s="318"/>
      <c r="D42" s="333" t="s">
        <v>2</v>
      </c>
      <c r="E42" s="334"/>
      <c r="F42" s="333" t="s">
        <v>2</v>
      </c>
      <c r="G42" s="334"/>
      <c r="H42" s="318" t="s">
        <v>2</v>
      </c>
      <c r="I42" s="318"/>
      <c r="J42" s="331" t="s">
        <v>2</v>
      </c>
    </row>
    <row r="43" spans="1:10" ht="13.5" customHeight="1" x14ac:dyDescent="0.25">
      <c r="A43" s="320" t="s">
        <v>31</v>
      </c>
      <c r="B43" s="321"/>
      <c r="C43" s="321"/>
      <c r="D43" s="113">
        <f>SUM(D44:D45)</f>
        <v>81351.199999999997</v>
      </c>
      <c r="E43" s="328"/>
      <c r="F43" s="113">
        <f>SUM(F44:F45)</f>
        <v>81205.599999999991</v>
      </c>
      <c r="G43" s="328"/>
      <c r="H43" s="113">
        <f>D43-F43</f>
        <v>145.60000000000582</v>
      </c>
      <c r="I43" s="328"/>
      <c r="J43" s="329">
        <f>H43/F43*100</f>
        <v>0.1792979794497003</v>
      </c>
    </row>
    <row r="44" spans="1:10" x14ac:dyDescent="0.25">
      <c r="A44" s="82" t="s">
        <v>32</v>
      </c>
      <c r="B44" s="74"/>
      <c r="C44" s="74"/>
      <c r="D44" s="83">
        <v>81646.2</v>
      </c>
      <c r="E44" s="83"/>
      <c r="F44" s="83">
        <v>81646.2</v>
      </c>
      <c r="G44" s="83"/>
      <c r="H44" s="83">
        <f t="shared" ref="H44:H49" si="3">D44-F44</f>
        <v>0</v>
      </c>
      <c r="I44" s="83"/>
      <c r="J44" s="62">
        <f t="shared" ref="J44:J49" si="4">H44/F44*100</f>
        <v>0</v>
      </c>
    </row>
    <row r="45" spans="1:10" x14ac:dyDescent="0.25">
      <c r="A45" s="82" t="s">
        <v>33</v>
      </c>
      <c r="B45" s="74"/>
      <c r="C45" s="74"/>
      <c r="D45" s="83">
        <v>-295</v>
      </c>
      <c r="E45" s="83"/>
      <c r="F45" s="83">
        <v>-440.6</v>
      </c>
      <c r="G45" s="83"/>
      <c r="H45" s="83">
        <f>D45-F45</f>
        <v>145.60000000000002</v>
      </c>
      <c r="I45" s="83"/>
      <c r="J45" s="62">
        <v>100</v>
      </c>
    </row>
    <row r="46" spans="1:10" x14ac:dyDescent="0.25">
      <c r="A46" s="82" t="s">
        <v>34</v>
      </c>
      <c r="B46" s="74"/>
      <c r="C46" s="74"/>
      <c r="D46" s="83">
        <v>24618.2</v>
      </c>
      <c r="E46" s="83"/>
      <c r="F46" s="83">
        <v>24618.2</v>
      </c>
      <c r="G46" s="83"/>
      <c r="H46" s="83">
        <f t="shared" si="3"/>
        <v>0</v>
      </c>
      <c r="I46" s="83"/>
      <c r="J46" s="62">
        <f t="shared" si="4"/>
        <v>0</v>
      </c>
    </row>
    <row r="47" spans="1:10" ht="14.25" customHeight="1" x14ac:dyDescent="0.25">
      <c r="A47" s="82" t="s">
        <v>35</v>
      </c>
      <c r="B47" s="74"/>
      <c r="C47" s="74"/>
      <c r="D47" s="83">
        <v>1324.8</v>
      </c>
      <c r="E47" s="83"/>
      <c r="F47" s="83">
        <v>1324.8</v>
      </c>
      <c r="G47" s="83"/>
      <c r="H47" s="83">
        <f t="shared" si="3"/>
        <v>0</v>
      </c>
      <c r="I47" s="83"/>
      <c r="J47" s="62">
        <f t="shared" si="4"/>
        <v>0</v>
      </c>
    </row>
    <row r="48" spans="1:10" x14ac:dyDescent="0.25">
      <c r="A48" s="82" t="s">
        <v>36</v>
      </c>
      <c r="B48" s="74"/>
      <c r="C48" s="74"/>
      <c r="D48" s="83">
        <v>3283.5</v>
      </c>
      <c r="E48" s="83"/>
      <c r="F48" s="83">
        <v>3283.5</v>
      </c>
      <c r="G48" s="83"/>
      <c r="H48" s="83">
        <f t="shared" si="3"/>
        <v>0</v>
      </c>
      <c r="I48" s="83"/>
      <c r="J48" s="62">
        <f t="shared" si="4"/>
        <v>0</v>
      </c>
    </row>
    <row r="49" spans="1:10" x14ac:dyDescent="0.25">
      <c r="A49" s="82" t="s">
        <v>37</v>
      </c>
      <c r="B49" s="74"/>
      <c r="C49" s="74"/>
      <c r="D49" s="83">
        <v>0.9</v>
      </c>
      <c r="E49" s="83"/>
      <c r="F49" s="83">
        <v>0.9</v>
      </c>
      <c r="G49" s="83"/>
      <c r="H49" s="83">
        <f t="shared" si="3"/>
        <v>0</v>
      </c>
      <c r="I49" s="83"/>
      <c r="J49" s="62">
        <f t="shared" si="4"/>
        <v>0</v>
      </c>
    </row>
    <row r="50" spans="1:10" hidden="1" x14ac:dyDescent="0.25">
      <c r="A50" s="82" t="s">
        <v>38</v>
      </c>
      <c r="B50" s="74"/>
      <c r="C50" s="74"/>
      <c r="D50" s="83">
        <v>0</v>
      </c>
      <c r="E50" s="83"/>
      <c r="F50" s="83">
        <v>0</v>
      </c>
      <c r="G50" s="83"/>
      <c r="H50" s="83">
        <f>D50-F50</f>
        <v>0</v>
      </c>
      <c r="I50" s="83"/>
      <c r="J50" s="62">
        <v>0</v>
      </c>
    </row>
    <row r="51" spans="1:10" hidden="1" x14ac:dyDescent="0.25">
      <c r="A51" s="82" t="s">
        <v>41</v>
      </c>
      <c r="B51" s="74"/>
      <c r="C51" s="74"/>
      <c r="D51" s="113">
        <f>SUM(C52:D53)</f>
        <v>16232.9</v>
      </c>
      <c r="E51" s="86">
        <v>0</v>
      </c>
      <c r="F51" s="113">
        <f>SUM(E52:F53)</f>
        <v>14558.2</v>
      </c>
      <c r="G51" s="86"/>
      <c r="H51" s="113">
        <f>D51-F51</f>
        <v>1674.6999999999989</v>
      </c>
      <c r="I51" s="86"/>
      <c r="J51" s="329">
        <f>H51/F51*100</f>
        <v>11.503482573395054</v>
      </c>
    </row>
    <row r="52" spans="1:10" hidden="1" x14ac:dyDescent="0.25">
      <c r="A52" s="82" t="s">
        <v>75</v>
      </c>
      <c r="B52" s="74"/>
      <c r="C52" s="74"/>
      <c r="D52" s="83">
        <v>0</v>
      </c>
      <c r="E52" s="83"/>
      <c r="F52" s="83">
        <v>0</v>
      </c>
      <c r="G52" s="83"/>
      <c r="H52" s="83">
        <f>D52-F52</f>
        <v>0</v>
      </c>
      <c r="I52" s="83"/>
      <c r="J52" s="62" t="e">
        <f>H52/F52*100</f>
        <v>#DIV/0!</v>
      </c>
    </row>
    <row r="53" spans="1:10" hidden="1" x14ac:dyDescent="0.25">
      <c r="A53" s="112" t="s">
        <v>39</v>
      </c>
      <c r="B53" s="73"/>
      <c r="C53" s="73"/>
      <c r="D53" s="113">
        <f>SUM(D54:D55)</f>
        <v>16232.9</v>
      </c>
      <c r="E53" s="86"/>
      <c r="F53" s="113">
        <f>SUM(F54:F55)</f>
        <v>14558.2</v>
      </c>
      <c r="G53" s="86">
        <f>SUM(G54:G55)</f>
        <v>0</v>
      </c>
      <c r="H53" s="113">
        <f>SUM(D53-F53)</f>
        <v>1674.6999999999989</v>
      </c>
      <c r="I53" s="86">
        <f>SUM(I54:I55)</f>
        <v>7488</v>
      </c>
      <c r="J53" s="81">
        <f>H53/F53*100</f>
        <v>11.503482573395054</v>
      </c>
    </row>
    <row r="54" spans="1:10" hidden="1" x14ac:dyDescent="0.25">
      <c r="A54" s="82" t="s">
        <v>75</v>
      </c>
      <c r="B54" s="73"/>
      <c r="C54" s="73"/>
      <c r="D54" s="83">
        <v>0</v>
      </c>
      <c r="E54" s="86"/>
      <c r="F54" s="83">
        <v>0</v>
      </c>
      <c r="G54" s="83"/>
      <c r="H54" s="83">
        <f>D54-F54</f>
        <v>0</v>
      </c>
      <c r="I54" s="83">
        <v>3744</v>
      </c>
      <c r="J54" s="62">
        <v>100</v>
      </c>
    </row>
    <row r="55" spans="1:10" s="166" customFormat="1" x14ac:dyDescent="0.25">
      <c r="A55" s="112" t="s">
        <v>41</v>
      </c>
      <c r="B55" s="165"/>
      <c r="C55" s="165"/>
      <c r="D55" s="86">
        <v>16232.9</v>
      </c>
      <c r="E55" s="86"/>
      <c r="F55" s="86">
        <v>14558.2</v>
      </c>
      <c r="G55" s="86"/>
      <c r="H55" s="113">
        <f>SUM(D55-F55)</f>
        <v>1674.6999999999989</v>
      </c>
      <c r="I55" s="86">
        <v>3744</v>
      </c>
      <c r="J55" s="62">
        <v>0</v>
      </c>
    </row>
    <row r="56" spans="1:10" ht="13.8" thickBot="1" x14ac:dyDescent="0.3">
      <c r="A56" s="82" t="s">
        <v>42</v>
      </c>
      <c r="B56" s="74"/>
      <c r="C56" s="74"/>
      <c r="D56" s="85">
        <f>D43+D46+D47+D48+D49+D50+D51</f>
        <v>126811.49999999999</v>
      </c>
      <c r="E56" s="85"/>
      <c r="F56" s="85">
        <f>F43+F46+F47+F48+F49+F50+F51</f>
        <v>124991.19999999998</v>
      </c>
      <c r="G56" s="86"/>
      <c r="H56" s="85">
        <f>H43+H46+H47+H48+H49+H50+H51+H53</f>
        <v>3495.0000000000036</v>
      </c>
      <c r="I56" s="90"/>
      <c r="J56" s="87">
        <f>H56/F56*100</f>
        <v>2.7961968522584022</v>
      </c>
    </row>
    <row r="57" spans="1:10" ht="8.4" customHeight="1" thickTop="1" x14ac:dyDescent="0.35">
      <c r="A57" s="82"/>
      <c r="B57" s="74"/>
      <c r="C57" s="74"/>
      <c r="D57" s="14"/>
      <c r="E57" s="88"/>
      <c r="F57" s="14"/>
      <c r="G57" s="88"/>
      <c r="H57" s="88"/>
      <c r="I57" s="88"/>
      <c r="J57" s="89"/>
    </row>
    <row r="58" spans="1:10" ht="13.8" thickBot="1" x14ac:dyDescent="0.3">
      <c r="A58" s="112" t="s">
        <v>43</v>
      </c>
      <c r="B58" s="74"/>
      <c r="C58" s="74"/>
      <c r="D58" s="91">
        <f>D38+D56</f>
        <v>589316.6</v>
      </c>
      <c r="E58" s="86"/>
      <c r="F58" s="91">
        <f>F38+F56</f>
        <v>591421.80000000005</v>
      </c>
      <c r="G58" s="86"/>
      <c r="H58" s="92">
        <f>D58-F58</f>
        <v>-2105.2000000000698</v>
      </c>
      <c r="I58" s="90"/>
      <c r="J58" s="93">
        <f>H58/F58*100</f>
        <v>-0.35595576625685249</v>
      </c>
    </row>
    <row r="59" spans="1:10" ht="8.4" customHeight="1" thickTop="1" x14ac:dyDescent="0.35">
      <c r="A59" s="82" t="s">
        <v>2</v>
      </c>
      <c r="B59" s="74"/>
      <c r="C59" s="74"/>
      <c r="D59" s="14"/>
      <c r="E59" s="88"/>
      <c r="F59" s="14"/>
      <c r="G59" s="88"/>
      <c r="H59" s="88"/>
      <c r="I59" s="88"/>
      <c r="J59" s="89"/>
    </row>
    <row r="60" spans="1:10" ht="7.2" customHeight="1" x14ac:dyDescent="0.35">
      <c r="A60" s="82"/>
      <c r="B60" s="74"/>
      <c r="C60" s="74"/>
      <c r="D60" s="14"/>
      <c r="E60" s="88"/>
      <c r="F60" s="14"/>
      <c r="G60" s="88"/>
      <c r="H60" s="88"/>
      <c r="I60" s="88"/>
      <c r="J60" s="89"/>
    </row>
    <row r="61" spans="1:10" ht="6.6" customHeight="1" thickBot="1" x14ac:dyDescent="0.4">
      <c r="A61" s="94"/>
      <c r="B61" s="95"/>
      <c r="C61" s="95"/>
      <c r="D61" s="96" t="s">
        <v>2</v>
      </c>
      <c r="E61" s="97"/>
      <c r="F61" s="96" t="s">
        <v>2</v>
      </c>
      <c r="G61" s="97"/>
      <c r="H61" s="98"/>
      <c r="I61" s="98"/>
      <c r="J61" s="99"/>
    </row>
    <row r="62" spans="1:10" ht="4.2" customHeight="1" thickTop="1" x14ac:dyDescent="0.25">
      <c r="A62" s="72" t="s">
        <v>2</v>
      </c>
      <c r="B62" s="73"/>
      <c r="C62" s="73"/>
      <c r="D62" s="88"/>
      <c r="E62" s="88"/>
      <c r="F62" s="88"/>
      <c r="G62" s="88"/>
      <c r="H62" s="88"/>
      <c r="I62" s="88"/>
      <c r="J62" s="89"/>
    </row>
  </sheetData>
  <mergeCells count="5">
    <mergeCell ref="A1:J1"/>
    <mergeCell ref="A2:J2"/>
    <mergeCell ref="A4:J4"/>
    <mergeCell ref="A5:J5"/>
    <mergeCell ref="A3:J3"/>
  </mergeCells>
  <pageMargins left="0.74803149606299213" right="0.74803149606299213" top="0.98425196850393704" bottom="0.98425196850393704" header="0.51181102362204722" footer="0.51181102362204722"/>
  <pageSetup scale="83" fitToHeight="0" orientation="portrait" r:id="rId1"/>
  <headerFooter alignWithMargins="0">
    <oddFooter>&amp;LMCASTANEDA/DCONT/GP/DFO&amp;RPagina 4</oddFooter>
  </headerFooter>
  <ignoredErrors>
    <ignoredError sqref="D29:F29 D43 G29:G44 G55 G51:G54 G46:G50 G45 H46:H50 G57:H57 H29:H44 I29:J32 G61:J61 I57:J57 I46:J49 I55 H45:J45 H52:I52 I54:J54 I53 G60:J60 I51 I50 G56 E51 I44:J44 I43 I56 I59:J59 I58 G59:H59 G58 I34:J42 I33 F43" formulaRange="1"/>
    <ignoredError sqref="H5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showGridLines="0" zoomScale="70" zoomScaleNormal="70" zoomScaleSheetLayoutView="90" workbookViewId="0">
      <selection activeCell="B41" sqref="B41"/>
    </sheetView>
  </sheetViews>
  <sheetFormatPr baseColWidth="10" defaultRowHeight="13.2" x14ac:dyDescent="0.25"/>
  <cols>
    <col min="1" max="1" width="57.33203125" style="100" customWidth="1"/>
    <col min="2" max="2" width="14.88671875" style="100" bestFit="1" customWidth="1"/>
    <col min="3" max="3" width="2" style="100" customWidth="1"/>
    <col min="4" max="4" width="14.88671875" style="100" bestFit="1" customWidth="1"/>
    <col min="5" max="5" width="0.5546875" style="100" customWidth="1"/>
    <col min="6" max="6" width="14.44140625" style="100" customWidth="1"/>
    <col min="7" max="7" width="0.5546875" style="100" customWidth="1"/>
    <col min="8" max="8" width="10" style="100" bestFit="1" customWidth="1"/>
    <col min="9" max="252" width="11.44140625" style="34"/>
    <col min="253" max="253" width="57.33203125" style="34" customWidth="1"/>
    <col min="254" max="254" width="12.44140625" style="34" customWidth="1"/>
    <col min="255" max="255" width="2" style="34" customWidth="1"/>
    <col min="256" max="256" width="12.44140625" style="34" customWidth="1"/>
    <col min="257" max="257" width="0.5546875" style="34" customWidth="1"/>
    <col min="258" max="258" width="14.44140625" style="34" customWidth="1"/>
    <col min="259" max="259" width="0.5546875" style="34" customWidth="1"/>
    <col min="260" max="260" width="9.44140625" style="34" customWidth="1"/>
    <col min="261" max="508" width="11.44140625" style="34"/>
    <col min="509" max="509" width="57.33203125" style="34" customWidth="1"/>
    <col min="510" max="510" width="12.44140625" style="34" customWidth="1"/>
    <col min="511" max="511" width="2" style="34" customWidth="1"/>
    <col min="512" max="512" width="12.44140625" style="34" customWidth="1"/>
    <col min="513" max="513" width="0.5546875" style="34" customWidth="1"/>
    <col min="514" max="514" width="14.44140625" style="34" customWidth="1"/>
    <col min="515" max="515" width="0.5546875" style="34" customWidth="1"/>
    <col min="516" max="516" width="9.44140625" style="34" customWidth="1"/>
    <col min="517" max="764" width="11.44140625" style="34"/>
    <col min="765" max="765" width="57.33203125" style="34" customWidth="1"/>
    <col min="766" max="766" width="12.44140625" style="34" customWidth="1"/>
    <col min="767" max="767" width="2" style="34" customWidth="1"/>
    <col min="768" max="768" width="12.44140625" style="34" customWidth="1"/>
    <col min="769" max="769" width="0.5546875" style="34" customWidth="1"/>
    <col min="770" max="770" width="14.44140625" style="34" customWidth="1"/>
    <col min="771" max="771" width="0.5546875" style="34" customWidth="1"/>
    <col min="772" max="772" width="9.44140625" style="34" customWidth="1"/>
    <col min="773" max="1020" width="11.44140625" style="34"/>
    <col min="1021" max="1021" width="57.33203125" style="34" customWidth="1"/>
    <col min="1022" max="1022" width="12.44140625" style="34" customWidth="1"/>
    <col min="1023" max="1023" width="2" style="34" customWidth="1"/>
    <col min="1024" max="1024" width="12.44140625" style="34" customWidth="1"/>
    <col min="1025" max="1025" width="0.5546875" style="34" customWidth="1"/>
    <col min="1026" max="1026" width="14.44140625" style="34" customWidth="1"/>
    <col min="1027" max="1027" width="0.5546875" style="34" customWidth="1"/>
    <col min="1028" max="1028" width="9.44140625" style="34" customWidth="1"/>
    <col min="1029" max="1276" width="11.44140625" style="34"/>
    <col min="1277" max="1277" width="57.33203125" style="34" customWidth="1"/>
    <col min="1278" max="1278" width="12.44140625" style="34" customWidth="1"/>
    <col min="1279" max="1279" width="2" style="34" customWidth="1"/>
    <col min="1280" max="1280" width="12.44140625" style="34" customWidth="1"/>
    <col min="1281" max="1281" width="0.5546875" style="34" customWidth="1"/>
    <col min="1282" max="1282" width="14.44140625" style="34" customWidth="1"/>
    <col min="1283" max="1283" width="0.5546875" style="34" customWidth="1"/>
    <col min="1284" max="1284" width="9.44140625" style="34" customWidth="1"/>
    <col min="1285" max="1532" width="11.44140625" style="34"/>
    <col min="1533" max="1533" width="57.33203125" style="34" customWidth="1"/>
    <col min="1534" max="1534" width="12.44140625" style="34" customWidth="1"/>
    <col min="1535" max="1535" width="2" style="34" customWidth="1"/>
    <col min="1536" max="1536" width="12.44140625" style="34" customWidth="1"/>
    <col min="1537" max="1537" width="0.5546875" style="34" customWidth="1"/>
    <col min="1538" max="1538" width="14.44140625" style="34" customWidth="1"/>
    <col min="1539" max="1539" width="0.5546875" style="34" customWidth="1"/>
    <col min="1540" max="1540" width="9.44140625" style="34" customWidth="1"/>
    <col min="1541" max="1788" width="11.44140625" style="34"/>
    <col min="1789" max="1789" width="57.33203125" style="34" customWidth="1"/>
    <col min="1790" max="1790" width="12.44140625" style="34" customWidth="1"/>
    <col min="1791" max="1791" width="2" style="34" customWidth="1"/>
    <col min="1792" max="1792" width="12.44140625" style="34" customWidth="1"/>
    <col min="1793" max="1793" width="0.5546875" style="34" customWidth="1"/>
    <col min="1794" max="1794" width="14.44140625" style="34" customWidth="1"/>
    <col min="1795" max="1795" width="0.5546875" style="34" customWidth="1"/>
    <col min="1796" max="1796" width="9.44140625" style="34" customWidth="1"/>
    <col min="1797" max="2044" width="11.44140625" style="34"/>
    <col min="2045" max="2045" width="57.33203125" style="34" customWidth="1"/>
    <col min="2046" max="2046" width="12.44140625" style="34" customWidth="1"/>
    <col min="2047" max="2047" width="2" style="34" customWidth="1"/>
    <col min="2048" max="2048" width="12.44140625" style="34" customWidth="1"/>
    <col min="2049" max="2049" width="0.5546875" style="34" customWidth="1"/>
    <col min="2050" max="2050" width="14.44140625" style="34" customWidth="1"/>
    <col min="2051" max="2051" width="0.5546875" style="34" customWidth="1"/>
    <col min="2052" max="2052" width="9.44140625" style="34" customWidth="1"/>
    <col min="2053" max="2300" width="11.44140625" style="34"/>
    <col min="2301" max="2301" width="57.33203125" style="34" customWidth="1"/>
    <col min="2302" max="2302" width="12.44140625" style="34" customWidth="1"/>
    <col min="2303" max="2303" width="2" style="34" customWidth="1"/>
    <col min="2304" max="2304" width="12.44140625" style="34" customWidth="1"/>
    <col min="2305" max="2305" width="0.5546875" style="34" customWidth="1"/>
    <col min="2306" max="2306" width="14.44140625" style="34" customWidth="1"/>
    <col min="2307" max="2307" width="0.5546875" style="34" customWidth="1"/>
    <col min="2308" max="2308" width="9.44140625" style="34" customWidth="1"/>
    <col min="2309" max="2556" width="11.44140625" style="34"/>
    <col min="2557" max="2557" width="57.33203125" style="34" customWidth="1"/>
    <col min="2558" max="2558" width="12.44140625" style="34" customWidth="1"/>
    <col min="2559" max="2559" width="2" style="34" customWidth="1"/>
    <col min="2560" max="2560" width="12.44140625" style="34" customWidth="1"/>
    <col min="2561" max="2561" width="0.5546875" style="34" customWidth="1"/>
    <col min="2562" max="2562" width="14.44140625" style="34" customWidth="1"/>
    <col min="2563" max="2563" width="0.5546875" style="34" customWidth="1"/>
    <col min="2564" max="2564" width="9.44140625" style="34" customWidth="1"/>
    <col min="2565" max="2812" width="11.44140625" style="34"/>
    <col min="2813" max="2813" width="57.33203125" style="34" customWidth="1"/>
    <col min="2814" max="2814" width="12.44140625" style="34" customWidth="1"/>
    <col min="2815" max="2815" width="2" style="34" customWidth="1"/>
    <col min="2816" max="2816" width="12.44140625" style="34" customWidth="1"/>
    <col min="2817" max="2817" width="0.5546875" style="34" customWidth="1"/>
    <col min="2818" max="2818" width="14.44140625" style="34" customWidth="1"/>
    <col min="2819" max="2819" width="0.5546875" style="34" customWidth="1"/>
    <col min="2820" max="2820" width="9.44140625" style="34" customWidth="1"/>
    <col min="2821" max="3068" width="11.44140625" style="34"/>
    <col min="3069" max="3069" width="57.33203125" style="34" customWidth="1"/>
    <col min="3070" max="3070" width="12.44140625" style="34" customWidth="1"/>
    <col min="3071" max="3071" width="2" style="34" customWidth="1"/>
    <col min="3072" max="3072" width="12.44140625" style="34" customWidth="1"/>
    <col min="3073" max="3073" width="0.5546875" style="34" customWidth="1"/>
    <col min="3074" max="3074" width="14.44140625" style="34" customWidth="1"/>
    <col min="3075" max="3075" width="0.5546875" style="34" customWidth="1"/>
    <col min="3076" max="3076" width="9.44140625" style="34" customWidth="1"/>
    <col min="3077" max="3324" width="11.44140625" style="34"/>
    <col min="3325" max="3325" width="57.33203125" style="34" customWidth="1"/>
    <col min="3326" max="3326" width="12.44140625" style="34" customWidth="1"/>
    <col min="3327" max="3327" width="2" style="34" customWidth="1"/>
    <col min="3328" max="3328" width="12.44140625" style="34" customWidth="1"/>
    <col min="3329" max="3329" width="0.5546875" style="34" customWidth="1"/>
    <col min="3330" max="3330" width="14.44140625" style="34" customWidth="1"/>
    <col min="3331" max="3331" width="0.5546875" style="34" customWidth="1"/>
    <col min="3332" max="3332" width="9.44140625" style="34" customWidth="1"/>
    <col min="3333" max="3580" width="11.44140625" style="34"/>
    <col min="3581" max="3581" width="57.33203125" style="34" customWidth="1"/>
    <col min="3582" max="3582" width="12.44140625" style="34" customWidth="1"/>
    <col min="3583" max="3583" width="2" style="34" customWidth="1"/>
    <col min="3584" max="3584" width="12.44140625" style="34" customWidth="1"/>
    <col min="3585" max="3585" width="0.5546875" style="34" customWidth="1"/>
    <col min="3586" max="3586" width="14.44140625" style="34" customWidth="1"/>
    <col min="3587" max="3587" width="0.5546875" style="34" customWidth="1"/>
    <col min="3588" max="3588" width="9.44140625" style="34" customWidth="1"/>
    <col min="3589" max="3836" width="11.44140625" style="34"/>
    <col min="3837" max="3837" width="57.33203125" style="34" customWidth="1"/>
    <col min="3838" max="3838" width="12.44140625" style="34" customWidth="1"/>
    <col min="3839" max="3839" width="2" style="34" customWidth="1"/>
    <col min="3840" max="3840" width="12.44140625" style="34" customWidth="1"/>
    <col min="3841" max="3841" width="0.5546875" style="34" customWidth="1"/>
    <col min="3842" max="3842" width="14.44140625" style="34" customWidth="1"/>
    <col min="3843" max="3843" width="0.5546875" style="34" customWidth="1"/>
    <col min="3844" max="3844" width="9.44140625" style="34" customWidth="1"/>
    <col min="3845" max="4092" width="11.44140625" style="34"/>
    <col min="4093" max="4093" width="57.33203125" style="34" customWidth="1"/>
    <col min="4094" max="4094" width="12.44140625" style="34" customWidth="1"/>
    <col min="4095" max="4095" width="2" style="34" customWidth="1"/>
    <col min="4096" max="4096" width="12.44140625" style="34" customWidth="1"/>
    <col min="4097" max="4097" width="0.5546875" style="34" customWidth="1"/>
    <col min="4098" max="4098" width="14.44140625" style="34" customWidth="1"/>
    <col min="4099" max="4099" width="0.5546875" style="34" customWidth="1"/>
    <col min="4100" max="4100" width="9.44140625" style="34" customWidth="1"/>
    <col min="4101" max="4348" width="11.44140625" style="34"/>
    <col min="4349" max="4349" width="57.33203125" style="34" customWidth="1"/>
    <col min="4350" max="4350" width="12.44140625" style="34" customWidth="1"/>
    <col min="4351" max="4351" width="2" style="34" customWidth="1"/>
    <col min="4352" max="4352" width="12.44140625" style="34" customWidth="1"/>
    <col min="4353" max="4353" width="0.5546875" style="34" customWidth="1"/>
    <col min="4354" max="4354" width="14.44140625" style="34" customWidth="1"/>
    <col min="4355" max="4355" width="0.5546875" style="34" customWidth="1"/>
    <col min="4356" max="4356" width="9.44140625" style="34" customWidth="1"/>
    <col min="4357" max="4604" width="11.44140625" style="34"/>
    <col min="4605" max="4605" width="57.33203125" style="34" customWidth="1"/>
    <col min="4606" max="4606" width="12.44140625" style="34" customWidth="1"/>
    <col min="4607" max="4607" width="2" style="34" customWidth="1"/>
    <col min="4608" max="4608" width="12.44140625" style="34" customWidth="1"/>
    <col min="4609" max="4609" width="0.5546875" style="34" customWidth="1"/>
    <col min="4610" max="4610" width="14.44140625" style="34" customWidth="1"/>
    <col min="4611" max="4611" width="0.5546875" style="34" customWidth="1"/>
    <col min="4612" max="4612" width="9.44140625" style="34" customWidth="1"/>
    <col min="4613" max="4860" width="11.44140625" style="34"/>
    <col min="4861" max="4861" width="57.33203125" style="34" customWidth="1"/>
    <col min="4862" max="4862" width="12.44140625" style="34" customWidth="1"/>
    <col min="4863" max="4863" width="2" style="34" customWidth="1"/>
    <col min="4864" max="4864" width="12.44140625" style="34" customWidth="1"/>
    <col min="4865" max="4865" width="0.5546875" style="34" customWidth="1"/>
    <col min="4866" max="4866" width="14.44140625" style="34" customWidth="1"/>
    <col min="4867" max="4867" width="0.5546875" style="34" customWidth="1"/>
    <col min="4868" max="4868" width="9.44140625" style="34" customWidth="1"/>
    <col min="4869" max="5116" width="11.44140625" style="34"/>
    <col min="5117" max="5117" width="57.33203125" style="34" customWidth="1"/>
    <col min="5118" max="5118" width="12.44140625" style="34" customWidth="1"/>
    <col min="5119" max="5119" width="2" style="34" customWidth="1"/>
    <col min="5120" max="5120" width="12.44140625" style="34" customWidth="1"/>
    <col min="5121" max="5121" width="0.5546875" style="34" customWidth="1"/>
    <col min="5122" max="5122" width="14.44140625" style="34" customWidth="1"/>
    <col min="5123" max="5123" width="0.5546875" style="34" customWidth="1"/>
    <col min="5124" max="5124" width="9.44140625" style="34" customWidth="1"/>
    <col min="5125" max="5372" width="11.44140625" style="34"/>
    <col min="5373" max="5373" width="57.33203125" style="34" customWidth="1"/>
    <col min="5374" max="5374" width="12.44140625" style="34" customWidth="1"/>
    <col min="5375" max="5375" width="2" style="34" customWidth="1"/>
    <col min="5376" max="5376" width="12.44140625" style="34" customWidth="1"/>
    <col min="5377" max="5377" width="0.5546875" style="34" customWidth="1"/>
    <col min="5378" max="5378" width="14.44140625" style="34" customWidth="1"/>
    <col min="5379" max="5379" width="0.5546875" style="34" customWidth="1"/>
    <col min="5380" max="5380" width="9.44140625" style="34" customWidth="1"/>
    <col min="5381" max="5628" width="11.44140625" style="34"/>
    <col min="5629" max="5629" width="57.33203125" style="34" customWidth="1"/>
    <col min="5630" max="5630" width="12.44140625" style="34" customWidth="1"/>
    <col min="5631" max="5631" width="2" style="34" customWidth="1"/>
    <col min="5632" max="5632" width="12.44140625" style="34" customWidth="1"/>
    <col min="5633" max="5633" width="0.5546875" style="34" customWidth="1"/>
    <col min="5634" max="5634" width="14.44140625" style="34" customWidth="1"/>
    <col min="5635" max="5635" width="0.5546875" style="34" customWidth="1"/>
    <col min="5636" max="5636" width="9.44140625" style="34" customWidth="1"/>
    <col min="5637" max="5884" width="11.44140625" style="34"/>
    <col min="5885" max="5885" width="57.33203125" style="34" customWidth="1"/>
    <col min="5886" max="5886" width="12.44140625" style="34" customWidth="1"/>
    <col min="5887" max="5887" width="2" style="34" customWidth="1"/>
    <col min="5888" max="5888" width="12.44140625" style="34" customWidth="1"/>
    <col min="5889" max="5889" width="0.5546875" style="34" customWidth="1"/>
    <col min="5890" max="5890" width="14.44140625" style="34" customWidth="1"/>
    <col min="5891" max="5891" width="0.5546875" style="34" customWidth="1"/>
    <col min="5892" max="5892" width="9.44140625" style="34" customWidth="1"/>
    <col min="5893" max="6140" width="11.44140625" style="34"/>
    <col min="6141" max="6141" width="57.33203125" style="34" customWidth="1"/>
    <col min="6142" max="6142" width="12.44140625" style="34" customWidth="1"/>
    <col min="6143" max="6143" width="2" style="34" customWidth="1"/>
    <col min="6144" max="6144" width="12.44140625" style="34" customWidth="1"/>
    <col min="6145" max="6145" width="0.5546875" style="34" customWidth="1"/>
    <col min="6146" max="6146" width="14.44140625" style="34" customWidth="1"/>
    <col min="6147" max="6147" width="0.5546875" style="34" customWidth="1"/>
    <col min="6148" max="6148" width="9.44140625" style="34" customWidth="1"/>
    <col min="6149" max="6396" width="11.44140625" style="34"/>
    <col min="6397" max="6397" width="57.33203125" style="34" customWidth="1"/>
    <col min="6398" max="6398" width="12.44140625" style="34" customWidth="1"/>
    <col min="6399" max="6399" width="2" style="34" customWidth="1"/>
    <col min="6400" max="6400" width="12.44140625" style="34" customWidth="1"/>
    <col min="6401" max="6401" width="0.5546875" style="34" customWidth="1"/>
    <col min="6402" max="6402" width="14.44140625" style="34" customWidth="1"/>
    <col min="6403" max="6403" width="0.5546875" style="34" customWidth="1"/>
    <col min="6404" max="6404" width="9.44140625" style="34" customWidth="1"/>
    <col min="6405" max="6652" width="11.44140625" style="34"/>
    <col min="6653" max="6653" width="57.33203125" style="34" customWidth="1"/>
    <col min="6654" max="6654" width="12.44140625" style="34" customWidth="1"/>
    <col min="6655" max="6655" width="2" style="34" customWidth="1"/>
    <col min="6656" max="6656" width="12.44140625" style="34" customWidth="1"/>
    <col min="6657" max="6657" width="0.5546875" style="34" customWidth="1"/>
    <col min="6658" max="6658" width="14.44140625" style="34" customWidth="1"/>
    <col min="6659" max="6659" width="0.5546875" style="34" customWidth="1"/>
    <col min="6660" max="6660" width="9.44140625" style="34" customWidth="1"/>
    <col min="6661" max="6908" width="11.44140625" style="34"/>
    <col min="6909" max="6909" width="57.33203125" style="34" customWidth="1"/>
    <col min="6910" max="6910" width="12.44140625" style="34" customWidth="1"/>
    <col min="6911" max="6911" width="2" style="34" customWidth="1"/>
    <col min="6912" max="6912" width="12.44140625" style="34" customWidth="1"/>
    <col min="6913" max="6913" width="0.5546875" style="34" customWidth="1"/>
    <col min="6914" max="6914" width="14.44140625" style="34" customWidth="1"/>
    <col min="6915" max="6915" width="0.5546875" style="34" customWidth="1"/>
    <col min="6916" max="6916" width="9.44140625" style="34" customWidth="1"/>
    <col min="6917" max="7164" width="11.44140625" style="34"/>
    <col min="7165" max="7165" width="57.33203125" style="34" customWidth="1"/>
    <col min="7166" max="7166" width="12.44140625" style="34" customWidth="1"/>
    <col min="7167" max="7167" width="2" style="34" customWidth="1"/>
    <col min="7168" max="7168" width="12.44140625" style="34" customWidth="1"/>
    <col min="7169" max="7169" width="0.5546875" style="34" customWidth="1"/>
    <col min="7170" max="7170" width="14.44140625" style="34" customWidth="1"/>
    <col min="7171" max="7171" width="0.5546875" style="34" customWidth="1"/>
    <col min="7172" max="7172" width="9.44140625" style="34" customWidth="1"/>
    <col min="7173" max="7420" width="11.44140625" style="34"/>
    <col min="7421" max="7421" width="57.33203125" style="34" customWidth="1"/>
    <col min="7422" max="7422" width="12.44140625" style="34" customWidth="1"/>
    <col min="7423" max="7423" width="2" style="34" customWidth="1"/>
    <col min="7424" max="7424" width="12.44140625" style="34" customWidth="1"/>
    <col min="7425" max="7425" width="0.5546875" style="34" customWidth="1"/>
    <col min="7426" max="7426" width="14.44140625" style="34" customWidth="1"/>
    <col min="7427" max="7427" width="0.5546875" style="34" customWidth="1"/>
    <col min="7428" max="7428" width="9.44140625" style="34" customWidth="1"/>
    <col min="7429" max="7676" width="11.44140625" style="34"/>
    <col min="7677" max="7677" width="57.33203125" style="34" customWidth="1"/>
    <col min="7678" max="7678" width="12.44140625" style="34" customWidth="1"/>
    <col min="7679" max="7679" width="2" style="34" customWidth="1"/>
    <col min="7680" max="7680" width="12.44140625" style="34" customWidth="1"/>
    <col min="7681" max="7681" width="0.5546875" style="34" customWidth="1"/>
    <col min="7682" max="7682" width="14.44140625" style="34" customWidth="1"/>
    <col min="7683" max="7683" width="0.5546875" style="34" customWidth="1"/>
    <col min="7684" max="7684" width="9.44140625" style="34" customWidth="1"/>
    <col min="7685" max="7932" width="11.44140625" style="34"/>
    <col min="7933" max="7933" width="57.33203125" style="34" customWidth="1"/>
    <col min="7934" max="7934" width="12.44140625" style="34" customWidth="1"/>
    <col min="7935" max="7935" width="2" style="34" customWidth="1"/>
    <col min="7936" max="7936" width="12.44140625" style="34" customWidth="1"/>
    <col min="7937" max="7937" width="0.5546875" style="34" customWidth="1"/>
    <col min="7938" max="7938" width="14.44140625" style="34" customWidth="1"/>
    <col min="7939" max="7939" width="0.5546875" style="34" customWidth="1"/>
    <col min="7940" max="7940" width="9.44140625" style="34" customWidth="1"/>
    <col min="7941" max="8188" width="11.44140625" style="34"/>
    <col min="8189" max="8189" width="57.33203125" style="34" customWidth="1"/>
    <col min="8190" max="8190" width="12.44140625" style="34" customWidth="1"/>
    <col min="8191" max="8191" width="2" style="34" customWidth="1"/>
    <col min="8192" max="8192" width="12.44140625" style="34" customWidth="1"/>
    <col min="8193" max="8193" width="0.5546875" style="34" customWidth="1"/>
    <col min="8194" max="8194" width="14.44140625" style="34" customWidth="1"/>
    <col min="8195" max="8195" width="0.5546875" style="34" customWidth="1"/>
    <col min="8196" max="8196" width="9.44140625" style="34" customWidth="1"/>
    <col min="8197" max="8444" width="11.44140625" style="34"/>
    <col min="8445" max="8445" width="57.33203125" style="34" customWidth="1"/>
    <col min="8446" max="8446" width="12.44140625" style="34" customWidth="1"/>
    <col min="8447" max="8447" width="2" style="34" customWidth="1"/>
    <col min="8448" max="8448" width="12.44140625" style="34" customWidth="1"/>
    <col min="8449" max="8449" width="0.5546875" style="34" customWidth="1"/>
    <col min="8450" max="8450" width="14.44140625" style="34" customWidth="1"/>
    <col min="8451" max="8451" width="0.5546875" style="34" customWidth="1"/>
    <col min="8452" max="8452" width="9.44140625" style="34" customWidth="1"/>
    <col min="8453" max="8700" width="11.44140625" style="34"/>
    <col min="8701" max="8701" width="57.33203125" style="34" customWidth="1"/>
    <col min="8702" max="8702" width="12.44140625" style="34" customWidth="1"/>
    <col min="8703" max="8703" width="2" style="34" customWidth="1"/>
    <col min="8704" max="8704" width="12.44140625" style="34" customWidth="1"/>
    <col min="8705" max="8705" width="0.5546875" style="34" customWidth="1"/>
    <col min="8706" max="8706" width="14.44140625" style="34" customWidth="1"/>
    <col min="8707" max="8707" width="0.5546875" style="34" customWidth="1"/>
    <col min="8708" max="8708" width="9.44140625" style="34" customWidth="1"/>
    <col min="8709" max="8956" width="11.44140625" style="34"/>
    <col min="8957" max="8957" width="57.33203125" style="34" customWidth="1"/>
    <col min="8958" max="8958" width="12.44140625" style="34" customWidth="1"/>
    <col min="8959" max="8959" width="2" style="34" customWidth="1"/>
    <col min="8960" max="8960" width="12.44140625" style="34" customWidth="1"/>
    <col min="8961" max="8961" width="0.5546875" style="34" customWidth="1"/>
    <col min="8962" max="8962" width="14.44140625" style="34" customWidth="1"/>
    <col min="8963" max="8963" width="0.5546875" style="34" customWidth="1"/>
    <col min="8964" max="8964" width="9.44140625" style="34" customWidth="1"/>
    <col min="8965" max="9212" width="11.44140625" style="34"/>
    <col min="9213" max="9213" width="57.33203125" style="34" customWidth="1"/>
    <col min="9214" max="9214" width="12.44140625" style="34" customWidth="1"/>
    <col min="9215" max="9215" width="2" style="34" customWidth="1"/>
    <col min="9216" max="9216" width="12.44140625" style="34" customWidth="1"/>
    <col min="9217" max="9217" width="0.5546875" style="34" customWidth="1"/>
    <col min="9218" max="9218" width="14.44140625" style="34" customWidth="1"/>
    <col min="9219" max="9219" width="0.5546875" style="34" customWidth="1"/>
    <col min="9220" max="9220" width="9.44140625" style="34" customWidth="1"/>
    <col min="9221" max="9468" width="11.44140625" style="34"/>
    <col min="9469" max="9469" width="57.33203125" style="34" customWidth="1"/>
    <col min="9470" max="9470" width="12.44140625" style="34" customWidth="1"/>
    <col min="9471" max="9471" width="2" style="34" customWidth="1"/>
    <col min="9472" max="9472" width="12.44140625" style="34" customWidth="1"/>
    <col min="9473" max="9473" width="0.5546875" style="34" customWidth="1"/>
    <col min="9474" max="9474" width="14.44140625" style="34" customWidth="1"/>
    <col min="9475" max="9475" width="0.5546875" style="34" customWidth="1"/>
    <col min="9476" max="9476" width="9.44140625" style="34" customWidth="1"/>
    <col min="9477" max="9724" width="11.44140625" style="34"/>
    <col min="9725" max="9725" width="57.33203125" style="34" customWidth="1"/>
    <col min="9726" max="9726" width="12.44140625" style="34" customWidth="1"/>
    <col min="9727" max="9727" width="2" style="34" customWidth="1"/>
    <col min="9728" max="9728" width="12.44140625" style="34" customWidth="1"/>
    <col min="9729" max="9729" width="0.5546875" style="34" customWidth="1"/>
    <col min="9730" max="9730" width="14.44140625" style="34" customWidth="1"/>
    <col min="9731" max="9731" width="0.5546875" style="34" customWidth="1"/>
    <col min="9732" max="9732" width="9.44140625" style="34" customWidth="1"/>
    <col min="9733" max="9980" width="11.44140625" style="34"/>
    <col min="9981" max="9981" width="57.33203125" style="34" customWidth="1"/>
    <col min="9982" max="9982" width="12.44140625" style="34" customWidth="1"/>
    <col min="9983" max="9983" width="2" style="34" customWidth="1"/>
    <col min="9984" max="9984" width="12.44140625" style="34" customWidth="1"/>
    <col min="9985" max="9985" width="0.5546875" style="34" customWidth="1"/>
    <col min="9986" max="9986" width="14.44140625" style="34" customWidth="1"/>
    <col min="9987" max="9987" width="0.5546875" style="34" customWidth="1"/>
    <col min="9988" max="9988" width="9.44140625" style="34" customWidth="1"/>
    <col min="9989" max="10236" width="11.44140625" style="34"/>
    <col min="10237" max="10237" width="57.33203125" style="34" customWidth="1"/>
    <col min="10238" max="10238" width="12.44140625" style="34" customWidth="1"/>
    <col min="10239" max="10239" width="2" style="34" customWidth="1"/>
    <col min="10240" max="10240" width="12.44140625" style="34" customWidth="1"/>
    <col min="10241" max="10241" width="0.5546875" style="34" customWidth="1"/>
    <col min="10242" max="10242" width="14.44140625" style="34" customWidth="1"/>
    <col min="10243" max="10243" width="0.5546875" style="34" customWidth="1"/>
    <col min="10244" max="10244" width="9.44140625" style="34" customWidth="1"/>
    <col min="10245" max="10492" width="11.44140625" style="34"/>
    <col min="10493" max="10493" width="57.33203125" style="34" customWidth="1"/>
    <col min="10494" max="10494" width="12.44140625" style="34" customWidth="1"/>
    <col min="10495" max="10495" width="2" style="34" customWidth="1"/>
    <col min="10496" max="10496" width="12.44140625" style="34" customWidth="1"/>
    <col min="10497" max="10497" width="0.5546875" style="34" customWidth="1"/>
    <col min="10498" max="10498" width="14.44140625" style="34" customWidth="1"/>
    <col min="10499" max="10499" width="0.5546875" style="34" customWidth="1"/>
    <col min="10500" max="10500" width="9.44140625" style="34" customWidth="1"/>
    <col min="10501" max="10748" width="11.44140625" style="34"/>
    <col min="10749" max="10749" width="57.33203125" style="34" customWidth="1"/>
    <col min="10750" max="10750" width="12.44140625" style="34" customWidth="1"/>
    <col min="10751" max="10751" width="2" style="34" customWidth="1"/>
    <col min="10752" max="10752" width="12.44140625" style="34" customWidth="1"/>
    <col min="10753" max="10753" width="0.5546875" style="34" customWidth="1"/>
    <col min="10754" max="10754" width="14.44140625" style="34" customWidth="1"/>
    <col min="10755" max="10755" width="0.5546875" style="34" customWidth="1"/>
    <col min="10756" max="10756" width="9.44140625" style="34" customWidth="1"/>
    <col min="10757" max="11004" width="11.44140625" style="34"/>
    <col min="11005" max="11005" width="57.33203125" style="34" customWidth="1"/>
    <col min="11006" max="11006" width="12.44140625" style="34" customWidth="1"/>
    <col min="11007" max="11007" width="2" style="34" customWidth="1"/>
    <col min="11008" max="11008" width="12.44140625" style="34" customWidth="1"/>
    <col min="11009" max="11009" width="0.5546875" style="34" customWidth="1"/>
    <col min="11010" max="11010" width="14.44140625" style="34" customWidth="1"/>
    <col min="11011" max="11011" width="0.5546875" style="34" customWidth="1"/>
    <col min="11012" max="11012" width="9.44140625" style="34" customWidth="1"/>
    <col min="11013" max="11260" width="11.44140625" style="34"/>
    <col min="11261" max="11261" width="57.33203125" style="34" customWidth="1"/>
    <col min="11262" max="11262" width="12.44140625" style="34" customWidth="1"/>
    <col min="11263" max="11263" width="2" style="34" customWidth="1"/>
    <col min="11264" max="11264" width="12.44140625" style="34" customWidth="1"/>
    <col min="11265" max="11265" width="0.5546875" style="34" customWidth="1"/>
    <col min="11266" max="11266" width="14.44140625" style="34" customWidth="1"/>
    <col min="11267" max="11267" width="0.5546875" style="34" customWidth="1"/>
    <col min="11268" max="11268" width="9.44140625" style="34" customWidth="1"/>
    <col min="11269" max="11516" width="11.44140625" style="34"/>
    <col min="11517" max="11517" width="57.33203125" style="34" customWidth="1"/>
    <col min="11518" max="11518" width="12.44140625" style="34" customWidth="1"/>
    <col min="11519" max="11519" width="2" style="34" customWidth="1"/>
    <col min="11520" max="11520" width="12.44140625" style="34" customWidth="1"/>
    <col min="11521" max="11521" width="0.5546875" style="34" customWidth="1"/>
    <col min="11522" max="11522" width="14.44140625" style="34" customWidth="1"/>
    <col min="11523" max="11523" width="0.5546875" style="34" customWidth="1"/>
    <col min="11524" max="11524" width="9.44140625" style="34" customWidth="1"/>
    <col min="11525" max="11772" width="11.44140625" style="34"/>
    <col min="11773" max="11773" width="57.33203125" style="34" customWidth="1"/>
    <col min="11774" max="11774" width="12.44140625" style="34" customWidth="1"/>
    <col min="11775" max="11775" width="2" style="34" customWidth="1"/>
    <col min="11776" max="11776" width="12.44140625" style="34" customWidth="1"/>
    <col min="11777" max="11777" width="0.5546875" style="34" customWidth="1"/>
    <col min="11778" max="11778" width="14.44140625" style="34" customWidth="1"/>
    <col min="11779" max="11779" width="0.5546875" style="34" customWidth="1"/>
    <col min="11780" max="11780" width="9.44140625" style="34" customWidth="1"/>
    <col min="11781" max="12028" width="11.44140625" style="34"/>
    <col min="12029" max="12029" width="57.33203125" style="34" customWidth="1"/>
    <col min="12030" max="12030" width="12.44140625" style="34" customWidth="1"/>
    <col min="12031" max="12031" width="2" style="34" customWidth="1"/>
    <col min="12032" max="12032" width="12.44140625" style="34" customWidth="1"/>
    <col min="12033" max="12033" width="0.5546875" style="34" customWidth="1"/>
    <col min="12034" max="12034" width="14.44140625" style="34" customWidth="1"/>
    <col min="12035" max="12035" width="0.5546875" style="34" customWidth="1"/>
    <col min="12036" max="12036" width="9.44140625" style="34" customWidth="1"/>
    <col min="12037" max="12284" width="11.44140625" style="34"/>
    <col min="12285" max="12285" width="57.33203125" style="34" customWidth="1"/>
    <col min="12286" max="12286" width="12.44140625" style="34" customWidth="1"/>
    <col min="12287" max="12287" width="2" style="34" customWidth="1"/>
    <col min="12288" max="12288" width="12.44140625" style="34" customWidth="1"/>
    <col min="12289" max="12289" width="0.5546875" style="34" customWidth="1"/>
    <col min="12290" max="12290" width="14.44140625" style="34" customWidth="1"/>
    <col min="12291" max="12291" width="0.5546875" style="34" customWidth="1"/>
    <col min="12292" max="12292" width="9.44140625" style="34" customWidth="1"/>
    <col min="12293" max="12540" width="11.44140625" style="34"/>
    <col min="12541" max="12541" width="57.33203125" style="34" customWidth="1"/>
    <col min="12542" max="12542" width="12.44140625" style="34" customWidth="1"/>
    <col min="12543" max="12543" width="2" style="34" customWidth="1"/>
    <col min="12544" max="12544" width="12.44140625" style="34" customWidth="1"/>
    <col min="12545" max="12545" width="0.5546875" style="34" customWidth="1"/>
    <col min="12546" max="12546" width="14.44140625" style="34" customWidth="1"/>
    <col min="12547" max="12547" width="0.5546875" style="34" customWidth="1"/>
    <col min="12548" max="12548" width="9.44140625" style="34" customWidth="1"/>
    <col min="12549" max="12796" width="11.44140625" style="34"/>
    <col min="12797" max="12797" width="57.33203125" style="34" customWidth="1"/>
    <col min="12798" max="12798" width="12.44140625" style="34" customWidth="1"/>
    <col min="12799" max="12799" width="2" style="34" customWidth="1"/>
    <col min="12800" max="12800" width="12.44140625" style="34" customWidth="1"/>
    <col min="12801" max="12801" width="0.5546875" style="34" customWidth="1"/>
    <col min="12802" max="12802" width="14.44140625" style="34" customWidth="1"/>
    <col min="12803" max="12803" width="0.5546875" style="34" customWidth="1"/>
    <col min="12804" max="12804" width="9.44140625" style="34" customWidth="1"/>
    <col min="12805" max="13052" width="11.44140625" style="34"/>
    <col min="13053" max="13053" width="57.33203125" style="34" customWidth="1"/>
    <col min="13054" max="13054" width="12.44140625" style="34" customWidth="1"/>
    <col min="13055" max="13055" width="2" style="34" customWidth="1"/>
    <col min="13056" max="13056" width="12.44140625" style="34" customWidth="1"/>
    <col min="13057" max="13057" width="0.5546875" style="34" customWidth="1"/>
    <col min="13058" max="13058" width="14.44140625" style="34" customWidth="1"/>
    <col min="13059" max="13059" width="0.5546875" style="34" customWidth="1"/>
    <col min="13060" max="13060" width="9.44140625" style="34" customWidth="1"/>
    <col min="13061" max="13308" width="11.44140625" style="34"/>
    <col min="13309" max="13309" width="57.33203125" style="34" customWidth="1"/>
    <col min="13310" max="13310" width="12.44140625" style="34" customWidth="1"/>
    <col min="13311" max="13311" width="2" style="34" customWidth="1"/>
    <col min="13312" max="13312" width="12.44140625" style="34" customWidth="1"/>
    <col min="13313" max="13313" width="0.5546875" style="34" customWidth="1"/>
    <col min="13314" max="13314" width="14.44140625" style="34" customWidth="1"/>
    <col min="13315" max="13315" width="0.5546875" style="34" customWidth="1"/>
    <col min="13316" max="13316" width="9.44140625" style="34" customWidth="1"/>
    <col min="13317" max="13564" width="11.44140625" style="34"/>
    <col min="13565" max="13565" width="57.33203125" style="34" customWidth="1"/>
    <col min="13566" max="13566" width="12.44140625" style="34" customWidth="1"/>
    <col min="13567" max="13567" width="2" style="34" customWidth="1"/>
    <col min="13568" max="13568" width="12.44140625" style="34" customWidth="1"/>
    <col min="13569" max="13569" width="0.5546875" style="34" customWidth="1"/>
    <col min="13570" max="13570" width="14.44140625" style="34" customWidth="1"/>
    <col min="13571" max="13571" width="0.5546875" style="34" customWidth="1"/>
    <col min="13572" max="13572" width="9.44140625" style="34" customWidth="1"/>
    <col min="13573" max="13820" width="11.44140625" style="34"/>
    <col min="13821" max="13821" width="57.33203125" style="34" customWidth="1"/>
    <col min="13822" max="13822" width="12.44140625" style="34" customWidth="1"/>
    <col min="13823" max="13823" width="2" style="34" customWidth="1"/>
    <col min="13824" max="13824" width="12.44140625" style="34" customWidth="1"/>
    <col min="13825" max="13825" width="0.5546875" style="34" customWidth="1"/>
    <col min="13826" max="13826" width="14.44140625" style="34" customWidth="1"/>
    <col min="13827" max="13827" width="0.5546875" style="34" customWidth="1"/>
    <col min="13828" max="13828" width="9.44140625" style="34" customWidth="1"/>
    <col min="13829" max="14076" width="11.44140625" style="34"/>
    <col min="14077" max="14077" width="57.33203125" style="34" customWidth="1"/>
    <col min="14078" max="14078" width="12.44140625" style="34" customWidth="1"/>
    <col min="14079" max="14079" width="2" style="34" customWidth="1"/>
    <col min="14080" max="14080" width="12.44140625" style="34" customWidth="1"/>
    <col min="14081" max="14081" width="0.5546875" style="34" customWidth="1"/>
    <col min="14082" max="14082" width="14.44140625" style="34" customWidth="1"/>
    <col min="14083" max="14083" width="0.5546875" style="34" customWidth="1"/>
    <col min="14084" max="14084" width="9.44140625" style="34" customWidth="1"/>
    <col min="14085" max="14332" width="11.44140625" style="34"/>
    <col min="14333" max="14333" width="57.33203125" style="34" customWidth="1"/>
    <col min="14334" max="14334" width="12.44140625" style="34" customWidth="1"/>
    <col min="14335" max="14335" width="2" style="34" customWidth="1"/>
    <col min="14336" max="14336" width="12.44140625" style="34" customWidth="1"/>
    <col min="14337" max="14337" width="0.5546875" style="34" customWidth="1"/>
    <col min="14338" max="14338" width="14.44140625" style="34" customWidth="1"/>
    <col min="14339" max="14339" width="0.5546875" style="34" customWidth="1"/>
    <col min="14340" max="14340" width="9.44140625" style="34" customWidth="1"/>
    <col min="14341" max="14588" width="11.44140625" style="34"/>
    <col min="14589" max="14589" width="57.33203125" style="34" customWidth="1"/>
    <col min="14590" max="14590" width="12.44140625" style="34" customWidth="1"/>
    <col min="14591" max="14591" width="2" style="34" customWidth="1"/>
    <col min="14592" max="14592" width="12.44140625" style="34" customWidth="1"/>
    <col min="14593" max="14593" width="0.5546875" style="34" customWidth="1"/>
    <col min="14594" max="14594" width="14.44140625" style="34" customWidth="1"/>
    <col min="14595" max="14595" width="0.5546875" style="34" customWidth="1"/>
    <col min="14596" max="14596" width="9.44140625" style="34" customWidth="1"/>
    <col min="14597" max="14844" width="11.44140625" style="34"/>
    <col min="14845" max="14845" width="57.33203125" style="34" customWidth="1"/>
    <col min="14846" max="14846" width="12.44140625" style="34" customWidth="1"/>
    <col min="14847" max="14847" width="2" style="34" customWidth="1"/>
    <col min="14848" max="14848" width="12.44140625" style="34" customWidth="1"/>
    <col min="14849" max="14849" width="0.5546875" style="34" customWidth="1"/>
    <col min="14850" max="14850" width="14.44140625" style="34" customWidth="1"/>
    <col min="14851" max="14851" width="0.5546875" style="34" customWidth="1"/>
    <col min="14852" max="14852" width="9.44140625" style="34" customWidth="1"/>
    <col min="14853" max="15100" width="11.44140625" style="34"/>
    <col min="15101" max="15101" width="57.33203125" style="34" customWidth="1"/>
    <col min="15102" max="15102" width="12.44140625" style="34" customWidth="1"/>
    <col min="15103" max="15103" width="2" style="34" customWidth="1"/>
    <col min="15104" max="15104" width="12.44140625" style="34" customWidth="1"/>
    <col min="15105" max="15105" width="0.5546875" style="34" customWidth="1"/>
    <col min="15106" max="15106" width="14.44140625" style="34" customWidth="1"/>
    <col min="15107" max="15107" width="0.5546875" style="34" customWidth="1"/>
    <col min="15108" max="15108" width="9.44140625" style="34" customWidth="1"/>
    <col min="15109" max="15356" width="11.44140625" style="34"/>
    <col min="15357" max="15357" width="57.33203125" style="34" customWidth="1"/>
    <col min="15358" max="15358" width="12.44140625" style="34" customWidth="1"/>
    <col min="15359" max="15359" width="2" style="34" customWidth="1"/>
    <col min="15360" max="15360" width="12.44140625" style="34" customWidth="1"/>
    <col min="15361" max="15361" width="0.5546875" style="34" customWidth="1"/>
    <col min="15362" max="15362" width="14.44140625" style="34" customWidth="1"/>
    <col min="15363" max="15363" width="0.5546875" style="34" customWidth="1"/>
    <col min="15364" max="15364" width="9.44140625" style="34" customWidth="1"/>
    <col min="15365" max="15612" width="11.44140625" style="34"/>
    <col min="15613" max="15613" width="57.33203125" style="34" customWidth="1"/>
    <col min="15614" max="15614" width="12.44140625" style="34" customWidth="1"/>
    <col min="15615" max="15615" width="2" style="34" customWidth="1"/>
    <col min="15616" max="15616" width="12.44140625" style="34" customWidth="1"/>
    <col min="15617" max="15617" width="0.5546875" style="34" customWidth="1"/>
    <col min="15618" max="15618" width="14.44140625" style="34" customWidth="1"/>
    <col min="15619" max="15619" width="0.5546875" style="34" customWidth="1"/>
    <col min="15620" max="15620" width="9.44140625" style="34" customWidth="1"/>
    <col min="15621" max="15868" width="11.44140625" style="34"/>
    <col min="15869" max="15869" width="57.33203125" style="34" customWidth="1"/>
    <col min="15870" max="15870" width="12.44140625" style="34" customWidth="1"/>
    <col min="15871" max="15871" width="2" style="34" customWidth="1"/>
    <col min="15872" max="15872" width="12.44140625" style="34" customWidth="1"/>
    <col min="15873" max="15873" width="0.5546875" style="34" customWidth="1"/>
    <col min="15874" max="15874" width="14.44140625" style="34" customWidth="1"/>
    <col min="15875" max="15875" width="0.5546875" style="34" customWidth="1"/>
    <col min="15876" max="15876" width="9.44140625" style="34" customWidth="1"/>
    <col min="15877" max="16124" width="11.44140625" style="34"/>
    <col min="16125" max="16125" width="57.33203125" style="34" customWidth="1"/>
    <col min="16126" max="16126" width="12.44140625" style="34" customWidth="1"/>
    <col min="16127" max="16127" width="2" style="34" customWidth="1"/>
    <col min="16128" max="16128" width="12.44140625" style="34" customWidth="1"/>
    <col min="16129" max="16129" width="0.5546875" style="34" customWidth="1"/>
    <col min="16130" max="16130" width="14.44140625" style="34" customWidth="1"/>
    <col min="16131" max="16131" width="0.5546875" style="34" customWidth="1"/>
    <col min="16132" max="16132" width="9.44140625" style="34" customWidth="1"/>
    <col min="16133" max="16384" width="11.44140625" style="34"/>
  </cols>
  <sheetData>
    <row r="1" spans="1:8" ht="21.6" customHeight="1" thickTop="1" x14ac:dyDescent="0.25">
      <c r="A1" s="645" t="s">
        <v>45</v>
      </c>
      <c r="B1" s="646"/>
      <c r="C1" s="646"/>
      <c r="D1" s="646"/>
      <c r="E1" s="646"/>
      <c r="F1" s="646"/>
      <c r="G1" s="646"/>
      <c r="H1" s="647"/>
    </row>
    <row r="2" spans="1:8" x14ac:dyDescent="0.25">
      <c r="A2" s="648" t="s">
        <v>384</v>
      </c>
      <c r="B2" s="649"/>
      <c r="C2" s="649"/>
      <c r="D2" s="649"/>
      <c r="E2" s="649"/>
      <c r="F2" s="649"/>
      <c r="G2" s="649"/>
      <c r="H2" s="650"/>
    </row>
    <row r="3" spans="1:8" x14ac:dyDescent="0.25">
      <c r="A3" s="648" t="s">
        <v>398</v>
      </c>
      <c r="B3" s="649"/>
      <c r="C3" s="649"/>
      <c r="D3" s="649"/>
      <c r="E3" s="649"/>
      <c r="F3" s="649"/>
      <c r="G3" s="649"/>
      <c r="H3" s="650"/>
    </row>
    <row r="4" spans="1:8" ht="13.8" thickBot="1" x14ac:dyDescent="0.3">
      <c r="A4" s="648" t="s">
        <v>1</v>
      </c>
      <c r="B4" s="649"/>
      <c r="C4" s="649"/>
      <c r="D4" s="649"/>
      <c r="E4" s="649"/>
      <c r="F4" s="649"/>
      <c r="G4" s="649"/>
      <c r="H4" s="650"/>
    </row>
    <row r="5" spans="1:8" ht="13.8" thickTop="1" x14ac:dyDescent="0.25">
      <c r="A5" s="651"/>
      <c r="B5" s="631"/>
      <c r="C5" s="631"/>
      <c r="D5" s="631"/>
      <c r="E5" s="631"/>
      <c r="F5" s="631"/>
      <c r="G5" s="631"/>
      <c r="H5" s="652"/>
    </row>
    <row r="6" spans="1:8" x14ac:dyDescent="0.25">
      <c r="A6" s="336"/>
      <c r="B6" s="290"/>
      <c r="C6" s="290"/>
      <c r="D6" s="290"/>
      <c r="E6" s="337"/>
      <c r="F6" s="291" t="s">
        <v>76</v>
      </c>
      <c r="G6" s="291"/>
      <c r="H6" s="338"/>
    </row>
    <row r="7" spans="1:8" x14ac:dyDescent="0.25">
      <c r="A7" s="339" t="s">
        <v>47</v>
      </c>
      <c r="B7" s="293" t="s">
        <v>181</v>
      </c>
      <c r="C7" s="294"/>
      <c r="D7" s="293" t="s">
        <v>192</v>
      </c>
      <c r="E7" s="294"/>
      <c r="F7" s="55" t="s">
        <v>72</v>
      </c>
      <c r="G7" s="295"/>
      <c r="H7" s="340" t="s">
        <v>48</v>
      </c>
    </row>
    <row r="8" spans="1:8" x14ac:dyDescent="0.25">
      <c r="A8" s="39"/>
      <c r="B8" s="567"/>
      <c r="C8" s="42"/>
      <c r="D8" s="567"/>
      <c r="E8" s="42"/>
      <c r="F8" s="37"/>
      <c r="G8" s="37"/>
      <c r="H8" s="38"/>
    </row>
    <row r="9" spans="1:8" ht="12" customHeight="1" x14ac:dyDescent="0.25">
      <c r="A9" s="43" t="s">
        <v>49</v>
      </c>
      <c r="B9" s="286">
        <v>19061.3</v>
      </c>
      <c r="C9" s="44"/>
      <c r="D9" s="286">
        <v>17217.3</v>
      </c>
      <c r="E9" s="44"/>
      <c r="F9" s="45">
        <f>B9-D9</f>
        <v>1844</v>
      </c>
      <c r="G9" s="45"/>
      <c r="H9" s="46">
        <f>F9/D9*100</f>
        <v>10.710157806392408</v>
      </c>
    </row>
    <row r="10" spans="1:8" hidden="1" x14ac:dyDescent="0.25">
      <c r="A10" s="43" t="s">
        <v>77</v>
      </c>
      <c r="B10" s="286"/>
      <c r="C10" s="44"/>
      <c r="D10" s="286"/>
      <c r="E10" s="44"/>
      <c r="F10" s="45">
        <f>B10-D10</f>
        <v>0</v>
      </c>
      <c r="G10" s="45"/>
      <c r="H10" s="46">
        <v>100</v>
      </c>
    </row>
    <row r="11" spans="1:8" x14ac:dyDescent="0.25">
      <c r="A11" s="43" t="s">
        <v>51</v>
      </c>
      <c r="B11" s="286">
        <v>9525.2999999999993</v>
      </c>
      <c r="C11" s="44"/>
      <c r="D11" s="286">
        <v>8413.6</v>
      </c>
      <c r="E11" s="44"/>
      <c r="F11" s="45">
        <f>B11-D11</f>
        <v>1111.6999999999989</v>
      </c>
      <c r="G11" s="45"/>
      <c r="H11" s="46">
        <f>F11/D11*100</f>
        <v>13.21313112104211</v>
      </c>
    </row>
    <row r="12" spans="1:8" hidden="1" x14ac:dyDescent="0.25">
      <c r="A12" s="43" t="s">
        <v>52</v>
      </c>
      <c r="B12" s="286">
        <v>0</v>
      </c>
      <c r="C12" s="44"/>
      <c r="D12" s="286">
        <v>0</v>
      </c>
      <c r="E12" s="44"/>
      <c r="F12" s="45">
        <f>B12-D12</f>
        <v>0</v>
      </c>
      <c r="G12" s="45"/>
      <c r="H12" s="46">
        <v>0</v>
      </c>
    </row>
    <row r="13" spans="1:8" x14ac:dyDescent="0.25">
      <c r="A13" s="43" t="s">
        <v>53</v>
      </c>
      <c r="B13" s="286">
        <v>1036.9000000000001</v>
      </c>
      <c r="C13" s="44"/>
      <c r="D13" s="286">
        <v>989.9</v>
      </c>
      <c r="E13" s="44"/>
      <c r="F13" s="45">
        <f>B13-D13</f>
        <v>47.000000000000114</v>
      </c>
      <c r="G13" s="45"/>
      <c r="H13" s="46">
        <f>F13/D13*100</f>
        <v>4.7479543388221153</v>
      </c>
    </row>
    <row r="14" spans="1:8" x14ac:dyDescent="0.25">
      <c r="A14" s="36"/>
      <c r="B14" s="71"/>
      <c r="C14" s="37"/>
      <c r="D14" s="71"/>
      <c r="E14" s="37"/>
      <c r="F14" s="37"/>
      <c r="G14" s="37"/>
      <c r="H14" s="38"/>
    </row>
    <row r="15" spans="1:8" x14ac:dyDescent="0.25">
      <c r="A15" s="36"/>
      <c r="B15" s="168">
        <f>SUM(B9:B13)</f>
        <v>29623.5</v>
      </c>
      <c r="C15" s="54"/>
      <c r="D15" s="168">
        <f>SUM(D9:D13)</f>
        <v>26620.800000000003</v>
      </c>
      <c r="E15" s="54"/>
      <c r="F15" s="169">
        <f>B15-D15</f>
        <v>3002.6999999999971</v>
      </c>
      <c r="G15" s="49"/>
      <c r="H15" s="170">
        <f>F15/D15*100</f>
        <v>11.279525784349067</v>
      </c>
    </row>
    <row r="16" spans="1:8" x14ac:dyDescent="0.25">
      <c r="A16" s="36"/>
      <c r="B16" s="71"/>
      <c r="C16" s="37"/>
      <c r="D16" s="71"/>
      <c r="E16" s="37"/>
      <c r="F16" s="37"/>
      <c r="G16" s="37"/>
      <c r="H16" s="38"/>
    </row>
    <row r="17" spans="1:8" x14ac:dyDescent="0.25">
      <c r="A17" s="36"/>
      <c r="B17" s="71"/>
      <c r="C17" s="37"/>
      <c r="D17" s="71"/>
      <c r="E17" s="37"/>
      <c r="F17" s="37"/>
      <c r="G17" s="37"/>
      <c r="H17" s="38"/>
    </row>
    <row r="18" spans="1:8" x14ac:dyDescent="0.25">
      <c r="A18" s="339" t="s">
        <v>54</v>
      </c>
      <c r="B18" s="567"/>
      <c r="C18" s="42"/>
      <c r="D18" s="567"/>
      <c r="E18" s="42"/>
      <c r="F18" s="37"/>
      <c r="G18" s="37"/>
      <c r="H18" s="38"/>
    </row>
    <row r="19" spans="1:8" x14ac:dyDescent="0.25">
      <c r="A19" s="36"/>
      <c r="B19" s="71"/>
      <c r="C19" s="37"/>
      <c r="D19" s="71"/>
      <c r="E19" s="37"/>
      <c r="F19" s="37"/>
      <c r="G19" s="37"/>
      <c r="H19" s="38"/>
    </row>
    <row r="20" spans="1:8" x14ac:dyDescent="0.25">
      <c r="A20" s="43" t="s">
        <v>53</v>
      </c>
      <c r="B20" s="286">
        <v>121.6</v>
      </c>
      <c r="C20" s="44"/>
      <c r="D20" s="286">
        <v>113</v>
      </c>
      <c r="E20" s="44"/>
      <c r="F20" s="45">
        <f t="shared" ref="F20:F25" si="0">B20-D20</f>
        <v>8.5999999999999943</v>
      </c>
      <c r="G20" s="45"/>
      <c r="H20" s="46">
        <f t="shared" ref="H20:H25" si="1">F20/D20*100</f>
        <v>7.6106194690265427</v>
      </c>
    </row>
    <row r="21" spans="1:8" x14ac:dyDescent="0.25">
      <c r="A21" s="43" t="s">
        <v>49</v>
      </c>
      <c r="B21" s="286">
        <v>7689.7</v>
      </c>
      <c r="C21" s="44"/>
      <c r="D21" s="286">
        <v>6976.7</v>
      </c>
      <c r="E21" s="44"/>
      <c r="F21" s="45">
        <f t="shared" si="0"/>
        <v>713</v>
      </c>
      <c r="G21" s="45"/>
      <c r="H21" s="46">
        <f t="shared" si="1"/>
        <v>10.219731391632148</v>
      </c>
    </row>
    <row r="22" spans="1:8" x14ac:dyDescent="0.25">
      <c r="A22" s="43" t="s">
        <v>55</v>
      </c>
      <c r="B22" s="286">
        <v>817.9</v>
      </c>
      <c r="C22" s="44"/>
      <c r="D22" s="286">
        <v>727.4</v>
      </c>
      <c r="E22" s="44"/>
      <c r="F22" s="45">
        <f t="shared" si="0"/>
        <v>90.5</v>
      </c>
      <c r="G22" s="45"/>
      <c r="H22" s="46">
        <f t="shared" si="1"/>
        <v>12.441572724773165</v>
      </c>
    </row>
    <row r="23" spans="1:8" hidden="1" x14ac:dyDescent="0.25">
      <c r="A23" s="43" t="s">
        <v>26</v>
      </c>
      <c r="B23" s="286">
        <v>0</v>
      </c>
      <c r="C23" s="44"/>
      <c r="D23" s="286">
        <v>0</v>
      </c>
      <c r="E23" s="44"/>
      <c r="F23" s="45">
        <f t="shared" si="0"/>
        <v>0</v>
      </c>
      <c r="G23" s="45"/>
      <c r="H23" s="46" t="e">
        <f t="shared" si="1"/>
        <v>#DIV/0!</v>
      </c>
    </row>
    <row r="24" spans="1:8" x14ac:dyDescent="0.25">
      <c r="A24" s="43" t="s">
        <v>56</v>
      </c>
      <c r="B24" s="286">
        <v>366.7</v>
      </c>
      <c r="C24" s="44"/>
      <c r="D24" s="286">
        <v>345.7</v>
      </c>
      <c r="E24" s="44"/>
      <c r="F24" s="45">
        <f t="shared" si="0"/>
        <v>21</v>
      </c>
      <c r="G24" s="45"/>
      <c r="H24" s="46">
        <f t="shared" si="1"/>
        <v>6.0746311831067397</v>
      </c>
    </row>
    <row r="25" spans="1:8" x14ac:dyDescent="0.25">
      <c r="A25" s="36"/>
      <c r="B25" s="171">
        <f>SUM(B20:B24)</f>
        <v>8995.9000000000015</v>
      </c>
      <c r="C25" s="54"/>
      <c r="D25" s="171">
        <f>SUM(D20:D24)</f>
        <v>8162.7999999999993</v>
      </c>
      <c r="E25" s="54"/>
      <c r="F25" s="169">
        <f t="shared" si="0"/>
        <v>833.10000000000218</v>
      </c>
      <c r="G25" s="49"/>
      <c r="H25" s="170">
        <f t="shared" si="1"/>
        <v>10.206056745234505</v>
      </c>
    </row>
    <row r="26" spans="1:8" x14ac:dyDescent="0.25">
      <c r="A26" s="36"/>
      <c r="B26" s="568"/>
      <c r="C26" s="37"/>
      <c r="D26" s="568"/>
      <c r="E26" s="37"/>
      <c r="F26" s="37"/>
      <c r="G26" s="37"/>
      <c r="H26" s="101"/>
    </row>
    <row r="27" spans="1:8" x14ac:dyDescent="0.25">
      <c r="A27" s="36" t="s">
        <v>57</v>
      </c>
      <c r="B27" s="286">
        <v>4</v>
      </c>
      <c r="C27" s="37"/>
      <c r="D27" s="286">
        <v>17.8</v>
      </c>
      <c r="E27" s="37"/>
      <c r="F27" s="45">
        <f>B27-D27</f>
        <v>-13.8</v>
      </c>
      <c r="G27" s="45"/>
      <c r="H27" s="46">
        <v>0</v>
      </c>
    </row>
    <row r="28" spans="1:8" x14ac:dyDescent="0.25">
      <c r="A28" s="36"/>
      <c r="B28" s="168">
        <f>SUM(B25:B27)</f>
        <v>8999.9000000000015</v>
      </c>
      <c r="C28" s="290"/>
      <c r="D28" s="168">
        <f>SUM(D25:D27)</f>
        <v>8180.5999999999995</v>
      </c>
      <c r="E28" s="290"/>
      <c r="F28" s="169">
        <f>B28-D28</f>
        <v>819.300000000002</v>
      </c>
      <c r="G28" s="49"/>
      <c r="H28" s="170">
        <f>F28/D28*100</f>
        <v>10.015157812385425</v>
      </c>
    </row>
    <row r="29" spans="1:8" x14ac:dyDescent="0.25">
      <c r="A29" s="36"/>
      <c r="B29" s="71"/>
      <c r="C29" s="37"/>
      <c r="D29" s="71"/>
      <c r="E29" s="37"/>
      <c r="F29" s="37"/>
      <c r="G29" s="37"/>
      <c r="H29" s="38"/>
    </row>
    <row r="30" spans="1:8" x14ac:dyDescent="0.25">
      <c r="A30" s="314" t="s">
        <v>58</v>
      </c>
      <c r="B30" s="48">
        <f>+B15-B28</f>
        <v>20623.599999999999</v>
      </c>
      <c r="C30" s="48"/>
      <c r="D30" s="48">
        <f>+D15-D28</f>
        <v>18440.200000000004</v>
      </c>
      <c r="E30" s="48"/>
      <c r="F30" s="49">
        <f>B30-D30</f>
        <v>2183.3999999999942</v>
      </c>
      <c r="G30" s="49"/>
      <c r="H30" s="50">
        <f>F30/D30*100</f>
        <v>11.840435570113089</v>
      </c>
    </row>
    <row r="31" spans="1:8" x14ac:dyDescent="0.25">
      <c r="A31" s="47"/>
      <c r="B31" s="51"/>
      <c r="C31" s="51"/>
      <c r="D31" s="51"/>
      <c r="E31" s="51"/>
      <c r="F31" s="37"/>
      <c r="G31" s="37"/>
      <c r="H31" s="38"/>
    </row>
    <row r="32" spans="1:8" x14ac:dyDescent="0.25">
      <c r="A32" s="102" t="s">
        <v>388</v>
      </c>
      <c r="B32" s="45">
        <v>12040.4</v>
      </c>
      <c r="C32" s="45"/>
      <c r="D32" s="45">
        <v>10738.3</v>
      </c>
      <c r="E32" s="45"/>
      <c r="F32" s="45">
        <f>B32-D32</f>
        <v>1302.1000000000004</v>
      </c>
      <c r="G32" s="45"/>
      <c r="H32" s="46">
        <f>F32/D32*100</f>
        <v>12.125755473398959</v>
      </c>
    </row>
    <row r="33" spans="1:8" x14ac:dyDescent="0.25">
      <c r="A33" s="52"/>
      <c r="B33" s="45"/>
      <c r="C33" s="45"/>
      <c r="D33" s="45"/>
      <c r="E33" s="45"/>
      <c r="F33" s="37"/>
      <c r="G33" s="37"/>
      <c r="H33" s="38"/>
    </row>
    <row r="34" spans="1:8" x14ac:dyDescent="0.25">
      <c r="A34" s="102" t="s">
        <v>390</v>
      </c>
      <c r="B34" s="40">
        <v>7112.7</v>
      </c>
      <c r="C34" s="45"/>
      <c r="D34" s="40">
        <v>6303.7</v>
      </c>
      <c r="E34" s="45"/>
      <c r="F34" s="40">
        <f>B34-D34</f>
        <v>809</v>
      </c>
      <c r="G34" s="45"/>
      <c r="H34" s="57">
        <f>F34/D34*100</f>
        <v>12.833732569760617</v>
      </c>
    </row>
    <row r="35" spans="1:8" x14ac:dyDescent="0.25">
      <c r="A35" s="102"/>
      <c r="B35" s="45"/>
      <c r="C35" s="45"/>
      <c r="D35" s="45"/>
      <c r="E35" s="45"/>
      <c r="F35" s="45"/>
      <c r="G35" s="45"/>
      <c r="H35" s="341"/>
    </row>
    <row r="36" spans="1:8" x14ac:dyDescent="0.25">
      <c r="A36" s="313" t="s">
        <v>391</v>
      </c>
      <c r="B36" s="49">
        <f>SUM(B32-B34)</f>
        <v>4927.7</v>
      </c>
      <c r="C36" s="49"/>
      <c r="D36" s="49">
        <f>SUM(D32-D34)</f>
        <v>4434.5999999999995</v>
      </c>
      <c r="E36" s="49"/>
      <c r="F36" s="49">
        <f>SUM(F32-F34)</f>
        <v>493.10000000000036</v>
      </c>
      <c r="G36" s="49"/>
      <c r="H36" s="167">
        <f>SUM(H32-H34)</f>
        <v>-0.70797709636165784</v>
      </c>
    </row>
    <row r="37" spans="1:8" x14ac:dyDescent="0.25">
      <c r="A37" s="52"/>
      <c r="B37" s="45"/>
      <c r="C37" s="45"/>
      <c r="D37" s="45"/>
      <c r="E37" s="45"/>
      <c r="F37" s="37"/>
      <c r="G37" s="37"/>
      <c r="H37" s="38"/>
    </row>
    <row r="38" spans="1:8" x14ac:dyDescent="0.25">
      <c r="A38" s="53" t="s">
        <v>61</v>
      </c>
      <c r="B38" s="172">
        <f>SUM(B39:B40)</f>
        <v>7907.3</v>
      </c>
      <c r="C38" s="54"/>
      <c r="D38" s="172">
        <f>SUM(D39:D40)</f>
        <v>7067</v>
      </c>
      <c r="E38" s="54"/>
      <c r="F38" s="55">
        <f>B38-D38</f>
        <v>840.30000000000018</v>
      </c>
      <c r="G38" s="49"/>
      <c r="H38" s="56">
        <f>F38/D38*100</f>
        <v>11.890476864298856</v>
      </c>
    </row>
    <row r="39" spans="1:8" x14ac:dyDescent="0.25">
      <c r="A39" s="43" t="s">
        <v>62</v>
      </c>
      <c r="B39" s="288">
        <v>7627.8</v>
      </c>
      <c r="C39" s="44"/>
      <c r="D39" s="288">
        <v>6853.2</v>
      </c>
      <c r="E39" s="44"/>
      <c r="F39" s="45">
        <f>B39-D39</f>
        <v>774.60000000000036</v>
      </c>
      <c r="G39" s="37"/>
      <c r="H39" s="46">
        <f>F39/D39*100</f>
        <v>11.302749080721421</v>
      </c>
    </row>
    <row r="40" spans="1:8" x14ac:dyDescent="0.25">
      <c r="A40" s="43" t="s">
        <v>63</v>
      </c>
      <c r="B40" s="288">
        <v>279.5</v>
      </c>
      <c r="C40" s="44"/>
      <c r="D40" s="288">
        <v>213.8</v>
      </c>
      <c r="E40" s="44"/>
      <c r="F40" s="45">
        <f>B40-D40</f>
        <v>65.699999999999989</v>
      </c>
      <c r="G40" s="37"/>
      <c r="H40" s="46">
        <f>F40/D40*100</f>
        <v>30.72965388213283</v>
      </c>
    </row>
    <row r="41" spans="1:8" x14ac:dyDescent="0.25">
      <c r="A41" s="43"/>
      <c r="B41" s="288"/>
      <c r="C41" s="44"/>
      <c r="D41" s="288"/>
      <c r="E41" s="44"/>
      <c r="F41" s="45"/>
      <c r="G41" s="37"/>
      <c r="H41" s="46"/>
    </row>
    <row r="42" spans="1:8" x14ac:dyDescent="0.25">
      <c r="A42" s="313" t="s">
        <v>64</v>
      </c>
      <c r="B42" s="58">
        <f>(B30+B32-B34-B38)</f>
        <v>17644</v>
      </c>
      <c r="C42" s="48"/>
      <c r="D42" s="58">
        <f>(D30+D32-D34-D38)</f>
        <v>15807.800000000003</v>
      </c>
      <c r="E42" s="48"/>
      <c r="F42" s="59">
        <f>B42-D42</f>
        <v>1836.1999999999971</v>
      </c>
      <c r="G42" s="49"/>
      <c r="H42" s="60">
        <f>F42/D42*100</f>
        <v>11.615784612659553</v>
      </c>
    </row>
    <row r="43" spans="1:8" x14ac:dyDescent="0.25">
      <c r="A43" s="36"/>
      <c r="B43" s="61"/>
      <c r="C43" s="61"/>
      <c r="D43" s="61"/>
      <c r="E43" s="61"/>
      <c r="F43" s="37"/>
      <c r="G43" s="37"/>
      <c r="H43" s="38"/>
    </row>
    <row r="44" spans="1:8" x14ac:dyDescent="0.25">
      <c r="A44" s="339" t="s">
        <v>65</v>
      </c>
      <c r="B44" s="41"/>
      <c r="C44" s="41"/>
      <c r="D44" s="41"/>
      <c r="E44" s="41"/>
      <c r="F44" s="37"/>
      <c r="G44" s="37"/>
      <c r="H44" s="38"/>
    </row>
    <row r="45" spans="1:8" x14ac:dyDescent="0.25">
      <c r="A45" s="39"/>
      <c r="B45" s="41"/>
      <c r="C45" s="41"/>
      <c r="D45" s="41"/>
      <c r="E45" s="41"/>
      <c r="F45" s="37"/>
      <c r="G45" s="37"/>
      <c r="H45" s="38"/>
    </row>
    <row r="46" spans="1:8" x14ac:dyDescent="0.25">
      <c r="A46" s="103" t="s">
        <v>66</v>
      </c>
      <c r="B46" s="45">
        <v>801</v>
      </c>
      <c r="C46" s="45"/>
      <c r="D46" s="45">
        <v>768.3</v>
      </c>
      <c r="E46" s="45"/>
      <c r="F46" s="45">
        <f>B46-D46</f>
        <v>32.700000000000045</v>
      </c>
      <c r="G46" s="45"/>
      <c r="H46" s="46">
        <f>F46/D46*100</f>
        <v>4.2561499414291353</v>
      </c>
    </row>
    <row r="47" spans="1:8" x14ac:dyDescent="0.25">
      <c r="A47" s="103" t="s">
        <v>67</v>
      </c>
      <c r="B47" s="45">
        <v>449</v>
      </c>
      <c r="C47" s="45"/>
      <c r="D47" s="45">
        <v>403.9</v>
      </c>
      <c r="E47" s="45"/>
      <c r="F47" s="45">
        <f>B47-D47</f>
        <v>45.100000000000023</v>
      </c>
      <c r="G47" s="45"/>
      <c r="H47" s="46">
        <f>F47/D47*100</f>
        <v>11.166130230255019</v>
      </c>
    </row>
    <row r="48" spans="1:8" x14ac:dyDescent="0.25">
      <c r="A48" s="36"/>
      <c r="B48" s="44"/>
      <c r="C48" s="44"/>
      <c r="D48" s="44"/>
      <c r="E48" s="44"/>
      <c r="F48" s="37"/>
      <c r="G48" s="37"/>
      <c r="H48" s="62"/>
    </row>
    <row r="49" spans="1:8" x14ac:dyDescent="0.25">
      <c r="A49" s="36"/>
      <c r="B49" s="168">
        <f>SUM(B46-B47)</f>
        <v>352</v>
      </c>
      <c r="C49" s="54"/>
      <c r="D49" s="168">
        <f>SUM(D46-D47)</f>
        <v>364.4</v>
      </c>
      <c r="E49" s="54"/>
      <c r="F49" s="169">
        <f>B49-D49</f>
        <v>-12.399999999999977</v>
      </c>
      <c r="G49" s="49"/>
      <c r="H49" s="170">
        <f>F49/D49*100</f>
        <v>-3.4028540065861632</v>
      </c>
    </row>
    <row r="50" spans="1:8" x14ac:dyDescent="0.25">
      <c r="A50" s="36"/>
      <c r="B50" s="44"/>
      <c r="C50" s="44"/>
      <c r="D50" s="44"/>
      <c r="E50" s="44"/>
      <c r="F50" s="37"/>
      <c r="G50" s="37"/>
      <c r="H50" s="38"/>
    </row>
    <row r="51" spans="1:8" x14ac:dyDescent="0.25">
      <c r="A51" s="314" t="s">
        <v>78</v>
      </c>
      <c r="B51" s="48">
        <f>B42+B49</f>
        <v>17996</v>
      </c>
      <c r="C51" s="48"/>
      <c r="D51" s="48">
        <f>D42+D49</f>
        <v>16172.200000000003</v>
      </c>
      <c r="E51" s="48"/>
      <c r="F51" s="49">
        <f>B51-D51</f>
        <v>1823.7999999999975</v>
      </c>
      <c r="G51" s="49"/>
      <c r="H51" s="50">
        <f>F51/D51*100</f>
        <v>11.277377227588065</v>
      </c>
    </row>
    <row r="52" spans="1:8" x14ac:dyDescent="0.25">
      <c r="A52" s="315" t="s">
        <v>69</v>
      </c>
      <c r="B52" s="45">
        <v>-1763.1</v>
      </c>
      <c r="C52" s="45"/>
      <c r="D52" s="45">
        <v>-1614</v>
      </c>
      <c r="E52" s="45"/>
      <c r="F52" s="45">
        <f>B52-D52</f>
        <v>-149.09999999999991</v>
      </c>
      <c r="G52" s="45"/>
      <c r="H52" s="46">
        <f>F52/D52*100</f>
        <v>9.2379182156133783</v>
      </c>
    </row>
    <row r="53" spans="1:8" hidden="1" x14ac:dyDescent="0.25">
      <c r="A53" s="315" t="s">
        <v>79</v>
      </c>
      <c r="B53" s="49"/>
      <c r="C53" s="49"/>
      <c r="D53" s="49"/>
      <c r="E53" s="49"/>
      <c r="F53" s="49"/>
      <c r="G53" s="49"/>
      <c r="H53" s="167"/>
    </row>
    <row r="54" spans="1:8" x14ac:dyDescent="0.25">
      <c r="A54" s="315" t="s">
        <v>179</v>
      </c>
      <c r="B54" s="45">
        <v>0</v>
      </c>
      <c r="C54" s="45"/>
      <c r="D54" s="45">
        <v>0</v>
      </c>
      <c r="E54" s="45"/>
      <c r="F54" s="45">
        <f>B54-D54</f>
        <v>0</v>
      </c>
      <c r="G54" s="45"/>
      <c r="H54" s="46">
        <v>0</v>
      </c>
    </row>
    <row r="55" spans="1:8" ht="13.8" thickBot="1" x14ac:dyDescent="0.3">
      <c r="A55" s="315" t="s">
        <v>79</v>
      </c>
      <c r="B55" s="63">
        <f>SUM(B51:B54)</f>
        <v>16232.9</v>
      </c>
      <c r="C55" s="48"/>
      <c r="D55" s="63">
        <f>SUM(D51:D54)</f>
        <v>14558.200000000003</v>
      </c>
      <c r="E55" s="54"/>
      <c r="F55" s="63">
        <f>B55-D55</f>
        <v>1674.6999999999971</v>
      </c>
      <c r="G55" s="49"/>
      <c r="H55" s="64">
        <f>F55/D55*100</f>
        <v>11.50348257339504</v>
      </c>
    </row>
    <row r="56" spans="1:8" ht="13.8" thickTop="1" x14ac:dyDescent="0.25">
      <c r="A56" s="47"/>
      <c r="B56" s="591"/>
      <c r="C56" s="104"/>
      <c r="D56" s="591"/>
      <c r="E56" s="104"/>
      <c r="F56" s="37"/>
      <c r="G56" s="37"/>
      <c r="H56" s="38"/>
    </row>
    <row r="57" spans="1:8" x14ac:dyDescent="0.25">
      <c r="A57" s="47"/>
      <c r="B57" s="104"/>
      <c r="C57" s="104"/>
      <c r="D57" s="104"/>
      <c r="E57" s="104"/>
      <c r="F57" s="37"/>
      <c r="G57" s="37"/>
      <c r="H57" s="38"/>
    </row>
    <row r="58" spans="1:8" ht="13.8" thickBot="1" x14ac:dyDescent="0.3">
      <c r="A58" s="65"/>
      <c r="B58" s="66"/>
      <c r="C58" s="66"/>
      <c r="D58" s="66"/>
      <c r="E58" s="66"/>
      <c r="F58" s="67"/>
      <c r="G58" s="67"/>
      <c r="H58" s="68"/>
    </row>
    <row r="59" spans="1:8" ht="13.8" thickTop="1" x14ac:dyDescent="0.25">
      <c r="A59" s="105"/>
      <c r="B59" s="106"/>
      <c r="C59" s="106"/>
      <c r="D59" s="106"/>
      <c r="E59" s="106"/>
      <c r="F59" s="107"/>
      <c r="G59" s="107"/>
      <c r="H59" s="107"/>
    </row>
    <row r="60" spans="1:8" x14ac:dyDescent="0.25">
      <c r="A60" s="108"/>
      <c r="B60" s="61"/>
      <c r="C60" s="61"/>
      <c r="D60" s="61"/>
      <c r="E60" s="61"/>
      <c r="F60" s="37"/>
      <c r="G60" s="37"/>
      <c r="H60" s="37"/>
    </row>
    <row r="61" spans="1:8" x14ac:dyDescent="0.25">
      <c r="A61" s="69"/>
      <c r="B61" s="70"/>
      <c r="C61" s="70"/>
      <c r="D61" s="70"/>
      <c r="E61" s="70"/>
      <c r="F61" s="71"/>
      <c r="G61" s="71"/>
      <c r="H61" s="71"/>
    </row>
  </sheetData>
  <mergeCells count="5">
    <mergeCell ref="A1:H1"/>
    <mergeCell ref="A4:H4"/>
    <mergeCell ref="A5:H5"/>
    <mergeCell ref="A2:H2"/>
    <mergeCell ref="A3:H3"/>
  </mergeCells>
  <hyperlinks>
    <hyperlink ref="A32" location="ING.OT.OPERAC.!D1" display="INGRESOS DE OTRAS OPERACIONES" xr:uid="{00000000-0004-0000-0300-000000000000}"/>
    <hyperlink ref="A34" location="'COSTOS DE OT.OPERAC.'!D1" display="COSTOS DE OTRAS OPERACIONES" xr:uid="{00000000-0004-0000-0300-000001000000}"/>
    <hyperlink ref="A46" location="'INGRESOS NO OPERAC.'!D1" display="INGRESOS" xr:uid="{00000000-0004-0000-0300-000002000000}"/>
    <hyperlink ref="A47" location="'GASTOS NO OPERAC.'!D1" display="GASTOS" xr:uid="{00000000-0004-0000-0300-000003000000}"/>
  </hyperlinks>
  <pageMargins left="0.70866141732283472" right="0.78740157480314965" top="0.98425196850393704" bottom="0.98425196850393704" header="0.51181102362204722" footer="0.51181102362204722"/>
  <pageSetup scale="77" fitToHeight="0" orientation="portrait" blackAndWhite="1" r:id="rId1"/>
  <headerFooter alignWithMargins="0">
    <oddFooter>&amp;LMCASTANEDA/DCONT/GP/DFO&amp;RPagina  5</oddFooter>
  </headerFooter>
  <ignoredErrors>
    <ignoredError sqref="F54:G54" formula="1"/>
    <ignoredError sqref="H4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DW55"/>
  <sheetViews>
    <sheetView showGridLines="0" zoomScale="12" zoomScaleNormal="12" zoomScaleSheetLayoutView="10" workbookViewId="0">
      <selection activeCell="ES23" sqref="ES23"/>
    </sheetView>
  </sheetViews>
  <sheetFormatPr baseColWidth="10" defaultColWidth="10" defaultRowHeight="78.599999999999994" x14ac:dyDescent="1.1499999999999999"/>
  <cols>
    <col min="1" max="1" width="255.77734375" style="404" customWidth="1"/>
    <col min="2" max="8" width="12.5546875" style="244" hidden="1" customWidth="1"/>
    <col min="9" max="9" width="24.109375" style="244" customWidth="1"/>
    <col min="10" max="10" width="17.5546875" style="244" customWidth="1"/>
    <col min="11" max="11" width="36.109375" style="244" customWidth="1"/>
    <col min="12" max="14" width="58.44140625" style="386" hidden="1" customWidth="1"/>
    <col min="15" max="17" width="58.44140625" style="351" hidden="1" customWidth="1"/>
    <col min="18" max="18" width="66.77734375" style="386" hidden="1" customWidth="1"/>
    <col min="19" max="19" width="58.44140625" style="386" hidden="1" customWidth="1"/>
    <col min="20" max="20" width="66.77734375" style="386" hidden="1" customWidth="1"/>
    <col min="21" max="21" width="58.44140625" style="386" hidden="1" customWidth="1"/>
    <col min="22" max="22" width="66.77734375" style="386" hidden="1" customWidth="1"/>
    <col min="23" max="23" width="58.44140625" style="386" hidden="1" customWidth="1"/>
    <col min="24" max="24" width="66.77734375" style="386" hidden="1" customWidth="1"/>
    <col min="25" max="25" width="58.44140625" style="386" hidden="1" customWidth="1"/>
    <col min="26" max="26" width="66.77734375" style="386" hidden="1" customWidth="1"/>
    <col min="27" max="27" width="60.33203125" style="386" bestFit="1" customWidth="1"/>
    <col min="28" max="28" width="66.77734375" style="386" customWidth="1"/>
    <col min="29" max="29" width="58.44140625" style="386" bestFit="1" customWidth="1"/>
    <col min="30" max="31" width="66.77734375" style="386" bestFit="1" customWidth="1"/>
    <col min="32" max="32" width="66.77734375" style="386" hidden="1" customWidth="1"/>
    <col min="33" max="33" width="58.44140625" style="386" hidden="1" customWidth="1"/>
    <col min="34" max="34" width="66.77734375" style="386" hidden="1" customWidth="1"/>
    <col min="35" max="35" width="58.44140625" style="386" hidden="1" customWidth="1"/>
    <col min="36" max="40" width="12.5546875" style="212" hidden="1" customWidth="1"/>
    <col min="41" max="41" width="4.77734375" style="212" bestFit="1" customWidth="1"/>
    <col min="42" max="58" width="10" style="212" hidden="1" customWidth="1"/>
    <col min="59" max="66" width="10" style="212" customWidth="1"/>
    <col min="67" max="67" width="9.5546875" style="212" customWidth="1"/>
    <col min="68" max="68" width="0.33203125" style="212" hidden="1" customWidth="1"/>
    <col min="69" max="85" width="10" style="212" hidden="1" customWidth="1"/>
    <col min="86" max="86" width="1.109375" style="212" customWidth="1"/>
    <col min="87" max="94" width="10" style="212" hidden="1" customWidth="1"/>
    <col min="95" max="95" width="2.33203125" style="212" customWidth="1"/>
    <col min="96" max="103" width="10" style="212" hidden="1" customWidth="1"/>
    <col min="104" max="104" width="0.33203125" style="212" hidden="1" customWidth="1"/>
    <col min="105" max="119" width="10" style="212" hidden="1" customWidth="1"/>
    <col min="120" max="120" width="0.33203125" style="212" customWidth="1"/>
    <col min="121" max="127" width="10" style="212" hidden="1" customWidth="1"/>
    <col min="128" max="183" width="10" style="212"/>
    <col min="184" max="184" width="102" style="212" bestFit="1" customWidth="1"/>
    <col min="185" max="253" width="0" style="212" hidden="1" customWidth="1"/>
    <col min="254" max="254" width="28.6640625" style="212" bestFit="1" customWidth="1"/>
    <col min="255" max="255" width="40.109375" style="212" bestFit="1" customWidth="1"/>
    <col min="256" max="256" width="35.109375" style="212" bestFit="1" customWidth="1"/>
    <col min="257" max="277" width="0" style="212" hidden="1" customWidth="1"/>
    <col min="278" max="278" width="40.109375" style="212" bestFit="1" customWidth="1"/>
    <col min="279" max="279" width="35.109375" style="212" bestFit="1" customWidth="1"/>
    <col min="280" max="297" width="12.5546875" style="212" customWidth="1"/>
    <col min="298" max="322" width="10" style="212" customWidth="1"/>
    <col min="323" max="323" width="9.5546875" style="212" customWidth="1"/>
    <col min="324" max="341" width="0" style="212" hidden="1" customWidth="1"/>
    <col min="342" max="342" width="1.109375" style="212" customWidth="1"/>
    <col min="343" max="350" width="0" style="212" hidden="1" customWidth="1"/>
    <col min="351" max="351" width="2.33203125" style="212" customWidth="1"/>
    <col min="352" max="375" width="0" style="212" hidden="1" customWidth="1"/>
    <col min="376" max="376" width="0.33203125" style="212" customWidth="1"/>
    <col min="377" max="383" width="0" style="212" hidden="1" customWidth="1"/>
    <col min="384" max="439" width="10" style="212"/>
    <col min="440" max="440" width="102" style="212" bestFit="1" customWidth="1"/>
    <col min="441" max="509" width="0" style="212" hidden="1" customWidth="1"/>
    <col min="510" max="510" width="28.6640625" style="212" bestFit="1" customWidth="1"/>
    <col min="511" max="511" width="40.109375" style="212" bestFit="1" customWidth="1"/>
    <col min="512" max="512" width="35.109375" style="212" bestFit="1" customWidth="1"/>
    <col min="513" max="533" width="0" style="212" hidden="1" customWidth="1"/>
    <col min="534" max="534" width="40.109375" style="212" bestFit="1" customWidth="1"/>
    <col min="535" max="535" width="35.109375" style="212" bestFit="1" customWidth="1"/>
    <col min="536" max="553" width="12.5546875" style="212" customWidth="1"/>
    <col min="554" max="578" width="10" style="212" customWidth="1"/>
    <col min="579" max="579" width="9.5546875" style="212" customWidth="1"/>
    <col min="580" max="597" width="0" style="212" hidden="1" customWidth="1"/>
    <col min="598" max="598" width="1.109375" style="212" customWidth="1"/>
    <col min="599" max="606" width="0" style="212" hidden="1" customWidth="1"/>
    <col min="607" max="607" width="2.33203125" style="212" customWidth="1"/>
    <col min="608" max="631" width="0" style="212" hidden="1" customWidth="1"/>
    <col min="632" max="632" width="0.33203125" style="212" customWidth="1"/>
    <col min="633" max="639" width="0" style="212" hidden="1" customWidth="1"/>
    <col min="640" max="695" width="10" style="212"/>
    <col min="696" max="696" width="102" style="212" bestFit="1" customWidth="1"/>
    <col min="697" max="765" width="0" style="212" hidden="1" customWidth="1"/>
    <col min="766" max="766" width="28.6640625" style="212" bestFit="1" customWidth="1"/>
    <col min="767" max="767" width="40.109375" style="212" bestFit="1" customWidth="1"/>
    <col min="768" max="768" width="35.109375" style="212" bestFit="1" customWidth="1"/>
    <col min="769" max="789" width="0" style="212" hidden="1" customWidth="1"/>
    <col min="790" max="790" width="40.109375" style="212" bestFit="1" customWidth="1"/>
    <col min="791" max="791" width="35.109375" style="212" bestFit="1" customWidth="1"/>
    <col min="792" max="809" width="12.5546875" style="212" customWidth="1"/>
    <col min="810" max="834" width="10" style="212" customWidth="1"/>
    <col min="835" max="835" width="9.5546875" style="212" customWidth="1"/>
    <col min="836" max="853" width="0" style="212" hidden="1" customWidth="1"/>
    <col min="854" max="854" width="1.109375" style="212" customWidth="1"/>
    <col min="855" max="862" width="0" style="212" hidden="1" customWidth="1"/>
    <col min="863" max="863" width="2.33203125" style="212" customWidth="1"/>
    <col min="864" max="887" width="0" style="212" hidden="1" customWidth="1"/>
    <col min="888" max="888" width="0.33203125" style="212" customWidth="1"/>
    <col min="889" max="895" width="0" style="212" hidden="1" customWidth="1"/>
    <col min="896" max="951" width="10" style="212"/>
    <col min="952" max="952" width="102" style="212" bestFit="1" customWidth="1"/>
    <col min="953" max="1021" width="0" style="212" hidden="1" customWidth="1"/>
    <col min="1022" max="1022" width="28.6640625" style="212" bestFit="1" customWidth="1"/>
    <col min="1023" max="1023" width="40.109375" style="212" bestFit="1" customWidth="1"/>
    <col min="1024" max="1024" width="35.109375" style="212" bestFit="1" customWidth="1"/>
    <col min="1025" max="1045" width="0" style="212" hidden="1" customWidth="1"/>
    <col min="1046" max="1046" width="40.109375" style="212" bestFit="1" customWidth="1"/>
    <col min="1047" max="1047" width="35.109375" style="212" bestFit="1" customWidth="1"/>
    <col min="1048" max="1065" width="12.5546875" style="212" customWidth="1"/>
    <col min="1066" max="1090" width="10" style="212" customWidth="1"/>
    <col min="1091" max="1091" width="9.5546875" style="212" customWidth="1"/>
    <col min="1092" max="1109" width="0" style="212" hidden="1" customWidth="1"/>
    <col min="1110" max="1110" width="1.109375" style="212" customWidth="1"/>
    <col min="1111" max="1118" width="0" style="212" hidden="1" customWidth="1"/>
    <col min="1119" max="1119" width="2.33203125" style="212" customWidth="1"/>
    <col min="1120" max="1143" width="0" style="212" hidden="1" customWidth="1"/>
    <col min="1144" max="1144" width="0.33203125" style="212" customWidth="1"/>
    <col min="1145" max="1151" width="0" style="212" hidden="1" customWidth="1"/>
    <col min="1152" max="1207" width="10" style="212"/>
    <col min="1208" max="1208" width="102" style="212" bestFit="1" customWidth="1"/>
    <col min="1209" max="1277" width="0" style="212" hidden="1" customWidth="1"/>
    <col min="1278" max="1278" width="28.6640625" style="212" bestFit="1" customWidth="1"/>
    <col min="1279" max="1279" width="40.109375" style="212" bestFit="1" customWidth="1"/>
    <col min="1280" max="1280" width="35.109375" style="212" bestFit="1" customWidth="1"/>
    <col min="1281" max="1301" width="0" style="212" hidden="1" customWidth="1"/>
    <col min="1302" max="1302" width="40.109375" style="212" bestFit="1" customWidth="1"/>
    <col min="1303" max="1303" width="35.109375" style="212" bestFit="1" customWidth="1"/>
    <col min="1304" max="1321" width="12.5546875" style="212" customWidth="1"/>
    <col min="1322" max="1346" width="10" style="212" customWidth="1"/>
    <col min="1347" max="1347" width="9.5546875" style="212" customWidth="1"/>
    <col min="1348" max="1365" width="0" style="212" hidden="1" customWidth="1"/>
    <col min="1366" max="1366" width="1.109375" style="212" customWidth="1"/>
    <col min="1367" max="1374" width="0" style="212" hidden="1" customWidth="1"/>
    <col min="1375" max="1375" width="2.33203125" style="212" customWidth="1"/>
    <col min="1376" max="1399" width="0" style="212" hidden="1" customWidth="1"/>
    <col min="1400" max="1400" width="0.33203125" style="212" customWidth="1"/>
    <col min="1401" max="1407" width="0" style="212" hidden="1" customWidth="1"/>
    <col min="1408" max="1463" width="10" style="212"/>
    <col min="1464" max="1464" width="102" style="212" bestFit="1" customWidth="1"/>
    <col min="1465" max="1533" width="0" style="212" hidden="1" customWidth="1"/>
    <col min="1534" max="1534" width="28.6640625" style="212" bestFit="1" customWidth="1"/>
    <col min="1535" max="1535" width="40.109375" style="212" bestFit="1" customWidth="1"/>
    <col min="1536" max="1536" width="35.109375" style="212" bestFit="1" customWidth="1"/>
    <col min="1537" max="1557" width="0" style="212" hidden="1" customWidth="1"/>
    <col min="1558" max="1558" width="40.109375" style="212" bestFit="1" customWidth="1"/>
    <col min="1559" max="1559" width="35.109375" style="212" bestFit="1" customWidth="1"/>
    <col min="1560" max="1577" width="12.5546875" style="212" customWidth="1"/>
    <col min="1578" max="1602" width="10" style="212" customWidth="1"/>
    <col min="1603" max="1603" width="9.5546875" style="212" customWidth="1"/>
    <col min="1604" max="1621" width="0" style="212" hidden="1" customWidth="1"/>
    <col min="1622" max="1622" width="1.109375" style="212" customWidth="1"/>
    <col min="1623" max="1630" width="0" style="212" hidden="1" customWidth="1"/>
    <col min="1631" max="1631" width="2.33203125" style="212" customWidth="1"/>
    <col min="1632" max="1655" width="0" style="212" hidden="1" customWidth="1"/>
    <col min="1656" max="1656" width="0.33203125" style="212" customWidth="1"/>
    <col min="1657" max="1663" width="0" style="212" hidden="1" customWidth="1"/>
    <col min="1664" max="1719" width="10" style="212"/>
    <col min="1720" max="1720" width="102" style="212" bestFit="1" customWidth="1"/>
    <col min="1721" max="1789" width="0" style="212" hidden="1" customWidth="1"/>
    <col min="1790" max="1790" width="28.6640625" style="212" bestFit="1" customWidth="1"/>
    <col min="1791" max="1791" width="40.109375" style="212" bestFit="1" customWidth="1"/>
    <col min="1792" max="1792" width="35.109375" style="212" bestFit="1" customWidth="1"/>
    <col min="1793" max="1813" width="0" style="212" hidden="1" customWidth="1"/>
    <col min="1814" max="1814" width="40.109375" style="212" bestFit="1" customWidth="1"/>
    <col min="1815" max="1815" width="35.109375" style="212" bestFit="1" customWidth="1"/>
    <col min="1816" max="1833" width="12.5546875" style="212" customWidth="1"/>
    <col min="1834" max="1858" width="10" style="212" customWidth="1"/>
    <col min="1859" max="1859" width="9.5546875" style="212" customWidth="1"/>
    <col min="1860" max="1877" width="0" style="212" hidden="1" customWidth="1"/>
    <col min="1878" max="1878" width="1.109375" style="212" customWidth="1"/>
    <col min="1879" max="1886" width="0" style="212" hidden="1" customWidth="1"/>
    <col min="1887" max="1887" width="2.33203125" style="212" customWidth="1"/>
    <col min="1888" max="1911" width="0" style="212" hidden="1" customWidth="1"/>
    <col min="1912" max="1912" width="0.33203125" style="212" customWidth="1"/>
    <col min="1913" max="1919" width="0" style="212" hidden="1" customWidth="1"/>
    <col min="1920" max="1975" width="10" style="212"/>
    <col min="1976" max="1976" width="102" style="212" bestFit="1" customWidth="1"/>
    <col min="1977" max="2045" width="0" style="212" hidden="1" customWidth="1"/>
    <col min="2046" max="2046" width="28.6640625" style="212" bestFit="1" customWidth="1"/>
    <col min="2047" max="2047" width="40.109375" style="212" bestFit="1" customWidth="1"/>
    <col min="2048" max="2048" width="35.109375" style="212" bestFit="1" customWidth="1"/>
    <col min="2049" max="2069" width="0" style="212" hidden="1" customWidth="1"/>
    <col min="2070" max="2070" width="40.109375" style="212" bestFit="1" customWidth="1"/>
    <col min="2071" max="2071" width="35.109375" style="212" bestFit="1" customWidth="1"/>
    <col min="2072" max="2089" width="12.5546875" style="212" customWidth="1"/>
    <col min="2090" max="2114" width="10" style="212" customWidth="1"/>
    <col min="2115" max="2115" width="9.5546875" style="212" customWidth="1"/>
    <col min="2116" max="2133" width="0" style="212" hidden="1" customWidth="1"/>
    <col min="2134" max="2134" width="1.109375" style="212" customWidth="1"/>
    <col min="2135" max="2142" width="0" style="212" hidden="1" customWidth="1"/>
    <col min="2143" max="2143" width="2.33203125" style="212" customWidth="1"/>
    <col min="2144" max="2167" width="0" style="212" hidden="1" customWidth="1"/>
    <col min="2168" max="2168" width="0.33203125" style="212" customWidth="1"/>
    <col min="2169" max="2175" width="0" style="212" hidden="1" customWidth="1"/>
    <col min="2176" max="2231" width="10" style="212"/>
    <col min="2232" max="2232" width="102" style="212" bestFit="1" customWidth="1"/>
    <col min="2233" max="2301" width="0" style="212" hidden="1" customWidth="1"/>
    <col min="2302" max="2302" width="28.6640625" style="212" bestFit="1" customWidth="1"/>
    <col min="2303" max="2303" width="40.109375" style="212" bestFit="1" customWidth="1"/>
    <col min="2304" max="2304" width="35.109375" style="212" bestFit="1" customWidth="1"/>
    <col min="2305" max="2325" width="0" style="212" hidden="1" customWidth="1"/>
    <col min="2326" max="2326" width="40.109375" style="212" bestFit="1" customWidth="1"/>
    <col min="2327" max="2327" width="35.109375" style="212" bestFit="1" customWidth="1"/>
    <col min="2328" max="2345" width="12.5546875" style="212" customWidth="1"/>
    <col min="2346" max="2370" width="10" style="212" customWidth="1"/>
    <col min="2371" max="2371" width="9.5546875" style="212" customWidth="1"/>
    <col min="2372" max="2389" width="0" style="212" hidden="1" customWidth="1"/>
    <col min="2390" max="2390" width="1.109375" style="212" customWidth="1"/>
    <col min="2391" max="2398" width="0" style="212" hidden="1" customWidth="1"/>
    <col min="2399" max="2399" width="2.33203125" style="212" customWidth="1"/>
    <col min="2400" max="2423" width="0" style="212" hidden="1" customWidth="1"/>
    <col min="2424" max="2424" width="0.33203125" style="212" customWidth="1"/>
    <col min="2425" max="2431" width="0" style="212" hidden="1" customWidth="1"/>
    <col min="2432" max="2487" width="10" style="212"/>
    <col min="2488" max="2488" width="102" style="212" bestFit="1" customWidth="1"/>
    <col min="2489" max="2557" width="0" style="212" hidden="1" customWidth="1"/>
    <col min="2558" max="2558" width="28.6640625" style="212" bestFit="1" customWidth="1"/>
    <col min="2559" max="2559" width="40.109375" style="212" bestFit="1" customWidth="1"/>
    <col min="2560" max="2560" width="35.109375" style="212" bestFit="1" customWidth="1"/>
    <col min="2561" max="2581" width="0" style="212" hidden="1" customWidth="1"/>
    <col min="2582" max="2582" width="40.109375" style="212" bestFit="1" customWidth="1"/>
    <col min="2583" max="2583" width="35.109375" style="212" bestFit="1" customWidth="1"/>
    <col min="2584" max="2601" width="12.5546875" style="212" customWidth="1"/>
    <col min="2602" max="2626" width="10" style="212" customWidth="1"/>
    <col min="2627" max="2627" width="9.5546875" style="212" customWidth="1"/>
    <col min="2628" max="2645" width="0" style="212" hidden="1" customWidth="1"/>
    <col min="2646" max="2646" width="1.109375" style="212" customWidth="1"/>
    <col min="2647" max="2654" width="0" style="212" hidden="1" customWidth="1"/>
    <col min="2655" max="2655" width="2.33203125" style="212" customWidth="1"/>
    <col min="2656" max="2679" width="0" style="212" hidden="1" customWidth="1"/>
    <col min="2680" max="2680" width="0.33203125" style="212" customWidth="1"/>
    <col min="2681" max="2687" width="0" style="212" hidden="1" customWidth="1"/>
    <col min="2688" max="2743" width="10" style="212"/>
    <col min="2744" max="2744" width="102" style="212" bestFit="1" customWidth="1"/>
    <col min="2745" max="2813" width="0" style="212" hidden="1" customWidth="1"/>
    <col min="2814" max="2814" width="28.6640625" style="212" bestFit="1" customWidth="1"/>
    <col min="2815" max="2815" width="40.109375" style="212" bestFit="1" customWidth="1"/>
    <col min="2816" max="2816" width="35.109375" style="212" bestFit="1" customWidth="1"/>
    <col min="2817" max="2837" width="0" style="212" hidden="1" customWidth="1"/>
    <col min="2838" max="2838" width="40.109375" style="212" bestFit="1" customWidth="1"/>
    <col min="2839" max="2839" width="35.109375" style="212" bestFit="1" customWidth="1"/>
    <col min="2840" max="2857" width="12.5546875" style="212" customWidth="1"/>
    <col min="2858" max="2882" width="10" style="212" customWidth="1"/>
    <col min="2883" max="2883" width="9.5546875" style="212" customWidth="1"/>
    <col min="2884" max="2901" width="0" style="212" hidden="1" customWidth="1"/>
    <col min="2902" max="2902" width="1.109375" style="212" customWidth="1"/>
    <col min="2903" max="2910" width="0" style="212" hidden="1" customWidth="1"/>
    <col min="2911" max="2911" width="2.33203125" style="212" customWidth="1"/>
    <col min="2912" max="2935" width="0" style="212" hidden="1" customWidth="1"/>
    <col min="2936" max="2936" width="0.33203125" style="212" customWidth="1"/>
    <col min="2937" max="2943" width="0" style="212" hidden="1" customWidth="1"/>
    <col min="2944" max="2999" width="10" style="212"/>
    <col min="3000" max="3000" width="102" style="212" bestFit="1" customWidth="1"/>
    <col min="3001" max="3069" width="0" style="212" hidden="1" customWidth="1"/>
    <col min="3070" max="3070" width="28.6640625" style="212" bestFit="1" customWidth="1"/>
    <col min="3071" max="3071" width="40.109375" style="212" bestFit="1" customWidth="1"/>
    <col min="3072" max="3072" width="35.109375" style="212" bestFit="1" customWidth="1"/>
    <col min="3073" max="3093" width="0" style="212" hidden="1" customWidth="1"/>
    <col min="3094" max="3094" width="40.109375" style="212" bestFit="1" customWidth="1"/>
    <col min="3095" max="3095" width="35.109375" style="212" bestFit="1" customWidth="1"/>
    <col min="3096" max="3113" width="12.5546875" style="212" customWidth="1"/>
    <col min="3114" max="3138" width="10" style="212" customWidth="1"/>
    <col min="3139" max="3139" width="9.5546875" style="212" customWidth="1"/>
    <col min="3140" max="3157" width="0" style="212" hidden="1" customWidth="1"/>
    <col min="3158" max="3158" width="1.109375" style="212" customWidth="1"/>
    <col min="3159" max="3166" width="0" style="212" hidden="1" customWidth="1"/>
    <col min="3167" max="3167" width="2.33203125" style="212" customWidth="1"/>
    <col min="3168" max="3191" width="0" style="212" hidden="1" customWidth="1"/>
    <col min="3192" max="3192" width="0.33203125" style="212" customWidth="1"/>
    <col min="3193" max="3199" width="0" style="212" hidden="1" customWidth="1"/>
    <col min="3200" max="3255" width="10" style="212"/>
    <col min="3256" max="3256" width="102" style="212" bestFit="1" customWidth="1"/>
    <col min="3257" max="3325" width="0" style="212" hidden="1" customWidth="1"/>
    <col min="3326" max="3326" width="28.6640625" style="212" bestFit="1" customWidth="1"/>
    <col min="3327" max="3327" width="40.109375" style="212" bestFit="1" customWidth="1"/>
    <col min="3328" max="3328" width="35.109375" style="212" bestFit="1" customWidth="1"/>
    <col min="3329" max="3349" width="0" style="212" hidden="1" customWidth="1"/>
    <col min="3350" max="3350" width="40.109375" style="212" bestFit="1" customWidth="1"/>
    <col min="3351" max="3351" width="35.109375" style="212" bestFit="1" customWidth="1"/>
    <col min="3352" max="3369" width="12.5546875" style="212" customWidth="1"/>
    <col min="3370" max="3394" width="10" style="212" customWidth="1"/>
    <col min="3395" max="3395" width="9.5546875" style="212" customWidth="1"/>
    <col min="3396" max="3413" width="0" style="212" hidden="1" customWidth="1"/>
    <col min="3414" max="3414" width="1.109375" style="212" customWidth="1"/>
    <col min="3415" max="3422" width="0" style="212" hidden="1" customWidth="1"/>
    <col min="3423" max="3423" width="2.33203125" style="212" customWidth="1"/>
    <col min="3424" max="3447" width="0" style="212" hidden="1" customWidth="1"/>
    <col min="3448" max="3448" width="0.33203125" style="212" customWidth="1"/>
    <col min="3449" max="3455" width="0" style="212" hidden="1" customWidth="1"/>
    <col min="3456" max="3511" width="10" style="212"/>
    <col min="3512" max="3512" width="102" style="212" bestFit="1" customWidth="1"/>
    <col min="3513" max="3581" width="0" style="212" hidden="1" customWidth="1"/>
    <col min="3582" max="3582" width="28.6640625" style="212" bestFit="1" customWidth="1"/>
    <col min="3583" max="3583" width="40.109375" style="212" bestFit="1" customWidth="1"/>
    <col min="3584" max="3584" width="35.109375" style="212" bestFit="1" customWidth="1"/>
    <col min="3585" max="3605" width="0" style="212" hidden="1" customWidth="1"/>
    <col min="3606" max="3606" width="40.109375" style="212" bestFit="1" customWidth="1"/>
    <col min="3607" max="3607" width="35.109375" style="212" bestFit="1" customWidth="1"/>
    <col min="3608" max="3625" width="12.5546875" style="212" customWidth="1"/>
    <col min="3626" max="3650" width="10" style="212" customWidth="1"/>
    <col min="3651" max="3651" width="9.5546875" style="212" customWidth="1"/>
    <col min="3652" max="3669" width="0" style="212" hidden="1" customWidth="1"/>
    <col min="3670" max="3670" width="1.109375" style="212" customWidth="1"/>
    <col min="3671" max="3678" width="0" style="212" hidden="1" customWidth="1"/>
    <col min="3679" max="3679" width="2.33203125" style="212" customWidth="1"/>
    <col min="3680" max="3703" width="0" style="212" hidden="1" customWidth="1"/>
    <col min="3704" max="3704" width="0.33203125" style="212" customWidth="1"/>
    <col min="3705" max="3711" width="0" style="212" hidden="1" customWidth="1"/>
    <col min="3712" max="3767" width="10" style="212"/>
    <col min="3768" max="3768" width="102" style="212" bestFit="1" customWidth="1"/>
    <col min="3769" max="3837" width="0" style="212" hidden="1" customWidth="1"/>
    <col min="3838" max="3838" width="28.6640625" style="212" bestFit="1" customWidth="1"/>
    <col min="3839" max="3839" width="40.109375" style="212" bestFit="1" customWidth="1"/>
    <col min="3840" max="3840" width="35.109375" style="212" bestFit="1" customWidth="1"/>
    <col min="3841" max="3861" width="0" style="212" hidden="1" customWidth="1"/>
    <col min="3862" max="3862" width="40.109375" style="212" bestFit="1" customWidth="1"/>
    <col min="3863" max="3863" width="35.109375" style="212" bestFit="1" customWidth="1"/>
    <col min="3864" max="3881" width="12.5546875" style="212" customWidth="1"/>
    <col min="3882" max="3906" width="10" style="212" customWidth="1"/>
    <col min="3907" max="3907" width="9.5546875" style="212" customWidth="1"/>
    <col min="3908" max="3925" width="0" style="212" hidden="1" customWidth="1"/>
    <col min="3926" max="3926" width="1.109375" style="212" customWidth="1"/>
    <col min="3927" max="3934" width="0" style="212" hidden="1" customWidth="1"/>
    <col min="3935" max="3935" width="2.33203125" style="212" customWidth="1"/>
    <col min="3936" max="3959" width="0" style="212" hidden="1" customWidth="1"/>
    <col min="3960" max="3960" width="0.33203125" style="212" customWidth="1"/>
    <col min="3961" max="3967" width="0" style="212" hidden="1" customWidth="1"/>
    <col min="3968" max="4023" width="10" style="212"/>
    <col min="4024" max="4024" width="102" style="212" bestFit="1" customWidth="1"/>
    <col min="4025" max="4093" width="0" style="212" hidden="1" customWidth="1"/>
    <col min="4094" max="4094" width="28.6640625" style="212" bestFit="1" customWidth="1"/>
    <col min="4095" max="4095" width="40.109375" style="212" bestFit="1" customWidth="1"/>
    <col min="4096" max="4096" width="35.109375" style="212" bestFit="1" customWidth="1"/>
    <col min="4097" max="4117" width="0" style="212" hidden="1" customWidth="1"/>
    <col min="4118" max="4118" width="40.109375" style="212" bestFit="1" customWidth="1"/>
    <col min="4119" max="4119" width="35.109375" style="212" bestFit="1" customWidth="1"/>
    <col min="4120" max="4137" width="12.5546875" style="212" customWidth="1"/>
    <col min="4138" max="4162" width="10" style="212" customWidth="1"/>
    <col min="4163" max="4163" width="9.5546875" style="212" customWidth="1"/>
    <col min="4164" max="4181" width="0" style="212" hidden="1" customWidth="1"/>
    <col min="4182" max="4182" width="1.109375" style="212" customWidth="1"/>
    <col min="4183" max="4190" width="0" style="212" hidden="1" customWidth="1"/>
    <col min="4191" max="4191" width="2.33203125" style="212" customWidth="1"/>
    <col min="4192" max="4215" width="0" style="212" hidden="1" customWidth="1"/>
    <col min="4216" max="4216" width="0.33203125" style="212" customWidth="1"/>
    <col min="4217" max="4223" width="0" style="212" hidden="1" customWidth="1"/>
    <col min="4224" max="4279" width="10" style="212"/>
    <col min="4280" max="4280" width="102" style="212" bestFit="1" customWidth="1"/>
    <col min="4281" max="4349" width="0" style="212" hidden="1" customWidth="1"/>
    <col min="4350" max="4350" width="28.6640625" style="212" bestFit="1" customWidth="1"/>
    <col min="4351" max="4351" width="40.109375" style="212" bestFit="1" customWidth="1"/>
    <col min="4352" max="4352" width="35.109375" style="212" bestFit="1" customWidth="1"/>
    <col min="4353" max="4373" width="0" style="212" hidden="1" customWidth="1"/>
    <col min="4374" max="4374" width="40.109375" style="212" bestFit="1" customWidth="1"/>
    <col min="4375" max="4375" width="35.109375" style="212" bestFit="1" customWidth="1"/>
    <col min="4376" max="4393" width="12.5546875" style="212" customWidth="1"/>
    <col min="4394" max="4418" width="10" style="212" customWidth="1"/>
    <col min="4419" max="4419" width="9.5546875" style="212" customWidth="1"/>
    <col min="4420" max="4437" width="0" style="212" hidden="1" customWidth="1"/>
    <col min="4438" max="4438" width="1.109375" style="212" customWidth="1"/>
    <col min="4439" max="4446" width="0" style="212" hidden="1" customWidth="1"/>
    <col min="4447" max="4447" width="2.33203125" style="212" customWidth="1"/>
    <col min="4448" max="4471" width="0" style="212" hidden="1" customWidth="1"/>
    <col min="4472" max="4472" width="0.33203125" style="212" customWidth="1"/>
    <col min="4473" max="4479" width="0" style="212" hidden="1" customWidth="1"/>
    <col min="4480" max="4535" width="10" style="212"/>
    <col min="4536" max="4536" width="102" style="212" bestFit="1" customWidth="1"/>
    <col min="4537" max="4605" width="0" style="212" hidden="1" customWidth="1"/>
    <col min="4606" max="4606" width="28.6640625" style="212" bestFit="1" customWidth="1"/>
    <col min="4607" max="4607" width="40.109375" style="212" bestFit="1" customWidth="1"/>
    <col min="4608" max="4608" width="35.109375" style="212" bestFit="1" customWidth="1"/>
    <col min="4609" max="4629" width="0" style="212" hidden="1" customWidth="1"/>
    <col min="4630" max="4630" width="40.109375" style="212" bestFit="1" customWidth="1"/>
    <col min="4631" max="4631" width="35.109375" style="212" bestFit="1" customWidth="1"/>
    <col min="4632" max="4649" width="12.5546875" style="212" customWidth="1"/>
    <col min="4650" max="4674" width="10" style="212" customWidth="1"/>
    <col min="4675" max="4675" width="9.5546875" style="212" customWidth="1"/>
    <col min="4676" max="4693" width="0" style="212" hidden="1" customWidth="1"/>
    <col min="4694" max="4694" width="1.109375" style="212" customWidth="1"/>
    <col min="4695" max="4702" width="0" style="212" hidden="1" customWidth="1"/>
    <col min="4703" max="4703" width="2.33203125" style="212" customWidth="1"/>
    <col min="4704" max="4727" width="0" style="212" hidden="1" customWidth="1"/>
    <col min="4728" max="4728" width="0.33203125" style="212" customWidth="1"/>
    <col min="4729" max="4735" width="0" style="212" hidden="1" customWidth="1"/>
    <col min="4736" max="4791" width="10" style="212"/>
    <col min="4792" max="4792" width="102" style="212" bestFit="1" customWidth="1"/>
    <col min="4793" max="4861" width="0" style="212" hidden="1" customWidth="1"/>
    <col min="4862" max="4862" width="28.6640625" style="212" bestFit="1" customWidth="1"/>
    <col min="4863" max="4863" width="40.109375" style="212" bestFit="1" customWidth="1"/>
    <col min="4864" max="4864" width="35.109375" style="212" bestFit="1" customWidth="1"/>
    <col min="4865" max="4885" width="0" style="212" hidden="1" customWidth="1"/>
    <col min="4886" max="4886" width="40.109375" style="212" bestFit="1" customWidth="1"/>
    <col min="4887" max="4887" width="35.109375" style="212" bestFit="1" customWidth="1"/>
    <col min="4888" max="4905" width="12.5546875" style="212" customWidth="1"/>
    <col min="4906" max="4930" width="10" style="212" customWidth="1"/>
    <col min="4931" max="4931" width="9.5546875" style="212" customWidth="1"/>
    <col min="4932" max="4949" width="0" style="212" hidden="1" customWidth="1"/>
    <col min="4950" max="4950" width="1.109375" style="212" customWidth="1"/>
    <col min="4951" max="4958" width="0" style="212" hidden="1" customWidth="1"/>
    <col min="4959" max="4959" width="2.33203125" style="212" customWidth="1"/>
    <col min="4960" max="4983" width="0" style="212" hidden="1" customWidth="1"/>
    <col min="4984" max="4984" width="0.33203125" style="212" customWidth="1"/>
    <col min="4985" max="4991" width="0" style="212" hidden="1" customWidth="1"/>
    <col min="4992" max="5047" width="10" style="212"/>
    <col min="5048" max="5048" width="102" style="212" bestFit="1" customWidth="1"/>
    <col min="5049" max="5117" width="0" style="212" hidden="1" customWidth="1"/>
    <col min="5118" max="5118" width="28.6640625" style="212" bestFit="1" customWidth="1"/>
    <col min="5119" max="5119" width="40.109375" style="212" bestFit="1" customWidth="1"/>
    <col min="5120" max="5120" width="35.109375" style="212" bestFit="1" customWidth="1"/>
    <col min="5121" max="5141" width="0" style="212" hidden="1" customWidth="1"/>
    <col min="5142" max="5142" width="40.109375" style="212" bestFit="1" customWidth="1"/>
    <col min="5143" max="5143" width="35.109375" style="212" bestFit="1" customWidth="1"/>
    <col min="5144" max="5161" width="12.5546875" style="212" customWidth="1"/>
    <col min="5162" max="5186" width="10" style="212" customWidth="1"/>
    <col min="5187" max="5187" width="9.5546875" style="212" customWidth="1"/>
    <col min="5188" max="5205" width="0" style="212" hidden="1" customWidth="1"/>
    <col min="5206" max="5206" width="1.109375" style="212" customWidth="1"/>
    <col min="5207" max="5214" width="0" style="212" hidden="1" customWidth="1"/>
    <col min="5215" max="5215" width="2.33203125" style="212" customWidth="1"/>
    <col min="5216" max="5239" width="0" style="212" hidden="1" customWidth="1"/>
    <col min="5240" max="5240" width="0.33203125" style="212" customWidth="1"/>
    <col min="5241" max="5247" width="0" style="212" hidden="1" customWidth="1"/>
    <col min="5248" max="5303" width="10" style="212"/>
    <col min="5304" max="5304" width="102" style="212" bestFit="1" customWidth="1"/>
    <col min="5305" max="5373" width="0" style="212" hidden="1" customWidth="1"/>
    <col min="5374" max="5374" width="28.6640625" style="212" bestFit="1" customWidth="1"/>
    <col min="5375" max="5375" width="40.109375" style="212" bestFit="1" customWidth="1"/>
    <col min="5376" max="5376" width="35.109375" style="212" bestFit="1" customWidth="1"/>
    <col min="5377" max="5397" width="0" style="212" hidden="1" customWidth="1"/>
    <col min="5398" max="5398" width="40.109375" style="212" bestFit="1" customWidth="1"/>
    <col min="5399" max="5399" width="35.109375" style="212" bestFit="1" customWidth="1"/>
    <col min="5400" max="5417" width="12.5546875" style="212" customWidth="1"/>
    <col min="5418" max="5442" width="10" style="212" customWidth="1"/>
    <col min="5443" max="5443" width="9.5546875" style="212" customWidth="1"/>
    <col min="5444" max="5461" width="0" style="212" hidden="1" customWidth="1"/>
    <col min="5462" max="5462" width="1.109375" style="212" customWidth="1"/>
    <col min="5463" max="5470" width="0" style="212" hidden="1" customWidth="1"/>
    <col min="5471" max="5471" width="2.33203125" style="212" customWidth="1"/>
    <col min="5472" max="5495" width="0" style="212" hidden="1" customWidth="1"/>
    <col min="5496" max="5496" width="0.33203125" style="212" customWidth="1"/>
    <col min="5497" max="5503" width="0" style="212" hidden="1" customWidth="1"/>
    <col min="5504" max="5559" width="10" style="212"/>
    <col min="5560" max="5560" width="102" style="212" bestFit="1" customWidth="1"/>
    <col min="5561" max="5629" width="0" style="212" hidden="1" customWidth="1"/>
    <col min="5630" max="5630" width="28.6640625" style="212" bestFit="1" customWidth="1"/>
    <col min="5631" max="5631" width="40.109375" style="212" bestFit="1" customWidth="1"/>
    <col min="5632" max="5632" width="35.109375" style="212" bestFit="1" customWidth="1"/>
    <col min="5633" max="5653" width="0" style="212" hidden="1" customWidth="1"/>
    <col min="5654" max="5654" width="40.109375" style="212" bestFit="1" customWidth="1"/>
    <col min="5655" max="5655" width="35.109375" style="212" bestFit="1" customWidth="1"/>
    <col min="5656" max="5673" width="12.5546875" style="212" customWidth="1"/>
    <col min="5674" max="5698" width="10" style="212" customWidth="1"/>
    <col min="5699" max="5699" width="9.5546875" style="212" customWidth="1"/>
    <col min="5700" max="5717" width="0" style="212" hidden="1" customWidth="1"/>
    <col min="5718" max="5718" width="1.109375" style="212" customWidth="1"/>
    <col min="5719" max="5726" width="0" style="212" hidden="1" customWidth="1"/>
    <col min="5727" max="5727" width="2.33203125" style="212" customWidth="1"/>
    <col min="5728" max="5751" width="0" style="212" hidden="1" customWidth="1"/>
    <col min="5752" max="5752" width="0.33203125" style="212" customWidth="1"/>
    <col min="5753" max="5759" width="0" style="212" hidden="1" customWidth="1"/>
    <col min="5760" max="5815" width="10" style="212"/>
    <col min="5816" max="5816" width="102" style="212" bestFit="1" customWidth="1"/>
    <col min="5817" max="5885" width="0" style="212" hidden="1" customWidth="1"/>
    <col min="5886" max="5886" width="28.6640625" style="212" bestFit="1" customWidth="1"/>
    <col min="5887" max="5887" width="40.109375" style="212" bestFit="1" customWidth="1"/>
    <col min="5888" max="5888" width="35.109375" style="212" bestFit="1" customWidth="1"/>
    <col min="5889" max="5909" width="0" style="212" hidden="1" customWidth="1"/>
    <col min="5910" max="5910" width="40.109375" style="212" bestFit="1" customWidth="1"/>
    <col min="5911" max="5911" width="35.109375" style="212" bestFit="1" customWidth="1"/>
    <col min="5912" max="5929" width="12.5546875" style="212" customWidth="1"/>
    <col min="5930" max="5954" width="10" style="212" customWidth="1"/>
    <col min="5955" max="5955" width="9.5546875" style="212" customWidth="1"/>
    <col min="5956" max="5973" width="0" style="212" hidden="1" customWidth="1"/>
    <col min="5974" max="5974" width="1.109375" style="212" customWidth="1"/>
    <col min="5975" max="5982" width="0" style="212" hidden="1" customWidth="1"/>
    <col min="5983" max="5983" width="2.33203125" style="212" customWidth="1"/>
    <col min="5984" max="6007" width="0" style="212" hidden="1" customWidth="1"/>
    <col min="6008" max="6008" width="0.33203125" style="212" customWidth="1"/>
    <col min="6009" max="6015" width="0" style="212" hidden="1" customWidth="1"/>
    <col min="6016" max="6071" width="10" style="212"/>
    <col min="6072" max="6072" width="102" style="212" bestFit="1" customWidth="1"/>
    <col min="6073" max="6141" width="0" style="212" hidden="1" customWidth="1"/>
    <col min="6142" max="6142" width="28.6640625" style="212" bestFit="1" customWidth="1"/>
    <col min="6143" max="6143" width="40.109375" style="212" bestFit="1" customWidth="1"/>
    <col min="6144" max="6144" width="35.109375" style="212" bestFit="1" customWidth="1"/>
    <col min="6145" max="6165" width="0" style="212" hidden="1" customWidth="1"/>
    <col min="6166" max="6166" width="40.109375" style="212" bestFit="1" customWidth="1"/>
    <col min="6167" max="6167" width="35.109375" style="212" bestFit="1" customWidth="1"/>
    <col min="6168" max="6185" width="12.5546875" style="212" customWidth="1"/>
    <col min="6186" max="6210" width="10" style="212" customWidth="1"/>
    <col min="6211" max="6211" width="9.5546875" style="212" customWidth="1"/>
    <col min="6212" max="6229" width="0" style="212" hidden="1" customWidth="1"/>
    <col min="6230" max="6230" width="1.109375" style="212" customWidth="1"/>
    <col min="6231" max="6238" width="0" style="212" hidden="1" customWidth="1"/>
    <col min="6239" max="6239" width="2.33203125" style="212" customWidth="1"/>
    <col min="6240" max="6263" width="0" style="212" hidden="1" customWidth="1"/>
    <col min="6264" max="6264" width="0.33203125" style="212" customWidth="1"/>
    <col min="6265" max="6271" width="0" style="212" hidden="1" customWidth="1"/>
    <col min="6272" max="6327" width="10" style="212"/>
    <col min="6328" max="6328" width="102" style="212" bestFit="1" customWidth="1"/>
    <col min="6329" max="6397" width="0" style="212" hidden="1" customWidth="1"/>
    <col min="6398" max="6398" width="28.6640625" style="212" bestFit="1" customWidth="1"/>
    <col min="6399" max="6399" width="40.109375" style="212" bestFit="1" customWidth="1"/>
    <col min="6400" max="6400" width="35.109375" style="212" bestFit="1" customWidth="1"/>
    <col min="6401" max="6421" width="0" style="212" hidden="1" customWidth="1"/>
    <col min="6422" max="6422" width="40.109375" style="212" bestFit="1" customWidth="1"/>
    <col min="6423" max="6423" width="35.109375" style="212" bestFit="1" customWidth="1"/>
    <col min="6424" max="6441" width="12.5546875" style="212" customWidth="1"/>
    <col min="6442" max="6466" width="10" style="212" customWidth="1"/>
    <col min="6467" max="6467" width="9.5546875" style="212" customWidth="1"/>
    <col min="6468" max="6485" width="0" style="212" hidden="1" customWidth="1"/>
    <col min="6486" max="6486" width="1.109375" style="212" customWidth="1"/>
    <col min="6487" max="6494" width="0" style="212" hidden="1" customWidth="1"/>
    <col min="6495" max="6495" width="2.33203125" style="212" customWidth="1"/>
    <col min="6496" max="6519" width="0" style="212" hidden="1" customWidth="1"/>
    <col min="6520" max="6520" width="0.33203125" style="212" customWidth="1"/>
    <col min="6521" max="6527" width="0" style="212" hidden="1" customWidth="1"/>
    <col min="6528" max="6583" width="10" style="212"/>
    <col min="6584" max="6584" width="102" style="212" bestFit="1" customWidth="1"/>
    <col min="6585" max="6653" width="0" style="212" hidden="1" customWidth="1"/>
    <col min="6654" max="6654" width="28.6640625" style="212" bestFit="1" customWidth="1"/>
    <col min="6655" max="6655" width="40.109375" style="212" bestFit="1" customWidth="1"/>
    <col min="6656" max="6656" width="35.109375" style="212" bestFit="1" customWidth="1"/>
    <col min="6657" max="6677" width="0" style="212" hidden="1" customWidth="1"/>
    <col min="6678" max="6678" width="40.109375" style="212" bestFit="1" customWidth="1"/>
    <col min="6679" max="6679" width="35.109375" style="212" bestFit="1" customWidth="1"/>
    <col min="6680" max="6697" width="12.5546875" style="212" customWidth="1"/>
    <col min="6698" max="6722" width="10" style="212" customWidth="1"/>
    <col min="6723" max="6723" width="9.5546875" style="212" customWidth="1"/>
    <col min="6724" max="6741" width="0" style="212" hidden="1" customWidth="1"/>
    <col min="6742" max="6742" width="1.109375" style="212" customWidth="1"/>
    <col min="6743" max="6750" width="0" style="212" hidden="1" customWidth="1"/>
    <col min="6751" max="6751" width="2.33203125" style="212" customWidth="1"/>
    <col min="6752" max="6775" width="0" style="212" hidden="1" customWidth="1"/>
    <col min="6776" max="6776" width="0.33203125" style="212" customWidth="1"/>
    <col min="6777" max="6783" width="0" style="212" hidden="1" customWidth="1"/>
    <col min="6784" max="6839" width="10" style="212"/>
    <col min="6840" max="6840" width="102" style="212" bestFit="1" customWidth="1"/>
    <col min="6841" max="6909" width="0" style="212" hidden="1" customWidth="1"/>
    <col min="6910" max="6910" width="28.6640625" style="212" bestFit="1" customWidth="1"/>
    <col min="6911" max="6911" width="40.109375" style="212" bestFit="1" customWidth="1"/>
    <col min="6912" max="6912" width="35.109375" style="212" bestFit="1" customWidth="1"/>
    <col min="6913" max="6933" width="0" style="212" hidden="1" customWidth="1"/>
    <col min="6934" max="6934" width="40.109375" style="212" bestFit="1" customWidth="1"/>
    <col min="6935" max="6935" width="35.109375" style="212" bestFit="1" customWidth="1"/>
    <col min="6936" max="6953" width="12.5546875" style="212" customWidth="1"/>
    <col min="6954" max="6978" width="10" style="212" customWidth="1"/>
    <col min="6979" max="6979" width="9.5546875" style="212" customWidth="1"/>
    <col min="6980" max="6997" width="0" style="212" hidden="1" customWidth="1"/>
    <col min="6998" max="6998" width="1.109375" style="212" customWidth="1"/>
    <col min="6999" max="7006" width="0" style="212" hidden="1" customWidth="1"/>
    <col min="7007" max="7007" width="2.33203125" style="212" customWidth="1"/>
    <col min="7008" max="7031" width="0" style="212" hidden="1" customWidth="1"/>
    <col min="7032" max="7032" width="0.33203125" style="212" customWidth="1"/>
    <col min="7033" max="7039" width="0" style="212" hidden="1" customWidth="1"/>
    <col min="7040" max="7095" width="10" style="212"/>
    <col min="7096" max="7096" width="102" style="212" bestFit="1" customWidth="1"/>
    <col min="7097" max="7165" width="0" style="212" hidden="1" customWidth="1"/>
    <col min="7166" max="7166" width="28.6640625" style="212" bestFit="1" customWidth="1"/>
    <col min="7167" max="7167" width="40.109375" style="212" bestFit="1" customWidth="1"/>
    <col min="7168" max="7168" width="35.109375" style="212" bestFit="1" customWidth="1"/>
    <col min="7169" max="7189" width="0" style="212" hidden="1" customWidth="1"/>
    <col min="7190" max="7190" width="40.109375" style="212" bestFit="1" customWidth="1"/>
    <col min="7191" max="7191" width="35.109375" style="212" bestFit="1" customWidth="1"/>
    <col min="7192" max="7209" width="12.5546875" style="212" customWidth="1"/>
    <col min="7210" max="7234" width="10" style="212" customWidth="1"/>
    <col min="7235" max="7235" width="9.5546875" style="212" customWidth="1"/>
    <col min="7236" max="7253" width="0" style="212" hidden="1" customWidth="1"/>
    <col min="7254" max="7254" width="1.109375" style="212" customWidth="1"/>
    <col min="7255" max="7262" width="0" style="212" hidden="1" customWidth="1"/>
    <col min="7263" max="7263" width="2.33203125" style="212" customWidth="1"/>
    <col min="7264" max="7287" width="0" style="212" hidden="1" customWidth="1"/>
    <col min="7288" max="7288" width="0.33203125" style="212" customWidth="1"/>
    <col min="7289" max="7295" width="0" style="212" hidden="1" customWidth="1"/>
    <col min="7296" max="7351" width="10" style="212"/>
    <col min="7352" max="7352" width="102" style="212" bestFit="1" customWidth="1"/>
    <col min="7353" max="7421" width="0" style="212" hidden="1" customWidth="1"/>
    <col min="7422" max="7422" width="28.6640625" style="212" bestFit="1" customWidth="1"/>
    <col min="7423" max="7423" width="40.109375" style="212" bestFit="1" customWidth="1"/>
    <col min="7424" max="7424" width="35.109375" style="212" bestFit="1" customWidth="1"/>
    <col min="7425" max="7445" width="0" style="212" hidden="1" customWidth="1"/>
    <col min="7446" max="7446" width="40.109375" style="212" bestFit="1" customWidth="1"/>
    <col min="7447" max="7447" width="35.109375" style="212" bestFit="1" customWidth="1"/>
    <col min="7448" max="7465" width="12.5546875" style="212" customWidth="1"/>
    <col min="7466" max="7490" width="10" style="212" customWidth="1"/>
    <col min="7491" max="7491" width="9.5546875" style="212" customWidth="1"/>
    <col min="7492" max="7509" width="0" style="212" hidden="1" customWidth="1"/>
    <col min="7510" max="7510" width="1.109375" style="212" customWidth="1"/>
    <col min="7511" max="7518" width="0" style="212" hidden="1" customWidth="1"/>
    <col min="7519" max="7519" width="2.33203125" style="212" customWidth="1"/>
    <col min="7520" max="7543" width="0" style="212" hidden="1" customWidth="1"/>
    <col min="7544" max="7544" width="0.33203125" style="212" customWidth="1"/>
    <col min="7545" max="7551" width="0" style="212" hidden="1" customWidth="1"/>
    <col min="7552" max="7607" width="10" style="212"/>
    <col min="7608" max="7608" width="102" style="212" bestFit="1" customWidth="1"/>
    <col min="7609" max="7677" width="0" style="212" hidden="1" customWidth="1"/>
    <col min="7678" max="7678" width="28.6640625" style="212" bestFit="1" customWidth="1"/>
    <col min="7679" max="7679" width="40.109375" style="212" bestFit="1" customWidth="1"/>
    <col min="7680" max="7680" width="35.109375" style="212" bestFit="1" customWidth="1"/>
    <col min="7681" max="7701" width="0" style="212" hidden="1" customWidth="1"/>
    <col min="7702" max="7702" width="40.109375" style="212" bestFit="1" customWidth="1"/>
    <col min="7703" max="7703" width="35.109375" style="212" bestFit="1" customWidth="1"/>
    <col min="7704" max="7721" width="12.5546875" style="212" customWidth="1"/>
    <col min="7722" max="7746" width="10" style="212" customWidth="1"/>
    <col min="7747" max="7747" width="9.5546875" style="212" customWidth="1"/>
    <col min="7748" max="7765" width="0" style="212" hidden="1" customWidth="1"/>
    <col min="7766" max="7766" width="1.109375" style="212" customWidth="1"/>
    <col min="7767" max="7774" width="0" style="212" hidden="1" customWidth="1"/>
    <col min="7775" max="7775" width="2.33203125" style="212" customWidth="1"/>
    <col min="7776" max="7799" width="0" style="212" hidden="1" customWidth="1"/>
    <col min="7800" max="7800" width="0.33203125" style="212" customWidth="1"/>
    <col min="7801" max="7807" width="0" style="212" hidden="1" customWidth="1"/>
    <col min="7808" max="7863" width="10" style="212"/>
    <col min="7864" max="7864" width="102" style="212" bestFit="1" customWidth="1"/>
    <col min="7865" max="7933" width="0" style="212" hidden="1" customWidth="1"/>
    <col min="7934" max="7934" width="28.6640625" style="212" bestFit="1" customWidth="1"/>
    <col min="7935" max="7935" width="40.109375" style="212" bestFit="1" customWidth="1"/>
    <col min="7936" max="7936" width="35.109375" style="212" bestFit="1" customWidth="1"/>
    <col min="7937" max="7957" width="0" style="212" hidden="1" customWidth="1"/>
    <col min="7958" max="7958" width="40.109375" style="212" bestFit="1" customWidth="1"/>
    <col min="7959" max="7959" width="35.109375" style="212" bestFit="1" customWidth="1"/>
    <col min="7960" max="7977" width="12.5546875" style="212" customWidth="1"/>
    <col min="7978" max="8002" width="10" style="212" customWidth="1"/>
    <col min="8003" max="8003" width="9.5546875" style="212" customWidth="1"/>
    <col min="8004" max="8021" width="0" style="212" hidden="1" customWidth="1"/>
    <col min="8022" max="8022" width="1.109375" style="212" customWidth="1"/>
    <col min="8023" max="8030" width="0" style="212" hidden="1" customWidth="1"/>
    <col min="8031" max="8031" width="2.33203125" style="212" customWidth="1"/>
    <col min="8032" max="8055" width="0" style="212" hidden="1" customWidth="1"/>
    <col min="8056" max="8056" width="0.33203125" style="212" customWidth="1"/>
    <col min="8057" max="8063" width="0" style="212" hidden="1" customWidth="1"/>
    <col min="8064" max="8119" width="10" style="212"/>
    <col min="8120" max="8120" width="102" style="212" bestFit="1" customWidth="1"/>
    <col min="8121" max="8189" width="0" style="212" hidden="1" customWidth="1"/>
    <col min="8190" max="8190" width="28.6640625" style="212" bestFit="1" customWidth="1"/>
    <col min="8191" max="8191" width="40.109375" style="212" bestFit="1" customWidth="1"/>
    <col min="8192" max="8192" width="35.109375" style="212" bestFit="1" customWidth="1"/>
    <col min="8193" max="8213" width="0" style="212" hidden="1" customWidth="1"/>
    <col min="8214" max="8214" width="40.109375" style="212" bestFit="1" customWidth="1"/>
    <col min="8215" max="8215" width="35.109375" style="212" bestFit="1" customWidth="1"/>
    <col min="8216" max="8233" width="12.5546875" style="212" customWidth="1"/>
    <col min="8234" max="8258" width="10" style="212" customWidth="1"/>
    <col min="8259" max="8259" width="9.5546875" style="212" customWidth="1"/>
    <col min="8260" max="8277" width="0" style="212" hidden="1" customWidth="1"/>
    <col min="8278" max="8278" width="1.109375" style="212" customWidth="1"/>
    <col min="8279" max="8286" width="0" style="212" hidden="1" customWidth="1"/>
    <col min="8287" max="8287" width="2.33203125" style="212" customWidth="1"/>
    <col min="8288" max="8311" width="0" style="212" hidden="1" customWidth="1"/>
    <col min="8312" max="8312" width="0.33203125" style="212" customWidth="1"/>
    <col min="8313" max="8319" width="0" style="212" hidden="1" customWidth="1"/>
    <col min="8320" max="8375" width="10" style="212"/>
    <col min="8376" max="8376" width="102" style="212" bestFit="1" customWidth="1"/>
    <col min="8377" max="8445" width="0" style="212" hidden="1" customWidth="1"/>
    <col min="8446" max="8446" width="28.6640625" style="212" bestFit="1" customWidth="1"/>
    <col min="8447" max="8447" width="40.109375" style="212" bestFit="1" customWidth="1"/>
    <col min="8448" max="8448" width="35.109375" style="212" bestFit="1" customWidth="1"/>
    <col min="8449" max="8469" width="0" style="212" hidden="1" customWidth="1"/>
    <col min="8470" max="8470" width="40.109375" style="212" bestFit="1" customWidth="1"/>
    <col min="8471" max="8471" width="35.109375" style="212" bestFit="1" customWidth="1"/>
    <col min="8472" max="8489" width="12.5546875" style="212" customWidth="1"/>
    <col min="8490" max="8514" width="10" style="212" customWidth="1"/>
    <col min="8515" max="8515" width="9.5546875" style="212" customWidth="1"/>
    <col min="8516" max="8533" width="0" style="212" hidden="1" customWidth="1"/>
    <col min="8534" max="8534" width="1.109375" style="212" customWidth="1"/>
    <col min="8535" max="8542" width="0" style="212" hidden="1" customWidth="1"/>
    <col min="8543" max="8543" width="2.33203125" style="212" customWidth="1"/>
    <col min="8544" max="8567" width="0" style="212" hidden="1" customWidth="1"/>
    <col min="8568" max="8568" width="0.33203125" style="212" customWidth="1"/>
    <col min="8569" max="8575" width="0" style="212" hidden="1" customWidth="1"/>
    <col min="8576" max="8631" width="10" style="212"/>
    <col min="8632" max="8632" width="102" style="212" bestFit="1" customWidth="1"/>
    <col min="8633" max="8701" width="0" style="212" hidden="1" customWidth="1"/>
    <col min="8702" max="8702" width="28.6640625" style="212" bestFit="1" customWidth="1"/>
    <col min="8703" max="8703" width="40.109375" style="212" bestFit="1" customWidth="1"/>
    <col min="8704" max="8704" width="35.109375" style="212" bestFit="1" customWidth="1"/>
    <col min="8705" max="8725" width="0" style="212" hidden="1" customWidth="1"/>
    <col min="8726" max="8726" width="40.109375" style="212" bestFit="1" customWidth="1"/>
    <col min="8727" max="8727" width="35.109375" style="212" bestFit="1" customWidth="1"/>
    <col min="8728" max="8745" width="12.5546875" style="212" customWidth="1"/>
    <col min="8746" max="8770" width="10" style="212" customWidth="1"/>
    <col min="8771" max="8771" width="9.5546875" style="212" customWidth="1"/>
    <col min="8772" max="8789" width="0" style="212" hidden="1" customWidth="1"/>
    <col min="8790" max="8790" width="1.109375" style="212" customWidth="1"/>
    <col min="8791" max="8798" width="0" style="212" hidden="1" customWidth="1"/>
    <col min="8799" max="8799" width="2.33203125" style="212" customWidth="1"/>
    <col min="8800" max="8823" width="0" style="212" hidden="1" customWidth="1"/>
    <col min="8824" max="8824" width="0.33203125" style="212" customWidth="1"/>
    <col min="8825" max="8831" width="0" style="212" hidden="1" customWidth="1"/>
    <col min="8832" max="8887" width="10" style="212"/>
    <col min="8888" max="8888" width="102" style="212" bestFit="1" customWidth="1"/>
    <col min="8889" max="8957" width="0" style="212" hidden="1" customWidth="1"/>
    <col min="8958" max="8958" width="28.6640625" style="212" bestFit="1" customWidth="1"/>
    <col min="8959" max="8959" width="40.109375" style="212" bestFit="1" customWidth="1"/>
    <col min="8960" max="8960" width="35.109375" style="212" bestFit="1" customWidth="1"/>
    <col min="8961" max="8981" width="0" style="212" hidden="1" customWidth="1"/>
    <col min="8982" max="8982" width="40.109375" style="212" bestFit="1" customWidth="1"/>
    <col min="8983" max="8983" width="35.109375" style="212" bestFit="1" customWidth="1"/>
    <col min="8984" max="9001" width="12.5546875" style="212" customWidth="1"/>
    <col min="9002" max="9026" width="10" style="212" customWidth="1"/>
    <col min="9027" max="9027" width="9.5546875" style="212" customWidth="1"/>
    <col min="9028" max="9045" width="0" style="212" hidden="1" customWidth="1"/>
    <col min="9046" max="9046" width="1.109375" style="212" customWidth="1"/>
    <col min="9047" max="9054" width="0" style="212" hidden="1" customWidth="1"/>
    <col min="9055" max="9055" width="2.33203125" style="212" customWidth="1"/>
    <col min="9056" max="9079" width="0" style="212" hidden="1" customWidth="1"/>
    <col min="9080" max="9080" width="0.33203125" style="212" customWidth="1"/>
    <col min="9081" max="9087" width="0" style="212" hidden="1" customWidth="1"/>
    <col min="9088" max="9143" width="10" style="212"/>
    <col min="9144" max="9144" width="102" style="212" bestFit="1" customWidth="1"/>
    <col min="9145" max="9213" width="0" style="212" hidden="1" customWidth="1"/>
    <col min="9214" max="9214" width="28.6640625" style="212" bestFit="1" customWidth="1"/>
    <col min="9215" max="9215" width="40.109375" style="212" bestFit="1" customWidth="1"/>
    <col min="9216" max="9216" width="35.109375" style="212" bestFit="1" customWidth="1"/>
    <col min="9217" max="9237" width="0" style="212" hidden="1" customWidth="1"/>
    <col min="9238" max="9238" width="40.109375" style="212" bestFit="1" customWidth="1"/>
    <col min="9239" max="9239" width="35.109375" style="212" bestFit="1" customWidth="1"/>
    <col min="9240" max="9257" width="12.5546875" style="212" customWidth="1"/>
    <col min="9258" max="9282" width="10" style="212" customWidth="1"/>
    <col min="9283" max="9283" width="9.5546875" style="212" customWidth="1"/>
    <col min="9284" max="9301" width="0" style="212" hidden="1" customWidth="1"/>
    <col min="9302" max="9302" width="1.109375" style="212" customWidth="1"/>
    <col min="9303" max="9310" width="0" style="212" hidden="1" customWidth="1"/>
    <col min="9311" max="9311" width="2.33203125" style="212" customWidth="1"/>
    <col min="9312" max="9335" width="0" style="212" hidden="1" customWidth="1"/>
    <col min="9336" max="9336" width="0.33203125" style="212" customWidth="1"/>
    <col min="9337" max="9343" width="0" style="212" hidden="1" customWidth="1"/>
    <col min="9344" max="9399" width="10" style="212"/>
    <col min="9400" max="9400" width="102" style="212" bestFit="1" customWidth="1"/>
    <col min="9401" max="9469" width="0" style="212" hidden="1" customWidth="1"/>
    <col min="9470" max="9470" width="28.6640625" style="212" bestFit="1" customWidth="1"/>
    <col min="9471" max="9471" width="40.109375" style="212" bestFit="1" customWidth="1"/>
    <col min="9472" max="9472" width="35.109375" style="212" bestFit="1" customWidth="1"/>
    <col min="9473" max="9493" width="0" style="212" hidden="1" customWidth="1"/>
    <col min="9494" max="9494" width="40.109375" style="212" bestFit="1" customWidth="1"/>
    <col min="9495" max="9495" width="35.109375" style="212" bestFit="1" customWidth="1"/>
    <col min="9496" max="9513" width="12.5546875" style="212" customWidth="1"/>
    <col min="9514" max="9538" width="10" style="212" customWidth="1"/>
    <col min="9539" max="9539" width="9.5546875" style="212" customWidth="1"/>
    <col min="9540" max="9557" width="0" style="212" hidden="1" customWidth="1"/>
    <col min="9558" max="9558" width="1.109375" style="212" customWidth="1"/>
    <col min="9559" max="9566" width="0" style="212" hidden="1" customWidth="1"/>
    <col min="9567" max="9567" width="2.33203125" style="212" customWidth="1"/>
    <col min="9568" max="9591" width="0" style="212" hidden="1" customWidth="1"/>
    <col min="9592" max="9592" width="0.33203125" style="212" customWidth="1"/>
    <col min="9593" max="9599" width="0" style="212" hidden="1" customWidth="1"/>
    <col min="9600" max="9655" width="10" style="212"/>
    <col min="9656" max="9656" width="102" style="212" bestFit="1" customWidth="1"/>
    <col min="9657" max="9725" width="0" style="212" hidden="1" customWidth="1"/>
    <col min="9726" max="9726" width="28.6640625" style="212" bestFit="1" customWidth="1"/>
    <col min="9727" max="9727" width="40.109375" style="212" bestFit="1" customWidth="1"/>
    <col min="9728" max="9728" width="35.109375" style="212" bestFit="1" customWidth="1"/>
    <col min="9729" max="9749" width="0" style="212" hidden="1" customWidth="1"/>
    <col min="9750" max="9750" width="40.109375" style="212" bestFit="1" customWidth="1"/>
    <col min="9751" max="9751" width="35.109375" style="212" bestFit="1" customWidth="1"/>
    <col min="9752" max="9769" width="12.5546875" style="212" customWidth="1"/>
    <col min="9770" max="9794" width="10" style="212" customWidth="1"/>
    <col min="9795" max="9795" width="9.5546875" style="212" customWidth="1"/>
    <col min="9796" max="9813" width="0" style="212" hidden="1" customWidth="1"/>
    <col min="9814" max="9814" width="1.109375" style="212" customWidth="1"/>
    <col min="9815" max="9822" width="0" style="212" hidden="1" customWidth="1"/>
    <col min="9823" max="9823" width="2.33203125" style="212" customWidth="1"/>
    <col min="9824" max="9847" width="0" style="212" hidden="1" customWidth="1"/>
    <col min="9848" max="9848" width="0.33203125" style="212" customWidth="1"/>
    <col min="9849" max="9855" width="0" style="212" hidden="1" customWidth="1"/>
    <col min="9856" max="9911" width="10" style="212"/>
    <col min="9912" max="9912" width="102" style="212" bestFit="1" customWidth="1"/>
    <col min="9913" max="9981" width="0" style="212" hidden="1" customWidth="1"/>
    <col min="9982" max="9982" width="28.6640625" style="212" bestFit="1" customWidth="1"/>
    <col min="9983" max="9983" width="40.109375" style="212" bestFit="1" customWidth="1"/>
    <col min="9984" max="9984" width="35.109375" style="212" bestFit="1" customWidth="1"/>
    <col min="9985" max="10005" width="0" style="212" hidden="1" customWidth="1"/>
    <col min="10006" max="10006" width="40.109375" style="212" bestFit="1" customWidth="1"/>
    <col min="10007" max="10007" width="35.109375" style="212" bestFit="1" customWidth="1"/>
    <col min="10008" max="10025" width="12.5546875" style="212" customWidth="1"/>
    <col min="10026" max="10050" width="10" style="212" customWidth="1"/>
    <col min="10051" max="10051" width="9.5546875" style="212" customWidth="1"/>
    <col min="10052" max="10069" width="0" style="212" hidden="1" customWidth="1"/>
    <col min="10070" max="10070" width="1.109375" style="212" customWidth="1"/>
    <col min="10071" max="10078" width="0" style="212" hidden="1" customWidth="1"/>
    <col min="10079" max="10079" width="2.33203125" style="212" customWidth="1"/>
    <col min="10080" max="10103" width="0" style="212" hidden="1" customWidth="1"/>
    <col min="10104" max="10104" width="0.33203125" style="212" customWidth="1"/>
    <col min="10105" max="10111" width="0" style="212" hidden="1" customWidth="1"/>
    <col min="10112" max="10167" width="10" style="212"/>
    <col min="10168" max="10168" width="102" style="212" bestFit="1" customWidth="1"/>
    <col min="10169" max="10237" width="0" style="212" hidden="1" customWidth="1"/>
    <col min="10238" max="10238" width="28.6640625" style="212" bestFit="1" customWidth="1"/>
    <col min="10239" max="10239" width="40.109375" style="212" bestFit="1" customWidth="1"/>
    <col min="10240" max="10240" width="35.109375" style="212" bestFit="1" customWidth="1"/>
    <col min="10241" max="10261" width="0" style="212" hidden="1" customWidth="1"/>
    <col min="10262" max="10262" width="40.109375" style="212" bestFit="1" customWidth="1"/>
    <col min="10263" max="10263" width="35.109375" style="212" bestFit="1" customWidth="1"/>
    <col min="10264" max="10281" width="12.5546875" style="212" customWidth="1"/>
    <col min="10282" max="10306" width="10" style="212" customWidth="1"/>
    <col min="10307" max="10307" width="9.5546875" style="212" customWidth="1"/>
    <col min="10308" max="10325" width="0" style="212" hidden="1" customWidth="1"/>
    <col min="10326" max="10326" width="1.109375" style="212" customWidth="1"/>
    <col min="10327" max="10334" width="0" style="212" hidden="1" customWidth="1"/>
    <col min="10335" max="10335" width="2.33203125" style="212" customWidth="1"/>
    <col min="10336" max="10359" width="0" style="212" hidden="1" customWidth="1"/>
    <col min="10360" max="10360" width="0.33203125" style="212" customWidth="1"/>
    <col min="10361" max="10367" width="0" style="212" hidden="1" customWidth="1"/>
    <col min="10368" max="10423" width="10" style="212"/>
    <col min="10424" max="10424" width="102" style="212" bestFit="1" customWidth="1"/>
    <col min="10425" max="10493" width="0" style="212" hidden="1" customWidth="1"/>
    <col min="10494" max="10494" width="28.6640625" style="212" bestFit="1" customWidth="1"/>
    <col min="10495" max="10495" width="40.109375" style="212" bestFit="1" customWidth="1"/>
    <col min="10496" max="10496" width="35.109375" style="212" bestFit="1" customWidth="1"/>
    <col min="10497" max="10517" width="0" style="212" hidden="1" customWidth="1"/>
    <col min="10518" max="10518" width="40.109375" style="212" bestFit="1" customWidth="1"/>
    <col min="10519" max="10519" width="35.109375" style="212" bestFit="1" customWidth="1"/>
    <col min="10520" max="10537" width="12.5546875" style="212" customWidth="1"/>
    <col min="10538" max="10562" width="10" style="212" customWidth="1"/>
    <col min="10563" max="10563" width="9.5546875" style="212" customWidth="1"/>
    <col min="10564" max="10581" width="0" style="212" hidden="1" customWidth="1"/>
    <col min="10582" max="10582" width="1.109375" style="212" customWidth="1"/>
    <col min="10583" max="10590" width="0" style="212" hidden="1" customWidth="1"/>
    <col min="10591" max="10591" width="2.33203125" style="212" customWidth="1"/>
    <col min="10592" max="10615" width="0" style="212" hidden="1" customWidth="1"/>
    <col min="10616" max="10616" width="0.33203125" style="212" customWidth="1"/>
    <col min="10617" max="10623" width="0" style="212" hidden="1" customWidth="1"/>
    <col min="10624" max="10679" width="10" style="212"/>
    <col min="10680" max="10680" width="102" style="212" bestFit="1" customWidth="1"/>
    <col min="10681" max="10749" width="0" style="212" hidden="1" customWidth="1"/>
    <col min="10750" max="10750" width="28.6640625" style="212" bestFit="1" customWidth="1"/>
    <col min="10751" max="10751" width="40.109375" style="212" bestFit="1" customWidth="1"/>
    <col min="10752" max="10752" width="35.109375" style="212" bestFit="1" customWidth="1"/>
    <col min="10753" max="10773" width="0" style="212" hidden="1" customWidth="1"/>
    <col min="10774" max="10774" width="40.109375" style="212" bestFit="1" customWidth="1"/>
    <col min="10775" max="10775" width="35.109375" style="212" bestFit="1" customWidth="1"/>
    <col min="10776" max="10793" width="12.5546875" style="212" customWidth="1"/>
    <col min="10794" max="10818" width="10" style="212" customWidth="1"/>
    <col min="10819" max="10819" width="9.5546875" style="212" customWidth="1"/>
    <col min="10820" max="10837" width="0" style="212" hidden="1" customWidth="1"/>
    <col min="10838" max="10838" width="1.109375" style="212" customWidth="1"/>
    <col min="10839" max="10846" width="0" style="212" hidden="1" customWidth="1"/>
    <col min="10847" max="10847" width="2.33203125" style="212" customWidth="1"/>
    <col min="10848" max="10871" width="0" style="212" hidden="1" customWidth="1"/>
    <col min="10872" max="10872" width="0.33203125" style="212" customWidth="1"/>
    <col min="10873" max="10879" width="0" style="212" hidden="1" customWidth="1"/>
    <col min="10880" max="10935" width="10" style="212"/>
    <col min="10936" max="10936" width="102" style="212" bestFit="1" customWidth="1"/>
    <col min="10937" max="11005" width="0" style="212" hidden="1" customWidth="1"/>
    <col min="11006" max="11006" width="28.6640625" style="212" bestFit="1" customWidth="1"/>
    <col min="11007" max="11007" width="40.109375" style="212" bestFit="1" customWidth="1"/>
    <col min="11008" max="11008" width="35.109375" style="212" bestFit="1" customWidth="1"/>
    <col min="11009" max="11029" width="0" style="212" hidden="1" customWidth="1"/>
    <col min="11030" max="11030" width="40.109375" style="212" bestFit="1" customWidth="1"/>
    <col min="11031" max="11031" width="35.109375" style="212" bestFit="1" customWidth="1"/>
    <col min="11032" max="11049" width="12.5546875" style="212" customWidth="1"/>
    <col min="11050" max="11074" width="10" style="212" customWidth="1"/>
    <col min="11075" max="11075" width="9.5546875" style="212" customWidth="1"/>
    <col min="11076" max="11093" width="0" style="212" hidden="1" customWidth="1"/>
    <col min="11094" max="11094" width="1.109375" style="212" customWidth="1"/>
    <col min="11095" max="11102" width="0" style="212" hidden="1" customWidth="1"/>
    <col min="11103" max="11103" width="2.33203125" style="212" customWidth="1"/>
    <col min="11104" max="11127" width="0" style="212" hidden="1" customWidth="1"/>
    <col min="11128" max="11128" width="0.33203125" style="212" customWidth="1"/>
    <col min="11129" max="11135" width="0" style="212" hidden="1" customWidth="1"/>
    <col min="11136" max="11191" width="10" style="212"/>
    <col min="11192" max="11192" width="102" style="212" bestFit="1" customWidth="1"/>
    <col min="11193" max="11261" width="0" style="212" hidden="1" customWidth="1"/>
    <col min="11262" max="11262" width="28.6640625" style="212" bestFit="1" customWidth="1"/>
    <col min="11263" max="11263" width="40.109375" style="212" bestFit="1" customWidth="1"/>
    <col min="11264" max="11264" width="35.109375" style="212" bestFit="1" customWidth="1"/>
    <col min="11265" max="11285" width="0" style="212" hidden="1" customWidth="1"/>
    <col min="11286" max="11286" width="40.109375" style="212" bestFit="1" customWidth="1"/>
    <col min="11287" max="11287" width="35.109375" style="212" bestFit="1" customWidth="1"/>
    <col min="11288" max="11305" width="12.5546875" style="212" customWidth="1"/>
    <col min="11306" max="11330" width="10" style="212" customWidth="1"/>
    <col min="11331" max="11331" width="9.5546875" style="212" customWidth="1"/>
    <col min="11332" max="11349" width="0" style="212" hidden="1" customWidth="1"/>
    <col min="11350" max="11350" width="1.109375" style="212" customWidth="1"/>
    <col min="11351" max="11358" width="0" style="212" hidden="1" customWidth="1"/>
    <col min="11359" max="11359" width="2.33203125" style="212" customWidth="1"/>
    <col min="11360" max="11383" width="0" style="212" hidden="1" customWidth="1"/>
    <col min="11384" max="11384" width="0.33203125" style="212" customWidth="1"/>
    <col min="11385" max="11391" width="0" style="212" hidden="1" customWidth="1"/>
    <col min="11392" max="11447" width="10" style="212"/>
    <col min="11448" max="11448" width="102" style="212" bestFit="1" customWidth="1"/>
    <col min="11449" max="11517" width="0" style="212" hidden="1" customWidth="1"/>
    <col min="11518" max="11518" width="28.6640625" style="212" bestFit="1" customWidth="1"/>
    <col min="11519" max="11519" width="40.109375" style="212" bestFit="1" customWidth="1"/>
    <col min="11520" max="11520" width="35.109375" style="212" bestFit="1" customWidth="1"/>
    <col min="11521" max="11541" width="0" style="212" hidden="1" customWidth="1"/>
    <col min="11542" max="11542" width="40.109375" style="212" bestFit="1" customWidth="1"/>
    <col min="11543" max="11543" width="35.109375" style="212" bestFit="1" customWidth="1"/>
    <col min="11544" max="11561" width="12.5546875" style="212" customWidth="1"/>
    <col min="11562" max="11586" width="10" style="212" customWidth="1"/>
    <col min="11587" max="11587" width="9.5546875" style="212" customWidth="1"/>
    <col min="11588" max="11605" width="0" style="212" hidden="1" customWidth="1"/>
    <col min="11606" max="11606" width="1.109375" style="212" customWidth="1"/>
    <col min="11607" max="11614" width="0" style="212" hidden="1" customWidth="1"/>
    <col min="11615" max="11615" width="2.33203125" style="212" customWidth="1"/>
    <col min="11616" max="11639" width="0" style="212" hidden="1" customWidth="1"/>
    <col min="11640" max="11640" width="0.33203125" style="212" customWidth="1"/>
    <col min="11641" max="11647" width="0" style="212" hidden="1" customWidth="1"/>
    <col min="11648" max="11703" width="10" style="212"/>
    <col min="11704" max="11704" width="102" style="212" bestFit="1" customWidth="1"/>
    <col min="11705" max="11773" width="0" style="212" hidden="1" customWidth="1"/>
    <col min="11774" max="11774" width="28.6640625" style="212" bestFit="1" customWidth="1"/>
    <col min="11775" max="11775" width="40.109375" style="212" bestFit="1" customWidth="1"/>
    <col min="11776" max="11776" width="35.109375" style="212" bestFit="1" customWidth="1"/>
    <col min="11777" max="11797" width="0" style="212" hidden="1" customWidth="1"/>
    <col min="11798" max="11798" width="40.109375" style="212" bestFit="1" customWidth="1"/>
    <col min="11799" max="11799" width="35.109375" style="212" bestFit="1" customWidth="1"/>
    <col min="11800" max="11817" width="12.5546875" style="212" customWidth="1"/>
    <col min="11818" max="11842" width="10" style="212" customWidth="1"/>
    <col min="11843" max="11843" width="9.5546875" style="212" customWidth="1"/>
    <col min="11844" max="11861" width="0" style="212" hidden="1" customWidth="1"/>
    <col min="11862" max="11862" width="1.109375" style="212" customWidth="1"/>
    <col min="11863" max="11870" width="0" style="212" hidden="1" customWidth="1"/>
    <col min="11871" max="11871" width="2.33203125" style="212" customWidth="1"/>
    <col min="11872" max="11895" width="0" style="212" hidden="1" customWidth="1"/>
    <col min="11896" max="11896" width="0.33203125" style="212" customWidth="1"/>
    <col min="11897" max="11903" width="0" style="212" hidden="1" customWidth="1"/>
    <col min="11904" max="11959" width="10" style="212"/>
    <col min="11960" max="11960" width="102" style="212" bestFit="1" customWidth="1"/>
    <col min="11961" max="12029" width="0" style="212" hidden="1" customWidth="1"/>
    <col min="12030" max="12030" width="28.6640625" style="212" bestFit="1" customWidth="1"/>
    <col min="12031" max="12031" width="40.109375" style="212" bestFit="1" customWidth="1"/>
    <col min="12032" max="12032" width="35.109375" style="212" bestFit="1" customWidth="1"/>
    <col min="12033" max="12053" width="0" style="212" hidden="1" customWidth="1"/>
    <col min="12054" max="12054" width="40.109375" style="212" bestFit="1" customWidth="1"/>
    <col min="12055" max="12055" width="35.109375" style="212" bestFit="1" customWidth="1"/>
    <col min="12056" max="12073" width="12.5546875" style="212" customWidth="1"/>
    <col min="12074" max="12098" width="10" style="212" customWidth="1"/>
    <col min="12099" max="12099" width="9.5546875" style="212" customWidth="1"/>
    <col min="12100" max="12117" width="0" style="212" hidden="1" customWidth="1"/>
    <col min="12118" max="12118" width="1.109375" style="212" customWidth="1"/>
    <col min="12119" max="12126" width="0" style="212" hidden="1" customWidth="1"/>
    <col min="12127" max="12127" width="2.33203125" style="212" customWidth="1"/>
    <col min="12128" max="12151" width="0" style="212" hidden="1" customWidth="1"/>
    <col min="12152" max="12152" width="0.33203125" style="212" customWidth="1"/>
    <col min="12153" max="12159" width="0" style="212" hidden="1" customWidth="1"/>
    <col min="12160" max="12215" width="10" style="212"/>
    <col min="12216" max="12216" width="102" style="212" bestFit="1" customWidth="1"/>
    <col min="12217" max="12285" width="0" style="212" hidden="1" customWidth="1"/>
    <col min="12286" max="12286" width="28.6640625" style="212" bestFit="1" customWidth="1"/>
    <col min="12287" max="12287" width="40.109375" style="212" bestFit="1" customWidth="1"/>
    <col min="12288" max="12288" width="35.109375" style="212" bestFit="1" customWidth="1"/>
    <col min="12289" max="12309" width="0" style="212" hidden="1" customWidth="1"/>
    <col min="12310" max="12310" width="40.109375" style="212" bestFit="1" customWidth="1"/>
    <col min="12311" max="12311" width="35.109375" style="212" bestFit="1" customWidth="1"/>
    <col min="12312" max="12329" width="12.5546875" style="212" customWidth="1"/>
    <col min="12330" max="12354" width="10" style="212" customWidth="1"/>
    <col min="12355" max="12355" width="9.5546875" style="212" customWidth="1"/>
    <col min="12356" max="12373" width="0" style="212" hidden="1" customWidth="1"/>
    <col min="12374" max="12374" width="1.109375" style="212" customWidth="1"/>
    <col min="12375" max="12382" width="0" style="212" hidden="1" customWidth="1"/>
    <col min="12383" max="12383" width="2.33203125" style="212" customWidth="1"/>
    <col min="12384" max="12407" width="0" style="212" hidden="1" customWidth="1"/>
    <col min="12408" max="12408" width="0.33203125" style="212" customWidth="1"/>
    <col min="12409" max="12415" width="0" style="212" hidden="1" customWidth="1"/>
    <col min="12416" max="12471" width="10" style="212"/>
    <col min="12472" max="12472" width="102" style="212" bestFit="1" customWidth="1"/>
    <col min="12473" max="12541" width="0" style="212" hidden="1" customWidth="1"/>
    <col min="12542" max="12542" width="28.6640625" style="212" bestFit="1" customWidth="1"/>
    <col min="12543" max="12543" width="40.109375" style="212" bestFit="1" customWidth="1"/>
    <col min="12544" max="12544" width="35.109375" style="212" bestFit="1" customWidth="1"/>
    <col min="12545" max="12565" width="0" style="212" hidden="1" customWidth="1"/>
    <col min="12566" max="12566" width="40.109375" style="212" bestFit="1" customWidth="1"/>
    <col min="12567" max="12567" width="35.109375" style="212" bestFit="1" customWidth="1"/>
    <col min="12568" max="12585" width="12.5546875" style="212" customWidth="1"/>
    <col min="12586" max="12610" width="10" style="212" customWidth="1"/>
    <col min="12611" max="12611" width="9.5546875" style="212" customWidth="1"/>
    <col min="12612" max="12629" width="0" style="212" hidden="1" customWidth="1"/>
    <col min="12630" max="12630" width="1.109375" style="212" customWidth="1"/>
    <col min="12631" max="12638" width="0" style="212" hidden="1" customWidth="1"/>
    <col min="12639" max="12639" width="2.33203125" style="212" customWidth="1"/>
    <col min="12640" max="12663" width="0" style="212" hidden="1" customWidth="1"/>
    <col min="12664" max="12664" width="0.33203125" style="212" customWidth="1"/>
    <col min="12665" max="12671" width="0" style="212" hidden="1" customWidth="1"/>
    <col min="12672" max="12727" width="10" style="212"/>
    <col min="12728" max="12728" width="102" style="212" bestFit="1" customWidth="1"/>
    <col min="12729" max="12797" width="0" style="212" hidden="1" customWidth="1"/>
    <col min="12798" max="12798" width="28.6640625" style="212" bestFit="1" customWidth="1"/>
    <col min="12799" max="12799" width="40.109375" style="212" bestFit="1" customWidth="1"/>
    <col min="12800" max="12800" width="35.109375" style="212" bestFit="1" customWidth="1"/>
    <col min="12801" max="12821" width="0" style="212" hidden="1" customWidth="1"/>
    <col min="12822" max="12822" width="40.109375" style="212" bestFit="1" customWidth="1"/>
    <col min="12823" max="12823" width="35.109375" style="212" bestFit="1" customWidth="1"/>
    <col min="12824" max="12841" width="12.5546875" style="212" customWidth="1"/>
    <col min="12842" max="12866" width="10" style="212" customWidth="1"/>
    <col min="12867" max="12867" width="9.5546875" style="212" customWidth="1"/>
    <col min="12868" max="12885" width="0" style="212" hidden="1" customWidth="1"/>
    <col min="12886" max="12886" width="1.109375" style="212" customWidth="1"/>
    <col min="12887" max="12894" width="0" style="212" hidden="1" customWidth="1"/>
    <col min="12895" max="12895" width="2.33203125" style="212" customWidth="1"/>
    <col min="12896" max="12919" width="0" style="212" hidden="1" customWidth="1"/>
    <col min="12920" max="12920" width="0.33203125" style="212" customWidth="1"/>
    <col min="12921" max="12927" width="0" style="212" hidden="1" customWidth="1"/>
    <col min="12928" max="12983" width="10" style="212"/>
    <col min="12984" max="12984" width="102" style="212" bestFit="1" customWidth="1"/>
    <col min="12985" max="13053" width="0" style="212" hidden="1" customWidth="1"/>
    <col min="13054" max="13054" width="28.6640625" style="212" bestFit="1" customWidth="1"/>
    <col min="13055" max="13055" width="40.109375" style="212" bestFit="1" customWidth="1"/>
    <col min="13056" max="13056" width="35.109375" style="212" bestFit="1" customWidth="1"/>
    <col min="13057" max="13077" width="0" style="212" hidden="1" customWidth="1"/>
    <col min="13078" max="13078" width="40.109375" style="212" bestFit="1" customWidth="1"/>
    <col min="13079" max="13079" width="35.109375" style="212" bestFit="1" customWidth="1"/>
    <col min="13080" max="13097" width="12.5546875" style="212" customWidth="1"/>
    <col min="13098" max="13122" width="10" style="212" customWidth="1"/>
    <col min="13123" max="13123" width="9.5546875" style="212" customWidth="1"/>
    <col min="13124" max="13141" width="0" style="212" hidden="1" customWidth="1"/>
    <col min="13142" max="13142" width="1.109375" style="212" customWidth="1"/>
    <col min="13143" max="13150" width="0" style="212" hidden="1" customWidth="1"/>
    <col min="13151" max="13151" width="2.33203125" style="212" customWidth="1"/>
    <col min="13152" max="13175" width="0" style="212" hidden="1" customWidth="1"/>
    <col min="13176" max="13176" width="0.33203125" style="212" customWidth="1"/>
    <col min="13177" max="13183" width="0" style="212" hidden="1" customWidth="1"/>
    <col min="13184" max="13239" width="10" style="212"/>
    <col min="13240" max="13240" width="102" style="212" bestFit="1" customWidth="1"/>
    <col min="13241" max="13309" width="0" style="212" hidden="1" customWidth="1"/>
    <col min="13310" max="13310" width="28.6640625" style="212" bestFit="1" customWidth="1"/>
    <col min="13311" max="13311" width="40.109375" style="212" bestFit="1" customWidth="1"/>
    <col min="13312" max="13312" width="35.109375" style="212" bestFit="1" customWidth="1"/>
    <col min="13313" max="13333" width="0" style="212" hidden="1" customWidth="1"/>
    <col min="13334" max="13334" width="40.109375" style="212" bestFit="1" customWidth="1"/>
    <col min="13335" max="13335" width="35.109375" style="212" bestFit="1" customWidth="1"/>
    <col min="13336" max="13353" width="12.5546875" style="212" customWidth="1"/>
    <col min="13354" max="13378" width="10" style="212" customWidth="1"/>
    <col min="13379" max="13379" width="9.5546875" style="212" customWidth="1"/>
    <col min="13380" max="13397" width="0" style="212" hidden="1" customWidth="1"/>
    <col min="13398" max="13398" width="1.109375" style="212" customWidth="1"/>
    <col min="13399" max="13406" width="0" style="212" hidden="1" customWidth="1"/>
    <col min="13407" max="13407" width="2.33203125" style="212" customWidth="1"/>
    <col min="13408" max="13431" width="0" style="212" hidden="1" customWidth="1"/>
    <col min="13432" max="13432" width="0.33203125" style="212" customWidth="1"/>
    <col min="13433" max="13439" width="0" style="212" hidden="1" customWidth="1"/>
    <col min="13440" max="13495" width="10" style="212"/>
    <col min="13496" max="13496" width="102" style="212" bestFit="1" customWidth="1"/>
    <col min="13497" max="13565" width="0" style="212" hidden="1" customWidth="1"/>
    <col min="13566" max="13566" width="28.6640625" style="212" bestFit="1" customWidth="1"/>
    <col min="13567" max="13567" width="40.109375" style="212" bestFit="1" customWidth="1"/>
    <col min="13568" max="13568" width="35.109375" style="212" bestFit="1" customWidth="1"/>
    <col min="13569" max="13589" width="0" style="212" hidden="1" customWidth="1"/>
    <col min="13590" max="13590" width="40.109375" style="212" bestFit="1" customWidth="1"/>
    <col min="13591" max="13591" width="35.109375" style="212" bestFit="1" customWidth="1"/>
    <col min="13592" max="13609" width="12.5546875" style="212" customWidth="1"/>
    <col min="13610" max="13634" width="10" style="212" customWidth="1"/>
    <col min="13635" max="13635" width="9.5546875" style="212" customWidth="1"/>
    <col min="13636" max="13653" width="0" style="212" hidden="1" customWidth="1"/>
    <col min="13654" max="13654" width="1.109375" style="212" customWidth="1"/>
    <col min="13655" max="13662" width="0" style="212" hidden="1" customWidth="1"/>
    <col min="13663" max="13663" width="2.33203125" style="212" customWidth="1"/>
    <col min="13664" max="13687" width="0" style="212" hidden="1" customWidth="1"/>
    <col min="13688" max="13688" width="0.33203125" style="212" customWidth="1"/>
    <col min="13689" max="13695" width="0" style="212" hidden="1" customWidth="1"/>
    <col min="13696" max="13751" width="10" style="212"/>
    <col min="13752" max="13752" width="102" style="212" bestFit="1" customWidth="1"/>
    <col min="13753" max="13821" width="0" style="212" hidden="1" customWidth="1"/>
    <col min="13822" max="13822" width="28.6640625" style="212" bestFit="1" customWidth="1"/>
    <col min="13823" max="13823" width="40.109375" style="212" bestFit="1" customWidth="1"/>
    <col min="13824" max="13824" width="35.109375" style="212" bestFit="1" customWidth="1"/>
    <col min="13825" max="13845" width="0" style="212" hidden="1" customWidth="1"/>
    <col min="13846" max="13846" width="40.109375" style="212" bestFit="1" customWidth="1"/>
    <col min="13847" max="13847" width="35.109375" style="212" bestFit="1" customWidth="1"/>
    <col min="13848" max="13865" width="12.5546875" style="212" customWidth="1"/>
    <col min="13866" max="13890" width="10" style="212" customWidth="1"/>
    <col min="13891" max="13891" width="9.5546875" style="212" customWidth="1"/>
    <col min="13892" max="13909" width="0" style="212" hidden="1" customWidth="1"/>
    <col min="13910" max="13910" width="1.109375" style="212" customWidth="1"/>
    <col min="13911" max="13918" width="0" style="212" hidden="1" customWidth="1"/>
    <col min="13919" max="13919" width="2.33203125" style="212" customWidth="1"/>
    <col min="13920" max="13943" width="0" style="212" hidden="1" customWidth="1"/>
    <col min="13944" max="13944" width="0.33203125" style="212" customWidth="1"/>
    <col min="13945" max="13951" width="0" style="212" hidden="1" customWidth="1"/>
    <col min="13952" max="14007" width="10" style="212"/>
    <col min="14008" max="14008" width="102" style="212" bestFit="1" customWidth="1"/>
    <col min="14009" max="14077" width="0" style="212" hidden="1" customWidth="1"/>
    <col min="14078" max="14078" width="28.6640625" style="212" bestFit="1" customWidth="1"/>
    <col min="14079" max="14079" width="40.109375" style="212" bestFit="1" customWidth="1"/>
    <col min="14080" max="14080" width="35.109375" style="212" bestFit="1" customWidth="1"/>
    <col min="14081" max="14101" width="0" style="212" hidden="1" customWidth="1"/>
    <col min="14102" max="14102" width="40.109375" style="212" bestFit="1" customWidth="1"/>
    <col min="14103" max="14103" width="35.109375" style="212" bestFit="1" customWidth="1"/>
    <col min="14104" max="14121" width="12.5546875" style="212" customWidth="1"/>
    <col min="14122" max="14146" width="10" style="212" customWidth="1"/>
    <col min="14147" max="14147" width="9.5546875" style="212" customWidth="1"/>
    <col min="14148" max="14165" width="0" style="212" hidden="1" customWidth="1"/>
    <col min="14166" max="14166" width="1.109375" style="212" customWidth="1"/>
    <col min="14167" max="14174" width="0" style="212" hidden="1" customWidth="1"/>
    <col min="14175" max="14175" width="2.33203125" style="212" customWidth="1"/>
    <col min="14176" max="14199" width="0" style="212" hidden="1" customWidth="1"/>
    <col min="14200" max="14200" width="0.33203125" style="212" customWidth="1"/>
    <col min="14201" max="14207" width="0" style="212" hidden="1" customWidth="1"/>
    <col min="14208" max="14263" width="10" style="212"/>
    <col min="14264" max="14264" width="102" style="212" bestFit="1" customWidth="1"/>
    <col min="14265" max="14333" width="0" style="212" hidden="1" customWidth="1"/>
    <col min="14334" max="14334" width="28.6640625" style="212" bestFit="1" customWidth="1"/>
    <col min="14335" max="14335" width="40.109375" style="212" bestFit="1" customWidth="1"/>
    <col min="14336" max="14336" width="35.109375" style="212" bestFit="1" customWidth="1"/>
    <col min="14337" max="14357" width="0" style="212" hidden="1" customWidth="1"/>
    <col min="14358" max="14358" width="40.109375" style="212" bestFit="1" customWidth="1"/>
    <col min="14359" max="14359" width="35.109375" style="212" bestFit="1" customWidth="1"/>
    <col min="14360" max="14377" width="12.5546875" style="212" customWidth="1"/>
    <col min="14378" max="14402" width="10" style="212" customWidth="1"/>
    <col min="14403" max="14403" width="9.5546875" style="212" customWidth="1"/>
    <col min="14404" max="14421" width="0" style="212" hidden="1" customWidth="1"/>
    <col min="14422" max="14422" width="1.109375" style="212" customWidth="1"/>
    <col min="14423" max="14430" width="0" style="212" hidden="1" customWidth="1"/>
    <col min="14431" max="14431" width="2.33203125" style="212" customWidth="1"/>
    <col min="14432" max="14455" width="0" style="212" hidden="1" customWidth="1"/>
    <col min="14456" max="14456" width="0.33203125" style="212" customWidth="1"/>
    <col min="14457" max="14463" width="0" style="212" hidden="1" customWidth="1"/>
    <col min="14464" max="14519" width="10" style="212"/>
    <col min="14520" max="14520" width="102" style="212" bestFit="1" customWidth="1"/>
    <col min="14521" max="14589" width="0" style="212" hidden="1" customWidth="1"/>
    <col min="14590" max="14590" width="28.6640625" style="212" bestFit="1" customWidth="1"/>
    <col min="14591" max="14591" width="40.109375" style="212" bestFit="1" customWidth="1"/>
    <col min="14592" max="14592" width="35.109375" style="212" bestFit="1" customWidth="1"/>
    <col min="14593" max="14613" width="0" style="212" hidden="1" customWidth="1"/>
    <col min="14614" max="14614" width="40.109375" style="212" bestFit="1" customWidth="1"/>
    <col min="14615" max="14615" width="35.109375" style="212" bestFit="1" customWidth="1"/>
    <col min="14616" max="14633" width="12.5546875" style="212" customWidth="1"/>
    <col min="14634" max="14658" width="10" style="212" customWidth="1"/>
    <col min="14659" max="14659" width="9.5546875" style="212" customWidth="1"/>
    <col min="14660" max="14677" width="0" style="212" hidden="1" customWidth="1"/>
    <col min="14678" max="14678" width="1.109375" style="212" customWidth="1"/>
    <col min="14679" max="14686" width="0" style="212" hidden="1" customWidth="1"/>
    <col min="14687" max="14687" width="2.33203125" style="212" customWidth="1"/>
    <col min="14688" max="14711" width="0" style="212" hidden="1" customWidth="1"/>
    <col min="14712" max="14712" width="0.33203125" style="212" customWidth="1"/>
    <col min="14713" max="14719" width="0" style="212" hidden="1" customWidth="1"/>
    <col min="14720" max="14775" width="10" style="212"/>
    <col min="14776" max="14776" width="102" style="212" bestFit="1" customWidth="1"/>
    <col min="14777" max="14845" width="0" style="212" hidden="1" customWidth="1"/>
    <col min="14846" max="14846" width="28.6640625" style="212" bestFit="1" customWidth="1"/>
    <col min="14847" max="14847" width="40.109375" style="212" bestFit="1" customWidth="1"/>
    <col min="14848" max="14848" width="35.109375" style="212" bestFit="1" customWidth="1"/>
    <col min="14849" max="14869" width="0" style="212" hidden="1" customWidth="1"/>
    <col min="14870" max="14870" width="40.109375" style="212" bestFit="1" customWidth="1"/>
    <col min="14871" max="14871" width="35.109375" style="212" bestFit="1" customWidth="1"/>
    <col min="14872" max="14889" width="12.5546875" style="212" customWidth="1"/>
    <col min="14890" max="14914" width="10" style="212" customWidth="1"/>
    <col min="14915" max="14915" width="9.5546875" style="212" customWidth="1"/>
    <col min="14916" max="14933" width="0" style="212" hidden="1" customWidth="1"/>
    <col min="14934" max="14934" width="1.109375" style="212" customWidth="1"/>
    <col min="14935" max="14942" width="0" style="212" hidden="1" customWidth="1"/>
    <col min="14943" max="14943" width="2.33203125" style="212" customWidth="1"/>
    <col min="14944" max="14967" width="0" style="212" hidden="1" customWidth="1"/>
    <col min="14968" max="14968" width="0.33203125" style="212" customWidth="1"/>
    <col min="14969" max="14975" width="0" style="212" hidden="1" customWidth="1"/>
    <col min="14976" max="15031" width="10" style="212"/>
    <col min="15032" max="15032" width="102" style="212" bestFit="1" customWidth="1"/>
    <col min="15033" max="15101" width="0" style="212" hidden="1" customWidth="1"/>
    <col min="15102" max="15102" width="28.6640625" style="212" bestFit="1" customWidth="1"/>
    <col min="15103" max="15103" width="40.109375" style="212" bestFit="1" customWidth="1"/>
    <col min="15104" max="15104" width="35.109375" style="212" bestFit="1" customWidth="1"/>
    <col min="15105" max="15125" width="0" style="212" hidden="1" customWidth="1"/>
    <col min="15126" max="15126" width="40.109375" style="212" bestFit="1" customWidth="1"/>
    <col min="15127" max="15127" width="35.109375" style="212" bestFit="1" customWidth="1"/>
    <col min="15128" max="15145" width="12.5546875" style="212" customWidth="1"/>
    <col min="15146" max="15170" width="10" style="212" customWidth="1"/>
    <col min="15171" max="15171" width="9.5546875" style="212" customWidth="1"/>
    <col min="15172" max="15189" width="0" style="212" hidden="1" customWidth="1"/>
    <col min="15190" max="15190" width="1.109375" style="212" customWidth="1"/>
    <col min="15191" max="15198" width="0" style="212" hidden="1" customWidth="1"/>
    <col min="15199" max="15199" width="2.33203125" style="212" customWidth="1"/>
    <col min="15200" max="15223" width="0" style="212" hidden="1" customWidth="1"/>
    <col min="15224" max="15224" width="0.33203125" style="212" customWidth="1"/>
    <col min="15225" max="15231" width="0" style="212" hidden="1" customWidth="1"/>
    <col min="15232" max="15287" width="10" style="212"/>
    <col min="15288" max="15288" width="102" style="212" bestFit="1" customWidth="1"/>
    <col min="15289" max="15357" width="0" style="212" hidden="1" customWidth="1"/>
    <col min="15358" max="15358" width="28.6640625" style="212" bestFit="1" customWidth="1"/>
    <col min="15359" max="15359" width="40.109375" style="212" bestFit="1" customWidth="1"/>
    <col min="15360" max="15360" width="35.109375" style="212" bestFit="1" customWidth="1"/>
    <col min="15361" max="15381" width="0" style="212" hidden="1" customWidth="1"/>
    <col min="15382" max="15382" width="40.109375" style="212" bestFit="1" customWidth="1"/>
    <col min="15383" max="15383" width="35.109375" style="212" bestFit="1" customWidth="1"/>
    <col min="15384" max="15401" width="12.5546875" style="212" customWidth="1"/>
    <col min="15402" max="15426" width="10" style="212" customWidth="1"/>
    <col min="15427" max="15427" width="9.5546875" style="212" customWidth="1"/>
    <col min="15428" max="15445" width="0" style="212" hidden="1" customWidth="1"/>
    <col min="15446" max="15446" width="1.109375" style="212" customWidth="1"/>
    <col min="15447" max="15454" width="0" style="212" hidden="1" customWidth="1"/>
    <col min="15455" max="15455" width="2.33203125" style="212" customWidth="1"/>
    <col min="15456" max="15479" width="0" style="212" hidden="1" customWidth="1"/>
    <col min="15480" max="15480" width="0.33203125" style="212" customWidth="1"/>
    <col min="15481" max="15487" width="0" style="212" hidden="1" customWidth="1"/>
    <col min="15488" max="15543" width="10" style="212"/>
    <col min="15544" max="15544" width="102" style="212" bestFit="1" customWidth="1"/>
    <col min="15545" max="15613" width="0" style="212" hidden="1" customWidth="1"/>
    <col min="15614" max="15614" width="28.6640625" style="212" bestFit="1" customWidth="1"/>
    <col min="15615" max="15615" width="40.109375" style="212" bestFit="1" customWidth="1"/>
    <col min="15616" max="15616" width="35.109375" style="212" bestFit="1" customWidth="1"/>
    <col min="15617" max="15637" width="0" style="212" hidden="1" customWidth="1"/>
    <col min="15638" max="15638" width="40.109375" style="212" bestFit="1" customWidth="1"/>
    <col min="15639" max="15639" width="35.109375" style="212" bestFit="1" customWidth="1"/>
    <col min="15640" max="15657" width="12.5546875" style="212" customWidth="1"/>
    <col min="15658" max="15682" width="10" style="212" customWidth="1"/>
    <col min="15683" max="15683" width="9.5546875" style="212" customWidth="1"/>
    <col min="15684" max="15701" width="0" style="212" hidden="1" customWidth="1"/>
    <col min="15702" max="15702" width="1.109375" style="212" customWidth="1"/>
    <col min="15703" max="15710" width="0" style="212" hidden="1" customWidth="1"/>
    <col min="15711" max="15711" width="2.33203125" style="212" customWidth="1"/>
    <col min="15712" max="15735" width="0" style="212" hidden="1" customWidth="1"/>
    <col min="15736" max="15736" width="0.33203125" style="212" customWidth="1"/>
    <col min="15737" max="15743" width="0" style="212" hidden="1" customWidth="1"/>
    <col min="15744" max="15799" width="10" style="212"/>
    <col min="15800" max="15800" width="102" style="212" bestFit="1" customWidth="1"/>
    <col min="15801" max="15869" width="0" style="212" hidden="1" customWidth="1"/>
    <col min="15870" max="15870" width="28.6640625" style="212" bestFit="1" customWidth="1"/>
    <col min="15871" max="15871" width="40.109375" style="212" bestFit="1" customWidth="1"/>
    <col min="15872" max="15872" width="35.109375" style="212" bestFit="1" customWidth="1"/>
    <col min="15873" max="15893" width="0" style="212" hidden="1" customWidth="1"/>
    <col min="15894" max="15894" width="40.109375" style="212" bestFit="1" customWidth="1"/>
    <col min="15895" max="15895" width="35.109375" style="212" bestFit="1" customWidth="1"/>
    <col min="15896" max="15913" width="12.5546875" style="212" customWidth="1"/>
    <col min="15914" max="15938" width="10" style="212" customWidth="1"/>
    <col min="15939" max="15939" width="9.5546875" style="212" customWidth="1"/>
    <col min="15940" max="15957" width="0" style="212" hidden="1" customWidth="1"/>
    <col min="15958" max="15958" width="1.109375" style="212" customWidth="1"/>
    <col min="15959" max="15966" width="0" style="212" hidden="1" customWidth="1"/>
    <col min="15967" max="15967" width="2.33203125" style="212" customWidth="1"/>
    <col min="15968" max="15991" width="0" style="212" hidden="1" customWidth="1"/>
    <col min="15992" max="15992" width="0.33203125" style="212" customWidth="1"/>
    <col min="15993" max="15999" width="0" style="212" hidden="1" customWidth="1"/>
    <col min="16000" max="16055" width="10" style="212"/>
    <col min="16056" max="16056" width="102" style="212" bestFit="1" customWidth="1"/>
    <col min="16057" max="16125" width="0" style="212" hidden="1" customWidth="1"/>
    <col min="16126" max="16126" width="28.6640625" style="212" bestFit="1" customWidth="1"/>
    <col min="16127" max="16127" width="40.109375" style="212" bestFit="1" customWidth="1"/>
    <col min="16128" max="16128" width="35.109375" style="212" bestFit="1" customWidth="1"/>
    <col min="16129" max="16149" width="0" style="212" hidden="1" customWidth="1"/>
    <col min="16150" max="16150" width="40.109375" style="212" bestFit="1" customWidth="1"/>
    <col min="16151" max="16151" width="35.109375" style="212" bestFit="1" customWidth="1"/>
    <col min="16152" max="16169" width="12.5546875" style="212" customWidth="1"/>
    <col min="16170" max="16194" width="10" style="212" customWidth="1"/>
    <col min="16195" max="16195" width="9.5546875" style="212" customWidth="1"/>
    <col min="16196" max="16213" width="0" style="212" hidden="1" customWidth="1"/>
    <col min="16214" max="16214" width="1.109375" style="212" customWidth="1"/>
    <col min="16215" max="16222" width="0" style="212" hidden="1" customWidth="1"/>
    <col min="16223" max="16223" width="2.33203125" style="212" customWidth="1"/>
    <col min="16224" max="16247" width="0" style="212" hidden="1" customWidth="1"/>
    <col min="16248" max="16248" width="0.33203125" style="212" customWidth="1"/>
    <col min="16249" max="16255" width="0" style="212" hidden="1" customWidth="1"/>
    <col min="16256" max="16384" width="10" style="212"/>
  </cols>
  <sheetData>
    <row r="1" spans="1:41" s="237" customFormat="1" ht="134.4" customHeight="1" thickTop="1" x14ac:dyDescent="1.1499999999999999">
      <c r="A1" s="653" t="s">
        <v>183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4"/>
      <c r="R1" s="654"/>
      <c r="S1" s="654"/>
      <c r="T1" s="654"/>
      <c r="U1" s="654"/>
      <c r="V1" s="654"/>
      <c r="W1" s="654"/>
      <c r="X1" s="654"/>
      <c r="Y1" s="654"/>
      <c r="Z1" s="654"/>
      <c r="AA1" s="654"/>
      <c r="AB1" s="654"/>
      <c r="AC1" s="654"/>
      <c r="AD1" s="654"/>
      <c r="AE1" s="654"/>
      <c r="AF1" s="654"/>
      <c r="AG1" s="655"/>
      <c r="AH1" s="348"/>
      <c r="AI1" s="348"/>
      <c r="AJ1" s="238"/>
    </row>
    <row r="2" spans="1:41" s="237" customFormat="1" x14ac:dyDescent="1.1499999999999999">
      <c r="A2" s="656" t="s">
        <v>394</v>
      </c>
      <c r="B2" s="657"/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7"/>
      <c r="O2" s="657"/>
      <c r="P2" s="657"/>
      <c r="Q2" s="657"/>
      <c r="R2" s="657"/>
      <c r="S2" s="657"/>
      <c r="T2" s="657"/>
      <c r="U2" s="657"/>
      <c r="V2" s="657"/>
      <c r="W2" s="657"/>
      <c r="X2" s="657"/>
      <c r="Y2" s="657"/>
      <c r="Z2" s="657"/>
      <c r="AA2" s="657"/>
      <c r="AB2" s="657"/>
      <c r="AC2" s="657"/>
      <c r="AD2" s="657"/>
      <c r="AE2" s="657"/>
      <c r="AF2" s="657"/>
      <c r="AG2" s="658"/>
      <c r="AH2" s="348"/>
      <c r="AI2" s="348"/>
      <c r="AJ2" s="238"/>
    </row>
    <row r="3" spans="1:41" s="237" customFormat="1" x14ac:dyDescent="1.1499999999999999">
      <c r="A3" s="656" t="s">
        <v>397</v>
      </c>
      <c r="B3" s="657"/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657"/>
      <c r="N3" s="657"/>
      <c r="O3" s="657"/>
      <c r="P3" s="657"/>
      <c r="Q3" s="657"/>
      <c r="R3" s="657"/>
      <c r="S3" s="657"/>
      <c r="T3" s="657"/>
      <c r="U3" s="657"/>
      <c r="V3" s="657"/>
      <c r="W3" s="657"/>
      <c r="X3" s="657"/>
      <c r="Y3" s="657"/>
      <c r="Z3" s="657"/>
      <c r="AA3" s="657"/>
      <c r="AB3" s="657"/>
      <c r="AC3" s="657"/>
      <c r="AD3" s="657"/>
      <c r="AE3" s="657"/>
      <c r="AF3" s="657"/>
      <c r="AG3" s="658"/>
      <c r="AH3" s="349"/>
      <c r="AI3" s="349"/>
      <c r="AJ3" s="238"/>
      <c r="AO3" s="237" t="s">
        <v>2</v>
      </c>
    </row>
    <row r="4" spans="1:41" s="237" customFormat="1" x14ac:dyDescent="1.1499999999999999">
      <c r="A4" s="656" t="s">
        <v>1</v>
      </c>
      <c r="B4" s="657"/>
      <c r="C4" s="657"/>
      <c r="D4" s="657"/>
      <c r="E4" s="657"/>
      <c r="F4" s="657"/>
      <c r="G4" s="657"/>
      <c r="H4" s="657"/>
      <c r="I4" s="657"/>
      <c r="J4" s="657"/>
      <c r="K4" s="657"/>
      <c r="L4" s="657"/>
      <c r="M4" s="657"/>
      <c r="N4" s="657"/>
      <c r="O4" s="657"/>
      <c r="P4" s="657"/>
      <c r="Q4" s="657"/>
      <c r="R4" s="657"/>
      <c r="S4" s="657"/>
      <c r="T4" s="657"/>
      <c r="U4" s="657"/>
      <c r="V4" s="657"/>
      <c r="W4" s="657"/>
      <c r="X4" s="657"/>
      <c r="Y4" s="657"/>
      <c r="Z4" s="657"/>
      <c r="AA4" s="657"/>
      <c r="AB4" s="657"/>
      <c r="AC4" s="657"/>
      <c r="AD4" s="657"/>
      <c r="AE4" s="657"/>
      <c r="AF4" s="657"/>
      <c r="AG4" s="658"/>
      <c r="AH4" s="348"/>
      <c r="AI4" s="348"/>
      <c r="AJ4" s="238"/>
    </row>
    <row r="5" spans="1:41" ht="79.2" hidden="1" thickTop="1" x14ac:dyDescent="1.1499999999999999">
      <c r="A5" s="387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594"/>
      <c r="AH5" s="350"/>
      <c r="AI5" s="350"/>
    </row>
    <row r="6" spans="1:41" x14ac:dyDescent="1.1499999999999999">
      <c r="A6" s="388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351"/>
      <c r="M6" s="351"/>
      <c r="N6" s="351"/>
      <c r="R6" s="351"/>
      <c r="S6" s="351"/>
      <c r="T6" s="351"/>
      <c r="U6" s="351"/>
      <c r="V6" s="351"/>
      <c r="W6" s="352"/>
      <c r="X6" s="351"/>
      <c r="Y6" s="351"/>
      <c r="Z6" s="351"/>
      <c r="AA6" s="351"/>
      <c r="AB6" s="351"/>
      <c r="AC6" s="351"/>
      <c r="AD6" s="351"/>
      <c r="AE6" s="351"/>
      <c r="AF6" s="351"/>
      <c r="AG6" s="595"/>
      <c r="AH6" s="351"/>
      <c r="AI6" s="351"/>
    </row>
    <row r="7" spans="1:41" s="236" customFormat="1" x14ac:dyDescent="1.1499999999999999">
      <c r="A7" s="389" t="s">
        <v>47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353" t="s">
        <v>184</v>
      </c>
      <c r="M7" s="354" t="s">
        <v>269</v>
      </c>
      <c r="N7" s="353" t="s">
        <v>258</v>
      </c>
      <c r="O7" s="354" t="s">
        <v>269</v>
      </c>
      <c r="P7" s="353" t="s">
        <v>259</v>
      </c>
      <c r="Q7" s="553" t="s">
        <v>269</v>
      </c>
      <c r="R7" s="353" t="s">
        <v>268</v>
      </c>
      <c r="S7" s="354" t="s">
        <v>269</v>
      </c>
      <c r="T7" s="353" t="s">
        <v>260</v>
      </c>
      <c r="U7" s="354" t="s">
        <v>269</v>
      </c>
      <c r="V7" s="353" t="s">
        <v>261</v>
      </c>
      <c r="W7" s="354" t="s">
        <v>269</v>
      </c>
      <c r="X7" s="353" t="s">
        <v>262</v>
      </c>
      <c r="Y7" s="354" t="s">
        <v>269</v>
      </c>
      <c r="Z7" s="353" t="s">
        <v>263</v>
      </c>
      <c r="AA7" s="354" t="s">
        <v>269</v>
      </c>
      <c r="AB7" s="353" t="s">
        <v>264</v>
      </c>
      <c r="AC7" s="354" t="s">
        <v>269</v>
      </c>
      <c r="AD7" s="353" t="s">
        <v>265</v>
      </c>
      <c r="AE7" s="354" t="s">
        <v>269</v>
      </c>
      <c r="AF7" s="353" t="s">
        <v>266</v>
      </c>
      <c r="AG7" s="596" t="s">
        <v>269</v>
      </c>
      <c r="AH7" s="353" t="s">
        <v>267</v>
      </c>
      <c r="AI7" s="354" t="s">
        <v>269</v>
      </c>
    </row>
    <row r="8" spans="1:41" ht="94.8" customHeight="1" x14ac:dyDescent="1.1499999999999999">
      <c r="A8" s="390" t="s">
        <v>49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355">
        <v>2063.9</v>
      </c>
      <c r="M8" s="355">
        <f>SUM(L8-J8)</f>
        <v>2063.9</v>
      </c>
      <c r="N8" s="355">
        <v>3905</v>
      </c>
      <c r="O8" s="355">
        <f>SUM(N8-L8)</f>
        <v>1841.1</v>
      </c>
      <c r="P8" s="355">
        <v>5892.3</v>
      </c>
      <c r="Q8" s="355">
        <f>SUM(P8-N8)</f>
        <v>1987.3000000000002</v>
      </c>
      <c r="R8" s="355">
        <v>7827.3</v>
      </c>
      <c r="S8" s="355">
        <f>SUM(R8-P8)</f>
        <v>1935</v>
      </c>
      <c r="T8" s="355">
        <v>9802.6</v>
      </c>
      <c r="U8" s="355">
        <f>SUM(T8-R8)</f>
        <v>1975.3000000000002</v>
      </c>
      <c r="V8" s="355">
        <v>11672.5</v>
      </c>
      <c r="W8" s="355">
        <f>SUM(V8-T8)</f>
        <v>1869.8999999999996</v>
      </c>
      <c r="X8" s="355">
        <v>13556.4</v>
      </c>
      <c r="Y8" s="355">
        <f>SUM(X8-V8)</f>
        <v>1883.8999999999996</v>
      </c>
      <c r="Z8" s="355">
        <v>15419.6</v>
      </c>
      <c r="AA8" s="355">
        <f>SUM(Z8-X8)</f>
        <v>1863.2000000000007</v>
      </c>
      <c r="AB8" s="355">
        <v>17217.3</v>
      </c>
      <c r="AC8" s="355">
        <f>SUM(AB8-Z8)</f>
        <v>1797.6999999999989</v>
      </c>
      <c r="AD8" s="355">
        <v>19061.3</v>
      </c>
      <c r="AE8" s="355">
        <f>SUM(AD8-AB8)</f>
        <v>1844</v>
      </c>
      <c r="AF8" s="355">
        <v>22732</v>
      </c>
      <c r="AG8" s="597">
        <f>SUM(AF8-AD8)</f>
        <v>3670.7000000000007</v>
      </c>
      <c r="AH8" s="355">
        <v>24769.8</v>
      </c>
      <c r="AI8" s="356">
        <f>SUM(AH8-AF8)</f>
        <v>2037.7999999999993</v>
      </c>
    </row>
    <row r="9" spans="1:41" ht="94.8" hidden="1" customHeight="1" x14ac:dyDescent="1.1499999999999999">
      <c r="A9" s="390" t="s">
        <v>50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355">
        <v>0</v>
      </c>
      <c r="M9" s="355"/>
      <c r="N9" s="355">
        <v>0</v>
      </c>
      <c r="O9" s="355"/>
      <c r="P9" s="355">
        <v>0</v>
      </c>
      <c r="Q9" s="355"/>
      <c r="R9" s="355">
        <v>0</v>
      </c>
      <c r="S9" s="355"/>
      <c r="T9" s="355">
        <v>0</v>
      </c>
      <c r="U9" s="355"/>
      <c r="V9" s="355">
        <v>0</v>
      </c>
      <c r="W9" s="355"/>
      <c r="X9" s="355">
        <v>0</v>
      </c>
      <c r="Y9" s="355"/>
      <c r="Z9" s="355">
        <v>0</v>
      </c>
      <c r="AA9" s="355"/>
      <c r="AB9" s="355">
        <v>0</v>
      </c>
      <c r="AC9" s="355"/>
      <c r="AD9" s="355">
        <v>0</v>
      </c>
      <c r="AE9" s="355"/>
      <c r="AF9" s="355">
        <v>0</v>
      </c>
      <c r="AG9" s="597"/>
      <c r="AH9" s="355">
        <v>0</v>
      </c>
      <c r="AI9" s="356"/>
    </row>
    <row r="10" spans="1:41" ht="94.8" customHeight="1" x14ac:dyDescent="1.1499999999999999">
      <c r="A10" s="593" t="s">
        <v>51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355">
        <v>718.2</v>
      </c>
      <c r="M10" s="355">
        <f>SUM(L10-J10)</f>
        <v>718.2</v>
      </c>
      <c r="N10" s="355">
        <v>1411.5</v>
      </c>
      <c r="O10" s="355">
        <f>SUM(N10-L10)</f>
        <v>693.3</v>
      </c>
      <c r="P10" s="355">
        <v>2322.4</v>
      </c>
      <c r="Q10" s="355">
        <f>SUM(P10-N10)</f>
        <v>910.90000000000009</v>
      </c>
      <c r="R10" s="355">
        <v>3295.9</v>
      </c>
      <c r="S10" s="355">
        <f>SUM(R10-P10)</f>
        <v>973.5</v>
      </c>
      <c r="T10" s="355">
        <v>4345.1000000000004</v>
      </c>
      <c r="U10" s="355">
        <f>SUM(T10-R10)</f>
        <v>1049.2000000000003</v>
      </c>
      <c r="V10" s="355">
        <v>5259.8</v>
      </c>
      <c r="W10" s="592">
        <f>SUM(V10-T10)</f>
        <v>914.69999999999982</v>
      </c>
      <c r="X10" s="355">
        <v>6312</v>
      </c>
      <c r="Y10" s="355">
        <f>SUM(X10-V10)</f>
        <v>1052.1999999999998</v>
      </c>
      <c r="Z10" s="355">
        <v>7380</v>
      </c>
      <c r="AA10" s="355">
        <f>SUM(Z10-X10)</f>
        <v>1068</v>
      </c>
      <c r="AB10" s="355">
        <v>8413.6</v>
      </c>
      <c r="AC10" s="355">
        <f>SUM(AB10-Z10)</f>
        <v>1033.6000000000004</v>
      </c>
      <c r="AD10" s="355">
        <v>9525.2999999999993</v>
      </c>
      <c r="AE10" s="355">
        <f>SUM(AD10-AB10)</f>
        <v>1111.6999999999989</v>
      </c>
      <c r="AF10" s="355">
        <v>5567.4</v>
      </c>
      <c r="AG10" s="597">
        <f>SUM(AF10-AD10)</f>
        <v>-3957.8999999999996</v>
      </c>
      <c r="AH10" s="355">
        <v>6227.9</v>
      </c>
      <c r="AI10" s="356">
        <f>SUM(AH10-AF10)</f>
        <v>660.5</v>
      </c>
    </row>
    <row r="11" spans="1:41" ht="94.8" hidden="1" customHeight="1" x14ac:dyDescent="1.1499999999999999">
      <c r="A11" s="390" t="s">
        <v>52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355">
        <v>0</v>
      </c>
      <c r="M11" s="355">
        <f>SUM(L11-J11)</f>
        <v>0</v>
      </c>
      <c r="N11" s="355">
        <v>0</v>
      </c>
      <c r="O11" s="355">
        <f>SUM(N11-L11)</f>
        <v>0</v>
      </c>
      <c r="P11" s="355">
        <v>0</v>
      </c>
      <c r="Q11" s="355">
        <f>SUM(P11-N11)</f>
        <v>0</v>
      </c>
      <c r="R11" s="355">
        <v>0</v>
      </c>
      <c r="S11" s="355">
        <f>SUM(R11-P11)</f>
        <v>0</v>
      </c>
      <c r="T11" s="355">
        <v>0</v>
      </c>
      <c r="U11" s="355">
        <f>SUM(T11-R11)</f>
        <v>0</v>
      </c>
      <c r="V11" s="355">
        <v>0</v>
      </c>
      <c r="W11" s="355">
        <f>SUM(V11-T11)</f>
        <v>0</v>
      </c>
      <c r="X11" s="355">
        <v>0</v>
      </c>
      <c r="Y11" s="355">
        <f>SUM(X11-V11)</f>
        <v>0</v>
      </c>
      <c r="Z11" s="355">
        <v>0</v>
      </c>
      <c r="AA11" s="355">
        <f>SUM(Z11-X11)</f>
        <v>0</v>
      </c>
      <c r="AB11" s="355">
        <v>0</v>
      </c>
      <c r="AC11" s="355">
        <f>SUM(AB11-Z11)</f>
        <v>0</v>
      </c>
      <c r="AD11" s="355">
        <v>0</v>
      </c>
      <c r="AE11" s="355">
        <f>SUM(AD11-AB11)</f>
        <v>0</v>
      </c>
      <c r="AF11" s="355">
        <v>0</v>
      </c>
      <c r="AG11" s="597">
        <f>SUM(AF11-AD11)</f>
        <v>0</v>
      </c>
      <c r="AH11" s="355">
        <v>0</v>
      </c>
      <c r="AI11" s="356">
        <f>SUM(AH11-AF11)</f>
        <v>0</v>
      </c>
    </row>
    <row r="12" spans="1:41" ht="94.8" customHeight="1" x14ac:dyDescent="1.1499999999999999">
      <c r="A12" s="390" t="s">
        <v>53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355">
        <v>188.1</v>
      </c>
      <c r="M12" s="355">
        <f>SUM(L12-J12)</f>
        <v>188.1</v>
      </c>
      <c r="N12" s="355">
        <v>342.5</v>
      </c>
      <c r="O12" s="355">
        <f>SUM(N12-L12)</f>
        <v>154.4</v>
      </c>
      <c r="P12" s="355">
        <v>494.6</v>
      </c>
      <c r="Q12" s="355">
        <f>SUM(P12-N12)</f>
        <v>152.10000000000002</v>
      </c>
      <c r="R12" s="355">
        <v>600.4</v>
      </c>
      <c r="S12" s="355">
        <f>SUM(R12-P12)</f>
        <v>105.79999999999995</v>
      </c>
      <c r="T12" s="355">
        <v>699.1</v>
      </c>
      <c r="U12" s="355">
        <f>SUM(T12-R12)</f>
        <v>98.700000000000045</v>
      </c>
      <c r="V12" s="355">
        <v>844.6</v>
      </c>
      <c r="W12" s="355">
        <f>SUM(V12-T12)</f>
        <v>145.5</v>
      </c>
      <c r="X12" s="355">
        <v>894.9</v>
      </c>
      <c r="Y12" s="355">
        <f>SUM(X12-V12)</f>
        <v>50.299999999999955</v>
      </c>
      <c r="Z12" s="355">
        <v>931.9</v>
      </c>
      <c r="AA12" s="355">
        <f>SUM(Z12-X12)</f>
        <v>37</v>
      </c>
      <c r="AB12" s="355">
        <v>989.9</v>
      </c>
      <c r="AC12" s="355">
        <f>SUM(AB12-Z12)</f>
        <v>58</v>
      </c>
      <c r="AD12" s="355">
        <v>1036.9000000000001</v>
      </c>
      <c r="AE12" s="355">
        <f>SUM(AD12-AB12)</f>
        <v>47.000000000000114</v>
      </c>
      <c r="AF12" s="355">
        <v>1172.5999999999999</v>
      </c>
      <c r="AG12" s="597">
        <f>SUM(AF12-AD12)</f>
        <v>135.69999999999982</v>
      </c>
      <c r="AH12" s="355">
        <v>1282.0999999999999</v>
      </c>
      <c r="AI12" s="356">
        <f>SUM(AH12-AF12)</f>
        <v>109.5</v>
      </c>
    </row>
    <row r="13" spans="1:41" s="213" customFormat="1" ht="94.8" customHeight="1" x14ac:dyDescent="1.1499999999999999">
      <c r="A13" s="391"/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357">
        <f>SUM(L8:L12)</f>
        <v>2970.2000000000003</v>
      </c>
      <c r="M13" s="357">
        <f>SUM(L13-J13)</f>
        <v>2970.2000000000003</v>
      </c>
      <c r="N13" s="357">
        <f>SUM(N8:N12)</f>
        <v>5659</v>
      </c>
      <c r="O13" s="357">
        <f>SUM(N13-L13)</f>
        <v>2688.7999999999997</v>
      </c>
      <c r="P13" s="357">
        <f>SUM(P8:P12)</f>
        <v>8709.3000000000011</v>
      </c>
      <c r="Q13" s="357">
        <f>SUM(P13-N13)</f>
        <v>3050.3000000000011</v>
      </c>
      <c r="R13" s="357">
        <f>SUM(R8:R12)</f>
        <v>11723.6</v>
      </c>
      <c r="S13" s="357">
        <f>SUM(R13-P13)</f>
        <v>3014.2999999999993</v>
      </c>
      <c r="T13" s="357">
        <f>SUM(T8:T12)</f>
        <v>14846.800000000001</v>
      </c>
      <c r="U13" s="357">
        <f>SUM(T13-R13)</f>
        <v>3123.2000000000007</v>
      </c>
      <c r="V13" s="357">
        <f>SUM(V8:V12)</f>
        <v>17776.899999999998</v>
      </c>
      <c r="W13" s="357">
        <f>SUM(V13-T13)</f>
        <v>2930.0999999999967</v>
      </c>
      <c r="X13" s="357">
        <f>SUM(X8:X12)</f>
        <v>20763.300000000003</v>
      </c>
      <c r="Y13" s="357">
        <f>SUM(X13-V13)</f>
        <v>2986.4000000000051</v>
      </c>
      <c r="Z13" s="357">
        <f>SUM(Z8:Z12)</f>
        <v>23731.5</v>
      </c>
      <c r="AA13" s="357">
        <f>SUM(Z13-X13)</f>
        <v>2968.1999999999971</v>
      </c>
      <c r="AB13" s="357">
        <f>SUM(AB8:AB12)</f>
        <v>26620.800000000003</v>
      </c>
      <c r="AC13" s="357">
        <f>SUM(AB13-Z13)</f>
        <v>2889.3000000000029</v>
      </c>
      <c r="AD13" s="357">
        <f>SUM(AD8:AD12)</f>
        <v>29623.5</v>
      </c>
      <c r="AE13" s="357">
        <f>SUM(AD13-AB13)</f>
        <v>3002.6999999999971</v>
      </c>
      <c r="AF13" s="357">
        <f>SUM(AF8:AF12)</f>
        <v>29472</v>
      </c>
      <c r="AG13" s="598">
        <f>SUM(AF13-AD13)</f>
        <v>-151.5</v>
      </c>
      <c r="AH13" s="357">
        <f>SUM(AH8:AH12)</f>
        <v>32279.799999999996</v>
      </c>
      <c r="AI13" s="358">
        <f>SUM(AH13-AF13)</f>
        <v>2807.7999999999956</v>
      </c>
    </row>
    <row r="14" spans="1:41" ht="94.8" hidden="1" customHeight="1" x14ac:dyDescent="1.1499999999999999">
      <c r="A14" s="388"/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351"/>
      <c r="M14" s="355"/>
      <c r="N14" s="351"/>
      <c r="O14" s="355"/>
      <c r="Q14" s="355"/>
      <c r="R14" s="351"/>
      <c r="S14" s="355"/>
      <c r="T14" s="351"/>
      <c r="U14" s="355"/>
      <c r="V14" s="351"/>
      <c r="W14" s="355"/>
      <c r="X14" s="351"/>
      <c r="Y14" s="355"/>
      <c r="Z14" s="351"/>
      <c r="AA14" s="355"/>
      <c r="AB14" s="351"/>
      <c r="AC14" s="355"/>
      <c r="AD14" s="351"/>
      <c r="AE14" s="355"/>
      <c r="AF14" s="351"/>
      <c r="AG14" s="597"/>
      <c r="AH14" s="351"/>
      <c r="AI14" s="356"/>
    </row>
    <row r="15" spans="1:41" s="213" customFormat="1" ht="94.8" customHeight="1" x14ac:dyDescent="1.1499999999999999">
      <c r="A15" s="389" t="s">
        <v>54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359"/>
      <c r="M15" s="360"/>
      <c r="N15" s="359"/>
      <c r="O15" s="360"/>
      <c r="P15" s="359"/>
      <c r="Q15" s="360"/>
      <c r="R15" s="359"/>
      <c r="S15" s="360"/>
      <c r="T15" s="359"/>
      <c r="U15" s="360"/>
      <c r="V15" s="359"/>
      <c r="W15" s="360"/>
      <c r="X15" s="359"/>
      <c r="Y15" s="360"/>
      <c r="Z15" s="359"/>
      <c r="AA15" s="360"/>
      <c r="AB15" s="359"/>
      <c r="AC15" s="360"/>
      <c r="AD15" s="359"/>
      <c r="AE15" s="360"/>
      <c r="AF15" s="359"/>
      <c r="AG15" s="599"/>
      <c r="AH15" s="359"/>
      <c r="AI15" s="361"/>
    </row>
    <row r="16" spans="1:41" ht="94.8" customHeight="1" x14ac:dyDescent="1.1499999999999999">
      <c r="A16" s="388" t="s">
        <v>24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351">
        <v>14.8</v>
      </c>
      <c r="M16" s="355">
        <f t="shared" ref="M16:M21" si="0">SUM(L16-J16)</f>
        <v>14.8</v>
      </c>
      <c r="N16" s="351">
        <v>29.5</v>
      </c>
      <c r="O16" s="355">
        <f t="shared" ref="O16:O21" si="1">SUM(N16-L16)</f>
        <v>14.7</v>
      </c>
      <c r="P16" s="351">
        <v>45</v>
      </c>
      <c r="Q16" s="355">
        <f t="shared" ref="Q16:Q21" si="2">SUM(P16-N16)</f>
        <v>15.5</v>
      </c>
      <c r="R16" s="351">
        <v>59.2</v>
      </c>
      <c r="S16" s="355">
        <f t="shared" ref="S16:S21" si="3">SUM(R16-P16)</f>
        <v>14.200000000000003</v>
      </c>
      <c r="T16" s="351">
        <v>71.900000000000006</v>
      </c>
      <c r="U16" s="355">
        <f t="shared" ref="U16:U21" si="4">SUM(T16-R16)</f>
        <v>12.700000000000003</v>
      </c>
      <c r="V16" s="351">
        <v>83.8</v>
      </c>
      <c r="W16" s="355">
        <f t="shared" ref="W16:W21" si="5">SUM(V16-T16)</f>
        <v>11.899999999999991</v>
      </c>
      <c r="X16" s="351">
        <v>95.6</v>
      </c>
      <c r="Y16" s="355">
        <f t="shared" ref="Y16:Y21" si="6">SUM(X16-V16)</f>
        <v>11.799999999999997</v>
      </c>
      <c r="Z16" s="351">
        <v>104.4</v>
      </c>
      <c r="AA16" s="355">
        <f t="shared" ref="AA16:AA21" si="7">SUM(Z16-X16)</f>
        <v>8.8000000000000114</v>
      </c>
      <c r="AB16" s="351">
        <v>113</v>
      </c>
      <c r="AC16" s="355">
        <f t="shared" ref="AC16:AC21" si="8">SUM(AB16-Z16)</f>
        <v>8.5999999999999943</v>
      </c>
      <c r="AD16" s="351">
        <v>121.6</v>
      </c>
      <c r="AE16" s="355">
        <f t="shared" ref="AE16:AE21" si="9">SUM(AD16-AB16)</f>
        <v>8.5999999999999943</v>
      </c>
      <c r="AF16" s="351">
        <v>232.7</v>
      </c>
      <c r="AG16" s="597">
        <f t="shared" ref="AG16:AG21" si="10">SUM(AF16-AD16)</f>
        <v>111.1</v>
      </c>
      <c r="AH16" s="351">
        <v>251.6</v>
      </c>
      <c r="AI16" s="356">
        <f t="shared" ref="AI16:AI21" si="11">SUM(AH16-AF16)</f>
        <v>18.900000000000006</v>
      </c>
    </row>
    <row r="17" spans="1:35" ht="94.8" customHeight="1" x14ac:dyDescent="1.1499999999999999">
      <c r="A17" s="390" t="s">
        <v>49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355">
        <v>841.6</v>
      </c>
      <c r="M17" s="355">
        <f t="shared" si="0"/>
        <v>841.6</v>
      </c>
      <c r="N17" s="355">
        <v>1592.1</v>
      </c>
      <c r="O17" s="355">
        <f t="shared" si="1"/>
        <v>750.49999999999989</v>
      </c>
      <c r="P17" s="355">
        <v>2417.1</v>
      </c>
      <c r="Q17" s="355">
        <f t="shared" si="2"/>
        <v>825</v>
      </c>
      <c r="R17" s="355">
        <v>3197.9</v>
      </c>
      <c r="S17" s="355">
        <f t="shared" si="3"/>
        <v>780.80000000000018</v>
      </c>
      <c r="T17" s="355">
        <v>3997.2</v>
      </c>
      <c r="U17" s="355">
        <f t="shared" si="4"/>
        <v>799.29999999999973</v>
      </c>
      <c r="V17" s="355">
        <v>4781.8</v>
      </c>
      <c r="W17" s="355">
        <f t="shared" si="5"/>
        <v>784.60000000000036</v>
      </c>
      <c r="X17" s="355">
        <v>5541.6</v>
      </c>
      <c r="Y17" s="355">
        <f t="shared" si="6"/>
        <v>759.80000000000018</v>
      </c>
      <c r="Z17" s="355">
        <v>6272.2</v>
      </c>
      <c r="AA17" s="355">
        <f t="shared" si="7"/>
        <v>730.59999999999945</v>
      </c>
      <c r="AB17" s="355">
        <v>6976.7</v>
      </c>
      <c r="AC17" s="355">
        <f t="shared" si="8"/>
        <v>704.5</v>
      </c>
      <c r="AD17" s="355">
        <v>7689.7</v>
      </c>
      <c r="AE17" s="355">
        <f t="shared" si="9"/>
        <v>713</v>
      </c>
      <c r="AF17" s="355">
        <v>9387.5</v>
      </c>
      <c r="AG17" s="597">
        <f t="shared" si="10"/>
        <v>1697.8000000000002</v>
      </c>
      <c r="AH17" s="355">
        <v>10174.299999999999</v>
      </c>
      <c r="AI17" s="356">
        <f t="shared" si="11"/>
        <v>786.79999999999927</v>
      </c>
    </row>
    <row r="18" spans="1:35" ht="94.8" customHeight="1" x14ac:dyDescent="1.1499999999999999">
      <c r="A18" s="390" t="s">
        <v>55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355">
        <v>100.3</v>
      </c>
      <c r="M18" s="355">
        <f t="shared" si="0"/>
        <v>100.3</v>
      </c>
      <c r="N18" s="355">
        <v>175.7</v>
      </c>
      <c r="O18" s="355">
        <f t="shared" si="1"/>
        <v>75.399999999999991</v>
      </c>
      <c r="P18" s="355">
        <v>252.4</v>
      </c>
      <c r="Q18" s="355">
        <f t="shared" si="2"/>
        <v>76.700000000000017</v>
      </c>
      <c r="R18" s="355">
        <v>336.4</v>
      </c>
      <c r="S18" s="355">
        <f t="shared" si="3"/>
        <v>83.999999999999972</v>
      </c>
      <c r="T18" s="355">
        <v>413.2</v>
      </c>
      <c r="U18" s="355">
        <f t="shared" si="4"/>
        <v>76.800000000000011</v>
      </c>
      <c r="V18" s="355">
        <v>490.1</v>
      </c>
      <c r="W18" s="355">
        <f t="shared" si="5"/>
        <v>76.900000000000034</v>
      </c>
      <c r="X18" s="355">
        <v>573.70000000000005</v>
      </c>
      <c r="Y18" s="355">
        <f t="shared" si="6"/>
        <v>83.600000000000023</v>
      </c>
      <c r="Z18" s="355">
        <v>650.6</v>
      </c>
      <c r="AA18" s="355">
        <f t="shared" si="7"/>
        <v>76.899999999999977</v>
      </c>
      <c r="AB18" s="355">
        <v>727.4</v>
      </c>
      <c r="AC18" s="355">
        <f t="shared" si="8"/>
        <v>76.799999999999955</v>
      </c>
      <c r="AD18" s="355">
        <v>817.9</v>
      </c>
      <c r="AE18" s="355">
        <f t="shared" si="9"/>
        <v>90.5</v>
      </c>
      <c r="AF18" s="355">
        <v>787.5</v>
      </c>
      <c r="AG18" s="597">
        <f t="shared" si="10"/>
        <v>-30.399999999999977</v>
      </c>
      <c r="AH18" s="355">
        <v>923.6</v>
      </c>
      <c r="AI18" s="356">
        <f t="shared" si="11"/>
        <v>136.10000000000002</v>
      </c>
    </row>
    <row r="19" spans="1:35" ht="94.8" customHeight="1" x14ac:dyDescent="1.1499999999999999">
      <c r="A19" s="390" t="s">
        <v>194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355">
        <v>0</v>
      </c>
      <c r="M19" s="355">
        <f t="shared" si="0"/>
        <v>0</v>
      </c>
      <c r="N19" s="355">
        <v>0</v>
      </c>
      <c r="O19" s="355">
        <f t="shared" si="1"/>
        <v>0</v>
      </c>
      <c r="P19" s="355">
        <v>0</v>
      </c>
      <c r="Q19" s="355">
        <f t="shared" si="2"/>
        <v>0</v>
      </c>
      <c r="R19" s="355">
        <v>0</v>
      </c>
      <c r="S19" s="355">
        <f t="shared" si="3"/>
        <v>0</v>
      </c>
      <c r="T19" s="355">
        <v>0</v>
      </c>
      <c r="U19" s="355">
        <f t="shared" si="4"/>
        <v>0</v>
      </c>
      <c r="V19" s="355">
        <v>0</v>
      </c>
      <c r="W19" s="355">
        <f t="shared" si="5"/>
        <v>0</v>
      </c>
      <c r="X19" s="355">
        <v>0</v>
      </c>
      <c r="Y19" s="355">
        <f t="shared" si="6"/>
        <v>0</v>
      </c>
      <c r="Z19" s="355">
        <v>0</v>
      </c>
      <c r="AA19" s="355">
        <f t="shared" si="7"/>
        <v>0</v>
      </c>
      <c r="AB19" s="355">
        <v>0</v>
      </c>
      <c r="AC19" s="355">
        <f t="shared" si="8"/>
        <v>0</v>
      </c>
      <c r="AD19" s="355">
        <v>0</v>
      </c>
      <c r="AE19" s="355">
        <f t="shared" si="9"/>
        <v>0</v>
      </c>
      <c r="AF19" s="355">
        <v>1775.2</v>
      </c>
      <c r="AG19" s="597">
        <f t="shared" si="10"/>
        <v>1775.2</v>
      </c>
      <c r="AH19" s="355">
        <v>1775.2</v>
      </c>
      <c r="AI19" s="356">
        <f t="shared" si="11"/>
        <v>0</v>
      </c>
    </row>
    <row r="20" spans="1:35" ht="94.8" customHeight="1" x14ac:dyDescent="1.1499999999999999">
      <c r="A20" s="390" t="s">
        <v>56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362">
        <v>19.7</v>
      </c>
      <c r="M20" s="362">
        <f t="shared" si="0"/>
        <v>19.7</v>
      </c>
      <c r="N20" s="362">
        <v>113.1</v>
      </c>
      <c r="O20" s="362">
        <f t="shared" si="1"/>
        <v>93.399999999999991</v>
      </c>
      <c r="P20" s="362">
        <v>146.69999999999999</v>
      </c>
      <c r="Q20" s="362">
        <f t="shared" si="2"/>
        <v>33.599999999999994</v>
      </c>
      <c r="R20" s="362">
        <v>171.1</v>
      </c>
      <c r="S20" s="362">
        <f t="shared" si="3"/>
        <v>24.400000000000006</v>
      </c>
      <c r="T20" s="362">
        <v>182.8</v>
      </c>
      <c r="U20" s="362">
        <f t="shared" si="4"/>
        <v>11.700000000000017</v>
      </c>
      <c r="V20" s="362">
        <v>254.2</v>
      </c>
      <c r="W20" s="362">
        <f t="shared" si="5"/>
        <v>71.399999999999977</v>
      </c>
      <c r="X20" s="362">
        <v>278</v>
      </c>
      <c r="Y20" s="362">
        <f t="shared" si="6"/>
        <v>23.800000000000011</v>
      </c>
      <c r="Z20" s="362">
        <v>278</v>
      </c>
      <c r="AA20" s="362">
        <f t="shared" si="7"/>
        <v>0</v>
      </c>
      <c r="AB20" s="362">
        <v>345.7</v>
      </c>
      <c r="AC20" s="362">
        <f t="shared" si="8"/>
        <v>67.699999999999989</v>
      </c>
      <c r="AD20" s="362">
        <v>366.7</v>
      </c>
      <c r="AE20" s="362">
        <f t="shared" si="9"/>
        <v>21</v>
      </c>
      <c r="AF20" s="362">
        <v>168</v>
      </c>
      <c r="AG20" s="600">
        <f t="shared" si="10"/>
        <v>-198.7</v>
      </c>
      <c r="AH20" s="362">
        <v>179.5</v>
      </c>
      <c r="AI20" s="363">
        <f t="shared" si="11"/>
        <v>11.5</v>
      </c>
    </row>
    <row r="21" spans="1:35" ht="94.8" customHeight="1" x14ac:dyDescent="1.1499999999999999">
      <c r="A21" s="390"/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355">
        <f>SUM(L16:L20)</f>
        <v>976.4</v>
      </c>
      <c r="M21" s="355">
        <f t="shared" si="0"/>
        <v>976.4</v>
      </c>
      <c r="N21" s="355">
        <f>SUM(N16:N20)</f>
        <v>1910.3999999999999</v>
      </c>
      <c r="O21" s="355">
        <f t="shared" si="1"/>
        <v>933.99999999999989</v>
      </c>
      <c r="P21" s="355">
        <f>SUM(P16:P20)</f>
        <v>2861.2</v>
      </c>
      <c r="Q21" s="355">
        <f t="shared" si="2"/>
        <v>950.8</v>
      </c>
      <c r="R21" s="355">
        <f>SUM(R16:R20)</f>
        <v>3764.6</v>
      </c>
      <c r="S21" s="355">
        <f t="shared" si="3"/>
        <v>903.40000000000009</v>
      </c>
      <c r="T21" s="355">
        <f>SUM(T16:T20)</f>
        <v>4665.1000000000004</v>
      </c>
      <c r="U21" s="355">
        <f t="shared" si="4"/>
        <v>900.50000000000045</v>
      </c>
      <c r="V21" s="355">
        <f>SUM(V16:V20)</f>
        <v>5609.9000000000005</v>
      </c>
      <c r="W21" s="355">
        <f t="shared" si="5"/>
        <v>944.80000000000018</v>
      </c>
      <c r="X21" s="355">
        <f>SUM(X16:X20)</f>
        <v>6488.9000000000005</v>
      </c>
      <c r="Y21" s="355">
        <f t="shared" si="6"/>
        <v>879</v>
      </c>
      <c r="Z21" s="355">
        <f>SUM(Z16:Z20)</f>
        <v>7305.2</v>
      </c>
      <c r="AA21" s="355">
        <f t="shared" si="7"/>
        <v>816.29999999999927</v>
      </c>
      <c r="AB21" s="355">
        <f>SUM(AB16:AB20)</f>
        <v>8162.7999999999993</v>
      </c>
      <c r="AC21" s="355">
        <f t="shared" si="8"/>
        <v>857.59999999999945</v>
      </c>
      <c r="AD21" s="355">
        <f>SUM(AD16:AD20)</f>
        <v>8995.9000000000015</v>
      </c>
      <c r="AE21" s="355">
        <f t="shared" si="9"/>
        <v>833.10000000000218</v>
      </c>
      <c r="AF21" s="355">
        <f>SUM(AF16:AF20)</f>
        <v>12350.900000000001</v>
      </c>
      <c r="AG21" s="597">
        <f t="shared" si="10"/>
        <v>3355</v>
      </c>
      <c r="AH21" s="355">
        <f>SUM(AH16:AH20)</f>
        <v>13304.2</v>
      </c>
      <c r="AI21" s="356">
        <f t="shared" si="11"/>
        <v>953.29999999999927</v>
      </c>
    </row>
    <row r="22" spans="1:35" ht="94.8" customHeight="1" x14ac:dyDescent="1.1499999999999999">
      <c r="A22" s="390"/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355"/>
      <c r="W22" s="355"/>
      <c r="X22" s="355"/>
      <c r="Y22" s="355"/>
      <c r="Z22" s="355"/>
      <c r="AA22" s="355"/>
      <c r="AB22" s="355"/>
      <c r="AC22" s="355"/>
      <c r="AD22" s="355"/>
      <c r="AE22" s="355"/>
      <c r="AF22" s="355"/>
      <c r="AG22" s="597"/>
      <c r="AH22" s="355"/>
      <c r="AI22" s="356"/>
    </row>
    <row r="23" spans="1:35" ht="94.8" customHeight="1" x14ac:dyDescent="1.1499999999999999">
      <c r="A23" s="392" t="s">
        <v>57</v>
      </c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351">
        <v>0</v>
      </c>
      <c r="M23" s="355">
        <f>SUM(L23-J23)</f>
        <v>0</v>
      </c>
      <c r="N23" s="351">
        <v>0</v>
      </c>
      <c r="O23" s="355">
        <f>SUM(N23-L23)</f>
        <v>0</v>
      </c>
      <c r="P23" s="351">
        <v>0</v>
      </c>
      <c r="Q23" s="355">
        <f>SUM(P23-N23)</f>
        <v>0</v>
      </c>
      <c r="R23" s="351">
        <v>0</v>
      </c>
      <c r="S23" s="355">
        <f>SUM(R23-P23)</f>
        <v>0</v>
      </c>
      <c r="T23" s="351">
        <v>8.9</v>
      </c>
      <c r="U23" s="355">
        <f>SUM(T23-R23)</f>
        <v>8.9</v>
      </c>
      <c r="V23" s="351">
        <v>7.6</v>
      </c>
      <c r="W23" s="355">
        <f>SUM(V23-T23)</f>
        <v>-1.3000000000000007</v>
      </c>
      <c r="X23" s="351">
        <v>6.3</v>
      </c>
      <c r="Y23" s="355">
        <f>SUM(X23-V23)</f>
        <v>-1.2999999999999998</v>
      </c>
      <c r="Z23" s="351">
        <v>5</v>
      </c>
      <c r="AA23" s="355">
        <f>SUM(Z23-X23)</f>
        <v>-1.2999999999999998</v>
      </c>
      <c r="AB23" s="351">
        <v>17.8</v>
      </c>
      <c r="AC23" s="355">
        <f>SUM(AB23-Z23)</f>
        <v>12.8</v>
      </c>
      <c r="AD23" s="351">
        <v>4</v>
      </c>
      <c r="AE23" s="355">
        <f>SUM(AD23-AB23)</f>
        <v>-13.8</v>
      </c>
      <c r="AF23" s="351">
        <v>129.6</v>
      </c>
      <c r="AG23" s="597">
        <f>SUM(AF23-AD23)</f>
        <v>125.6</v>
      </c>
      <c r="AH23" s="351">
        <v>128.30000000000001</v>
      </c>
      <c r="AI23" s="356">
        <f>SUM(AH23-AF23)</f>
        <v>-1.2999999999999829</v>
      </c>
    </row>
    <row r="24" spans="1:35" s="213" customFormat="1" ht="94.8" customHeight="1" x14ac:dyDescent="1.1499999999999999">
      <c r="A24" s="391"/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357">
        <f>SUM(L21:L23)</f>
        <v>976.4</v>
      </c>
      <c r="M24" s="357">
        <f>SUM(L24-J24)</f>
        <v>976.4</v>
      </c>
      <c r="N24" s="357">
        <f>SUM(N21:N23)</f>
        <v>1910.3999999999999</v>
      </c>
      <c r="O24" s="357">
        <f>SUM(N24-L24)</f>
        <v>933.99999999999989</v>
      </c>
      <c r="P24" s="357">
        <f>SUM(P21:P23)</f>
        <v>2861.2</v>
      </c>
      <c r="Q24" s="357">
        <f>SUM(P24-N24)</f>
        <v>950.8</v>
      </c>
      <c r="R24" s="357">
        <f>SUM(R21:R23)</f>
        <v>3764.6</v>
      </c>
      <c r="S24" s="357">
        <f>SUM(R24-P24)</f>
        <v>903.40000000000009</v>
      </c>
      <c r="T24" s="357">
        <f>SUM(T21:T23)</f>
        <v>4674</v>
      </c>
      <c r="U24" s="357">
        <f>SUM(T24-R24)</f>
        <v>909.40000000000009</v>
      </c>
      <c r="V24" s="357">
        <f>SUM(V21:V23)</f>
        <v>5617.5000000000009</v>
      </c>
      <c r="W24" s="357">
        <f>SUM(V24-T24)</f>
        <v>943.50000000000091</v>
      </c>
      <c r="X24" s="357">
        <f>SUM(X21:X23)</f>
        <v>6495.2000000000007</v>
      </c>
      <c r="Y24" s="357">
        <f>SUM(X24-V24)</f>
        <v>877.69999999999982</v>
      </c>
      <c r="Z24" s="357">
        <f>SUM(Z21:Z23)</f>
        <v>7310.2</v>
      </c>
      <c r="AA24" s="357">
        <f>SUM(Z24-X24)</f>
        <v>814.99999999999909</v>
      </c>
      <c r="AB24" s="357">
        <f>SUM(AB21:AB23)</f>
        <v>8180.5999999999995</v>
      </c>
      <c r="AC24" s="357">
        <f>SUM(AB24-Z24)</f>
        <v>870.39999999999964</v>
      </c>
      <c r="AD24" s="357">
        <f>SUM(AD21:AD23)</f>
        <v>8999.9000000000015</v>
      </c>
      <c r="AE24" s="357">
        <f>SUM(AD24-AB24)</f>
        <v>819.300000000002</v>
      </c>
      <c r="AF24" s="357">
        <f>SUM(AF21:AF23)</f>
        <v>12480.500000000002</v>
      </c>
      <c r="AG24" s="598">
        <f>SUM(AF24-AD24)</f>
        <v>3480.6000000000004</v>
      </c>
      <c r="AH24" s="357">
        <f>SUM(AH21:AH23)</f>
        <v>13432.5</v>
      </c>
      <c r="AI24" s="358">
        <f>SUM(AH24-AF24)</f>
        <v>951.99999999999818</v>
      </c>
    </row>
    <row r="25" spans="1:35" ht="94.8" customHeight="1" x14ac:dyDescent="1.1499999999999999">
      <c r="A25" s="388"/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351"/>
      <c r="M25" s="355"/>
      <c r="N25" s="351"/>
      <c r="O25" s="355"/>
      <c r="Q25" s="355"/>
      <c r="R25" s="351"/>
      <c r="S25" s="355"/>
      <c r="T25" s="351"/>
      <c r="U25" s="355"/>
      <c r="V25" s="351"/>
      <c r="W25" s="355"/>
      <c r="X25" s="351"/>
      <c r="Y25" s="355"/>
      <c r="Z25" s="351"/>
      <c r="AA25" s="355"/>
      <c r="AB25" s="351"/>
      <c r="AC25" s="355"/>
      <c r="AD25" s="351"/>
      <c r="AE25" s="355"/>
      <c r="AF25" s="351"/>
      <c r="AG25" s="597"/>
      <c r="AH25" s="351"/>
      <c r="AI25" s="356"/>
    </row>
    <row r="26" spans="1:35" ht="94.8" customHeight="1" x14ac:dyDescent="1.1499999999999999">
      <c r="A26" s="393" t="s">
        <v>58</v>
      </c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364">
        <f>+L13-L24</f>
        <v>1993.8000000000002</v>
      </c>
      <c r="M26" s="365">
        <f>SUM(L26-J26)</f>
        <v>1993.8000000000002</v>
      </c>
      <c r="N26" s="364">
        <f>+N13-N24</f>
        <v>3748.6000000000004</v>
      </c>
      <c r="O26" s="365">
        <f>SUM(N26-L26)</f>
        <v>1754.8000000000002</v>
      </c>
      <c r="P26" s="364">
        <f>+P13-P24</f>
        <v>5848.1000000000013</v>
      </c>
      <c r="Q26" s="554">
        <f>SUM(P26-N26)</f>
        <v>2099.5000000000009</v>
      </c>
      <c r="R26" s="364">
        <f>+R13-R24</f>
        <v>7959</v>
      </c>
      <c r="S26" s="365">
        <f>SUM(R26-P26)</f>
        <v>2110.8999999999987</v>
      </c>
      <c r="T26" s="364">
        <f>+T13-T24</f>
        <v>10172.800000000001</v>
      </c>
      <c r="U26" s="365">
        <f>SUM(T26-R26)</f>
        <v>2213.8000000000011</v>
      </c>
      <c r="V26" s="364">
        <f>+V13-V24</f>
        <v>12159.399999999998</v>
      </c>
      <c r="W26" s="365">
        <f>SUM(V26-T26)</f>
        <v>1986.5999999999967</v>
      </c>
      <c r="X26" s="364">
        <f>+X13-X24</f>
        <v>14268.100000000002</v>
      </c>
      <c r="Y26" s="365">
        <f>SUM(X26-V26)</f>
        <v>2108.7000000000044</v>
      </c>
      <c r="Z26" s="364">
        <f>+Z13-Z24</f>
        <v>16421.3</v>
      </c>
      <c r="AA26" s="365">
        <f>SUM(Z26-X26)</f>
        <v>2153.1999999999971</v>
      </c>
      <c r="AB26" s="364">
        <f>+AB13-AB24</f>
        <v>18440.200000000004</v>
      </c>
      <c r="AC26" s="365">
        <f>SUM(AB26-Z26)</f>
        <v>2018.9000000000051</v>
      </c>
      <c r="AD26" s="364">
        <f>+AD13-AD24</f>
        <v>20623.599999999999</v>
      </c>
      <c r="AE26" s="365">
        <f>SUM(AD26-AB26)</f>
        <v>2183.3999999999942</v>
      </c>
      <c r="AF26" s="364">
        <f>+AF13-AF24</f>
        <v>16991.5</v>
      </c>
      <c r="AG26" s="601">
        <f>SUM(AF26-AD26)</f>
        <v>-3632.0999999999985</v>
      </c>
      <c r="AH26" s="364">
        <f>+AH13-AH24</f>
        <v>18847.299999999996</v>
      </c>
      <c r="AI26" s="366">
        <f>SUM(AH26-AF26)</f>
        <v>1855.7999999999956</v>
      </c>
    </row>
    <row r="27" spans="1:35" ht="94.8" customHeight="1" x14ac:dyDescent="1.1499999999999999">
      <c r="A27" s="394"/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367"/>
      <c r="M27" s="360"/>
      <c r="N27" s="367"/>
      <c r="O27" s="360"/>
      <c r="P27" s="367"/>
      <c r="Q27" s="360"/>
      <c r="R27" s="367"/>
      <c r="S27" s="360"/>
      <c r="T27" s="367"/>
      <c r="U27" s="360"/>
      <c r="V27" s="367"/>
      <c r="W27" s="360"/>
      <c r="X27" s="367"/>
      <c r="Y27" s="360"/>
      <c r="Z27" s="367"/>
      <c r="AA27" s="360"/>
      <c r="AB27" s="367"/>
      <c r="AC27" s="360"/>
      <c r="AD27" s="367"/>
      <c r="AE27" s="360"/>
      <c r="AF27" s="367"/>
      <c r="AG27" s="599"/>
      <c r="AH27" s="367"/>
      <c r="AI27" s="361"/>
    </row>
    <row r="28" spans="1:35" ht="94.8" customHeight="1" x14ac:dyDescent="1.1499999999999999">
      <c r="A28" s="395" t="s">
        <v>388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368">
        <v>1082.0999999999999</v>
      </c>
      <c r="M28" s="360">
        <f>SUM(L28-J28)</f>
        <v>1082.0999999999999</v>
      </c>
      <c r="N28" s="368">
        <v>2201</v>
      </c>
      <c r="O28" s="360">
        <f>SUM(N28-L28)</f>
        <v>1118.9000000000001</v>
      </c>
      <c r="P28" s="368">
        <v>3369</v>
      </c>
      <c r="Q28" s="360">
        <f>SUM(P28-N28)</f>
        <v>1168</v>
      </c>
      <c r="R28" s="368">
        <v>4500.2</v>
      </c>
      <c r="S28" s="360">
        <f>SUM(R28-P28)</f>
        <v>1131.1999999999998</v>
      </c>
      <c r="T28" s="368">
        <v>5749.2</v>
      </c>
      <c r="U28" s="360">
        <f>SUM(T28-R28)</f>
        <v>1249</v>
      </c>
      <c r="V28" s="368">
        <v>6985.1</v>
      </c>
      <c r="W28" s="360">
        <f>SUM(V28-T28)</f>
        <v>1235.9000000000005</v>
      </c>
      <c r="X28" s="368">
        <v>8179.1</v>
      </c>
      <c r="Y28" s="360">
        <f>SUM(X28-V28)</f>
        <v>1194</v>
      </c>
      <c r="Z28" s="368">
        <v>9538.1</v>
      </c>
      <c r="AA28" s="360">
        <f>SUM(Z28-X28)</f>
        <v>1359</v>
      </c>
      <c r="AB28" s="368">
        <v>10738.3</v>
      </c>
      <c r="AC28" s="360">
        <f>SUM(AB28-Z28)</f>
        <v>1200.1999999999989</v>
      </c>
      <c r="AD28" s="368">
        <v>12040.4</v>
      </c>
      <c r="AE28" s="360">
        <f>SUM(AD28-AB28)</f>
        <v>1302.1000000000004</v>
      </c>
      <c r="AF28" s="368">
        <v>10820.7</v>
      </c>
      <c r="AG28" s="599">
        <f>SUM(AF28-AD28)</f>
        <v>-1219.6999999999989</v>
      </c>
      <c r="AH28" s="368">
        <v>13875.4</v>
      </c>
      <c r="AI28" s="361">
        <f>SUM(AH28-AF28)</f>
        <v>3054.6999999999989</v>
      </c>
    </row>
    <row r="29" spans="1:35" ht="94.8" customHeight="1" x14ac:dyDescent="1.1499999999999999">
      <c r="A29" s="396"/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368"/>
      <c r="M29" s="360"/>
      <c r="N29" s="368"/>
      <c r="O29" s="360"/>
      <c r="P29" s="368"/>
      <c r="Q29" s="360"/>
      <c r="R29" s="368"/>
      <c r="S29" s="360"/>
      <c r="T29" s="368"/>
      <c r="U29" s="360"/>
      <c r="V29" s="368"/>
      <c r="W29" s="360"/>
      <c r="X29" s="368"/>
      <c r="Y29" s="360"/>
      <c r="Z29" s="368"/>
      <c r="AA29" s="360"/>
      <c r="AB29" s="368"/>
      <c r="AC29" s="360"/>
      <c r="AD29" s="368"/>
      <c r="AE29" s="360"/>
      <c r="AF29" s="368"/>
      <c r="AG29" s="599"/>
      <c r="AH29" s="368"/>
      <c r="AI29" s="361"/>
    </row>
    <row r="30" spans="1:35" ht="94.8" customHeight="1" x14ac:dyDescent="1.1499999999999999">
      <c r="A30" s="395" t="s">
        <v>390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369">
        <v>698.8</v>
      </c>
      <c r="M30" s="359">
        <f>SUM(L30-J30)</f>
        <v>698.8</v>
      </c>
      <c r="N30" s="369">
        <v>1420.7</v>
      </c>
      <c r="O30" s="359">
        <f>SUM(N30-L30)</f>
        <v>721.90000000000009</v>
      </c>
      <c r="P30" s="369">
        <v>2113.1999999999998</v>
      </c>
      <c r="Q30" s="359">
        <f>SUM(P30-N30)</f>
        <v>692.49999999999977</v>
      </c>
      <c r="R30" s="369">
        <v>2813.1</v>
      </c>
      <c r="S30" s="359">
        <f>SUM(R30-P30)</f>
        <v>699.90000000000009</v>
      </c>
      <c r="T30" s="369">
        <v>3478.3</v>
      </c>
      <c r="U30" s="359">
        <f>SUM(T30-R30)</f>
        <v>665.20000000000027</v>
      </c>
      <c r="V30" s="369">
        <v>4198.3999999999996</v>
      </c>
      <c r="W30" s="359">
        <f>SUM(V30-T30)</f>
        <v>720.09999999999945</v>
      </c>
      <c r="X30" s="369">
        <v>4914.6000000000004</v>
      </c>
      <c r="Y30" s="359">
        <f>SUM(X30-V30)</f>
        <v>716.20000000000073</v>
      </c>
      <c r="Z30" s="369">
        <v>5568.7</v>
      </c>
      <c r="AA30" s="359">
        <f>SUM(Z30-X30)</f>
        <v>654.09999999999945</v>
      </c>
      <c r="AB30" s="369">
        <v>6303.7</v>
      </c>
      <c r="AC30" s="359">
        <f>SUM(AB30-Z30)</f>
        <v>735</v>
      </c>
      <c r="AD30" s="369">
        <v>7112.7</v>
      </c>
      <c r="AE30" s="359">
        <f>SUM(AD30-AB30)</f>
        <v>809</v>
      </c>
      <c r="AF30" s="369">
        <v>6937.4</v>
      </c>
      <c r="AG30" s="602">
        <f>SUM(AF30-AD30)</f>
        <v>-175.30000000000018</v>
      </c>
      <c r="AH30" s="369">
        <v>7442.1</v>
      </c>
      <c r="AI30" s="370">
        <f>SUM(AH30-AF30)</f>
        <v>504.70000000000073</v>
      </c>
    </row>
    <row r="31" spans="1:35" ht="94.8" customHeight="1" x14ac:dyDescent="1.1499999999999999">
      <c r="A31" s="396"/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369"/>
      <c r="M31" s="360"/>
      <c r="N31" s="369"/>
      <c r="O31" s="360"/>
      <c r="P31" s="369"/>
      <c r="Q31" s="360"/>
      <c r="R31" s="369"/>
      <c r="S31" s="360"/>
      <c r="T31" s="369"/>
      <c r="U31" s="360"/>
      <c r="V31" s="369"/>
      <c r="W31" s="360"/>
      <c r="X31" s="369"/>
      <c r="Y31" s="360"/>
      <c r="Z31" s="369"/>
      <c r="AA31" s="360"/>
      <c r="AB31" s="369"/>
      <c r="AC31" s="360"/>
      <c r="AD31" s="369"/>
      <c r="AE31" s="360"/>
      <c r="AF31" s="369"/>
      <c r="AG31" s="599"/>
      <c r="AH31" s="369"/>
      <c r="AI31" s="361"/>
    </row>
    <row r="32" spans="1:35" ht="94.8" customHeight="1" x14ac:dyDescent="1.1499999999999999">
      <c r="A32" s="401" t="s">
        <v>391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371">
        <f>SUM(L28-L30)</f>
        <v>383.29999999999995</v>
      </c>
      <c r="M32" s="372">
        <f>SUM(L32-J32)</f>
        <v>383.29999999999995</v>
      </c>
      <c r="N32" s="371">
        <f>SUM(N28-N30)</f>
        <v>780.3</v>
      </c>
      <c r="O32" s="372">
        <f>SUM(N32-L32)</f>
        <v>397</v>
      </c>
      <c r="P32" s="371">
        <f>SUM(P28-P30)</f>
        <v>1255.8000000000002</v>
      </c>
      <c r="Q32" s="372">
        <f>SUM(P32-N32)</f>
        <v>475.50000000000023</v>
      </c>
      <c r="R32" s="371">
        <f>SUM(R28-R30)</f>
        <v>1687.1</v>
      </c>
      <c r="S32" s="372">
        <f>SUM(R32-P32)</f>
        <v>431.29999999999973</v>
      </c>
      <c r="T32" s="371">
        <f>SUM(T28-T30)</f>
        <v>2270.8999999999996</v>
      </c>
      <c r="U32" s="372">
        <f>SUM(T32-R32)</f>
        <v>583.79999999999973</v>
      </c>
      <c r="V32" s="371">
        <f>SUM(V28-V30)</f>
        <v>2786.7000000000007</v>
      </c>
      <c r="W32" s="372">
        <f>SUM(V32-T32)</f>
        <v>515.80000000000109</v>
      </c>
      <c r="X32" s="371">
        <f>SUM(X28-X30)</f>
        <v>3264.5</v>
      </c>
      <c r="Y32" s="372">
        <f>SUM(X32-V32)</f>
        <v>477.79999999999927</v>
      </c>
      <c r="Z32" s="371">
        <f>SUM(Z28-Z30)</f>
        <v>3969.4000000000005</v>
      </c>
      <c r="AA32" s="372">
        <f>SUM(Z32-X32)</f>
        <v>704.90000000000055</v>
      </c>
      <c r="AB32" s="371">
        <f>SUM(AB28-AB30)</f>
        <v>4434.5999999999995</v>
      </c>
      <c r="AC32" s="372">
        <f>SUM(AB32-Z32)</f>
        <v>465.19999999999891</v>
      </c>
      <c r="AD32" s="371">
        <f>SUM(AD28-AD30)</f>
        <v>4927.7</v>
      </c>
      <c r="AE32" s="372">
        <f>SUM(AD32-AB32)</f>
        <v>493.10000000000036</v>
      </c>
      <c r="AF32" s="371">
        <f>SUM(AF28-AF30)</f>
        <v>3883.3000000000011</v>
      </c>
      <c r="AG32" s="603">
        <f>SUM(AF32-AD32)</f>
        <v>-1044.3999999999987</v>
      </c>
      <c r="AH32" s="371">
        <f>SUM(AH28-AH30)</f>
        <v>6433.2999999999993</v>
      </c>
      <c r="AI32" s="373">
        <f>SUM(AH32-AF32)</f>
        <v>2549.9999999999982</v>
      </c>
    </row>
    <row r="33" spans="1:35" ht="94.8" customHeight="1" x14ac:dyDescent="1.1499999999999999">
      <c r="A33" s="396"/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368"/>
      <c r="M33" s="355"/>
      <c r="N33" s="368"/>
      <c r="O33" s="355"/>
      <c r="P33" s="368"/>
      <c r="Q33" s="355"/>
      <c r="R33" s="368"/>
      <c r="S33" s="355"/>
      <c r="T33" s="368"/>
      <c r="U33" s="355"/>
      <c r="V33" s="368"/>
      <c r="W33" s="355"/>
      <c r="X33" s="368"/>
      <c r="Y33" s="355"/>
      <c r="Z33" s="368"/>
      <c r="AA33" s="355"/>
      <c r="AB33" s="368"/>
      <c r="AC33" s="355"/>
      <c r="AD33" s="368"/>
      <c r="AE33" s="355"/>
      <c r="AF33" s="368"/>
      <c r="AG33" s="597"/>
      <c r="AH33" s="368"/>
      <c r="AI33" s="356"/>
    </row>
    <row r="34" spans="1:35" ht="94.8" customHeight="1" x14ac:dyDescent="1.1499999999999999">
      <c r="A34" s="397" t="s">
        <v>61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374">
        <v>628.29999999999995</v>
      </c>
      <c r="M34" s="374">
        <f>SUM(L34-J34)</f>
        <v>628.29999999999995</v>
      </c>
      <c r="N34" s="374">
        <v>1350.6</v>
      </c>
      <c r="O34" s="374">
        <f>SUM(N34-L34)</f>
        <v>722.3</v>
      </c>
      <c r="P34" s="374">
        <v>2274.1999999999998</v>
      </c>
      <c r="Q34" s="374">
        <f>SUM(P34-N34)</f>
        <v>923.59999999999991</v>
      </c>
      <c r="R34" s="374">
        <v>3007.5</v>
      </c>
      <c r="S34" s="374">
        <f>SUM(R34-P34)</f>
        <v>733.30000000000018</v>
      </c>
      <c r="T34" s="374">
        <v>3781.3</v>
      </c>
      <c r="U34" s="374">
        <f>SUM(T34-R34)</f>
        <v>773.80000000000018</v>
      </c>
      <c r="V34" s="374">
        <v>4745.6000000000004</v>
      </c>
      <c r="W34" s="374">
        <f>SUM(V34-T34)</f>
        <v>964.30000000000018</v>
      </c>
      <c r="X34" s="374">
        <v>5526.7</v>
      </c>
      <c r="Y34" s="374">
        <f>SUM(X34-V34)</f>
        <v>781.09999999999945</v>
      </c>
      <c r="Z34" s="374">
        <v>6266.1</v>
      </c>
      <c r="AA34" s="374">
        <f>SUM(Z34-X34)</f>
        <v>739.40000000000055</v>
      </c>
      <c r="AB34" s="374">
        <v>7067</v>
      </c>
      <c r="AC34" s="374">
        <f>SUM(AB34-Z34)</f>
        <v>800.89999999999964</v>
      </c>
      <c r="AD34" s="374">
        <v>7907.3</v>
      </c>
      <c r="AE34" s="374">
        <f>SUM(AD34-AB34)</f>
        <v>840.30000000000018</v>
      </c>
      <c r="AF34" s="374">
        <v>7892.3</v>
      </c>
      <c r="AG34" s="604">
        <f>SUM(AF34-AD34)</f>
        <v>-15</v>
      </c>
      <c r="AH34" s="374">
        <v>9387.6</v>
      </c>
      <c r="AI34" s="375">
        <f>SUM(AH34-AF34)</f>
        <v>1495.3000000000002</v>
      </c>
    </row>
    <row r="35" spans="1:35" ht="94.8" hidden="1" customHeight="1" x14ac:dyDescent="1.1499999999999999">
      <c r="A35" s="390" t="s">
        <v>62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  <c r="AG35" s="597"/>
      <c r="AH35" s="355"/>
      <c r="AI35" s="356"/>
    </row>
    <row r="36" spans="1:35" ht="94.8" hidden="1" customHeight="1" x14ac:dyDescent="1.1499999999999999">
      <c r="A36" s="390" t="s">
        <v>63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362">
        <v>0</v>
      </c>
      <c r="M36" s="362">
        <f>SUM(L36-J36)</f>
        <v>0</v>
      </c>
      <c r="N36" s="362">
        <v>0</v>
      </c>
      <c r="O36" s="362">
        <f>SUM(N36-L36)</f>
        <v>0</v>
      </c>
      <c r="P36" s="362">
        <v>0</v>
      </c>
      <c r="Q36" s="362">
        <f>SUM(P36-N36)</f>
        <v>0</v>
      </c>
      <c r="R36" s="362">
        <v>0</v>
      </c>
      <c r="S36" s="362">
        <f>SUM(R36-P36)</f>
        <v>0</v>
      </c>
      <c r="T36" s="362">
        <v>0</v>
      </c>
      <c r="U36" s="362">
        <f>SUM(T36-R36)</f>
        <v>0</v>
      </c>
      <c r="V36" s="362">
        <v>0</v>
      </c>
      <c r="W36" s="362">
        <f>SUM(V36-T36)</f>
        <v>0</v>
      </c>
      <c r="X36" s="362">
        <v>0</v>
      </c>
      <c r="Y36" s="362">
        <f>SUM(X36-V36)</f>
        <v>0</v>
      </c>
      <c r="Z36" s="362">
        <v>0</v>
      </c>
      <c r="AA36" s="362">
        <f>SUM(Z36-X36)</f>
        <v>0</v>
      </c>
      <c r="AB36" s="362">
        <v>0</v>
      </c>
      <c r="AC36" s="362">
        <f>SUM(AB36-Z36)</f>
        <v>0</v>
      </c>
      <c r="AD36" s="362">
        <v>0</v>
      </c>
      <c r="AE36" s="362">
        <f>SUM(AD36-AB36)</f>
        <v>0</v>
      </c>
      <c r="AF36" s="362">
        <v>0</v>
      </c>
      <c r="AG36" s="600">
        <f>SUM(AF36-AD36)</f>
        <v>0</v>
      </c>
      <c r="AH36" s="362">
        <v>0</v>
      </c>
      <c r="AI36" s="363">
        <f>SUM(AH36-AF36)</f>
        <v>0</v>
      </c>
    </row>
    <row r="37" spans="1:35" ht="94.8" customHeight="1" x14ac:dyDescent="1.1499999999999999">
      <c r="A37" s="390"/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355"/>
      <c r="M37" s="355"/>
      <c r="N37" s="355"/>
      <c r="O37" s="355"/>
      <c r="P37" s="355"/>
      <c r="Q37" s="355"/>
      <c r="R37" s="355"/>
      <c r="S37" s="355"/>
      <c r="T37" s="355"/>
      <c r="U37" s="355"/>
      <c r="V37" s="355"/>
      <c r="W37" s="355"/>
      <c r="X37" s="355"/>
      <c r="Y37" s="355"/>
      <c r="Z37" s="355"/>
      <c r="AA37" s="355"/>
      <c r="AB37" s="355"/>
      <c r="AC37" s="355"/>
      <c r="AD37" s="355"/>
      <c r="AE37" s="355"/>
      <c r="AF37" s="355"/>
      <c r="AG37" s="597"/>
      <c r="AH37" s="355"/>
      <c r="AI37" s="356"/>
    </row>
    <row r="38" spans="1:35" ht="94.8" customHeight="1" x14ac:dyDescent="1.1499999999999999">
      <c r="A38" s="398" t="s">
        <v>64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376">
        <f>(L26+L28-L30-L34)</f>
        <v>1748.8000000000004</v>
      </c>
      <c r="M38" s="365">
        <f>SUM(L38-J38)</f>
        <v>1748.8000000000004</v>
      </c>
      <c r="N38" s="376">
        <f>(N26+N28-N30-N34)</f>
        <v>3178.3000000000006</v>
      </c>
      <c r="O38" s="365">
        <f>SUM(N38-L38)</f>
        <v>1429.5000000000002</v>
      </c>
      <c r="P38" s="376">
        <f>(P26+P28-P30-P34)</f>
        <v>4829.7000000000025</v>
      </c>
      <c r="Q38" s="554">
        <f>SUM(P38-N38)</f>
        <v>1651.4000000000019</v>
      </c>
      <c r="R38" s="376">
        <f>(R26+R28-R30-R34)</f>
        <v>6638.6</v>
      </c>
      <c r="S38" s="365">
        <f>SUM(R38-P38)</f>
        <v>1808.8999999999978</v>
      </c>
      <c r="T38" s="376">
        <f>(T26+T28-T30-T34)</f>
        <v>8662.4000000000015</v>
      </c>
      <c r="U38" s="365">
        <f>SUM(T38-R38)</f>
        <v>2023.8000000000011</v>
      </c>
      <c r="V38" s="376">
        <f>(V26+V28-V30-V34)</f>
        <v>10200.5</v>
      </c>
      <c r="W38" s="365">
        <f>SUM(V38-T38)</f>
        <v>1538.0999999999985</v>
      </c>
      <c r="X38" s="376">
        <f>(X26+X28-X30-X34)</f>
        <v>12005.900000000005</v>
      </c>
      <c r="Y38" s="365">
        <f>SUM(X38-V38)</f>
        <v>1805.4000000000051</v>
      </c>
      <c r="Z38" s="376">
        <f>(Z26+Z28-Z30-Z34)</f>
        <v>14124.6</v>
      </c>
      <c r="AA38" s="365">
        <f>SUM(Z38-X38)</f>
        <v>2118.6999999999953</v>
      </c>
      <c r="AB38" s="376">
        <f>(AB26+AB28-AB30-AB34)</f>
        <v>15807.800000000003</v>
      </c>
      <c r="AC38" s="365">
        <f>SUM(AB38-Z38)</f>
        <v>1683.2000000000025</v>
      </c>
      <c r="AD38" s="376">
        <f>(AD26+AD28-AD30-AD34)</f>
        <v>17644</v>
      </c>
      <c r="AE38" s="365">
        <f>SUM(AD38-AB38)</f>
        <v>1836.1999999999971</v>
      </c>
      <c r="AF38" s="376">
        <f>(AF26+AF28-AF30-AF34)</f>
        <v>12982.500000000004</v>
      </c>
      <c r="AG38" s="601">
        <f>SUM(AF38-AD38)</f>
        <v>-4661.4999999999964</v>
      </c>
      <c r="AH38" s="376">
        <f>(AH26+AH28-AH30-AH34)</f>
        <v>15892.999999999998</v>
      </c>
      <c r="AI38" s="366">
        <f>SUM(AH38-AF38)</f>
        <v>2910.4999999999945</v>
      </c>
    </row>
    <row r="39" spans="1:35" ht="94.8" hidden="1" customHeight="1" x14ac:dyDescent="1.1499999999999999">
      <c r="A39" s="388"/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377"/>
      <c r="M39" s="355"/>
      <c r="N39" s="377"/>
      <c r="O39" s="355"/>
      <c r="P39" s="377"/>
      <c r="Q39" s="355"/>
      <c r="R39" s="377"/>
      <c r="S39" s="355"/>
      <c r="T39" s="377"/>
      <c r="U39" s="355"/>
      <c r="V39" s="377"/>
      <c r="W39" s="355"/>
      <c r="X39" s="377"/>
      <c r="Y39" s="355"/>
      <c r="Z39" s="377"/>
      <c r="AA39" s="355"/>
      <c r="AB39" s="377"/>
      <c r="AC39" s="355"/>
      <c r="AD39" s="377"/>
      <c r="AE39" s="355"/>
      <c r="AF39" s="377"/>
      <c r="AG39" s="597"/>
      <c r="AH39" s="377"/>
      <c r="AI39" s="356"/>
    </row>
    <row r="40" spans="1:35" ht="94.8" customHeight="1" x14ac:dyDescent="1.1499999999999999">
      <c r="A40" s="399" t="s">
        <v>65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369"/>
      <c r="M40" s="355"/>
      <c r="N40" s="369"/>
      <c r="O40" s="355"/>
      <c r="P40" s="369"/>
      <c r="Q40" s="355"/>
      <c r="R40" s="369"/>
      <c r="S40" s="355"/>
      <c r="T40" s="369"/>
      <c r="U40" s="355"/>
      <c r="V40" s="369"/>
      <c r="W40" s="355"/>
      <c r="X40" s="369"/>
      <c r="Y40" s="355"/>
      <c r="Z40" s="369"/>
      <c r="AA40" s="355"/>
      <c r="AB40" s="369"/>
      <c r="AC40" s="355"/>
      <c r="AD40" s="369"/>
      <c r="AE40" s="355"/>
      <c r="AF40" s="369"/>
      <c r="AG40" s="597"/>
      <c r="AH40" s="369"/>
      <c r="AI40" s="356"/>
    </row>
    <row r="41" spans="1:35" ht="94.8" customHeight="1" x14ac:dyDescent="1.1499999999999999">
      <c r="A41" s="400" t="s">
        <v>66</v>
      </c>
      <c r="B41" s="242"/>
      <c r="C41" s="242"/>
      <c r="D41" s="242"/>
      <c r="E41" s="242"/>
      <c r="F41" s="242"/>
      <c r="G41" s="242"/>
      <c r="H41" s="242"/>
      <c r="I41" s="242"/>
      <c r="J41" s="242"/>
      <c r="K41" s="242"/>
      <c r="L41" s="368">
        <v>168.6</v>
      </c>
      <c r="M41" s="355">
        <f>SUM(L41-J41)</f>
        <v>168.6</v>
      </c>
      <c r="N41" s="368">
        <v>366.2</v>
      </c>
      <c r="O41" s="355">
        <f>SUM(N41-L41)</f>
        <v>197.6</v>
      </c>
      <c r="P41" s="368">
        <v>417.4</v>
      </c>
      <c r="Q41" s="355">
        <f>SUM(P41-N41)</f>
        <v>51.199999999999989</v>
      </c>
      <c r="R41" s="368">
        <v>456.9</v>
      </c>
      <c r="S41" s="355">
        <f>SUM(R41-P41)</f>
        <v>39.5</v>
      </c>
      <c r="T41" s="368">
        <v>545</v>
      </c>
      <c r="U41" s="355">
        <f>SUM(T41-R41)</f>
        <v>88.100000000000023</v>
      </c>
      <c r="V41" s="368">
        <v>620</v>
      </c>
      <c r="W41" s="355">
        <f>SUM(V41-T41)</f>
        <v>75</v>
      </c>
      <c r="X41" s="368">
        <v>684.8</v>
      </c>
      <c r="Y41" s="355">
        <f>SUM(X41-V41)</f>
        <v>64.799999999999955</v>
      </c>
      <c r="Z41" s="368">
        <v>758.6</v>
      </c>
      <c r="AA41" s="355">
        <f>SUM(Z41-X41)</f>
        <v>73.800000000000068</v>
      </c>
      <c r="AB41" s="368">
        <v>768.3</v>
      </c>
      <c r="AC41" s="355">
        <f>SUM(AB41-Z41)</f>
        <v>9.6999999999999318</v>
      </c>
      <c r="AD41" s="368">
        <v>801</v>
      </c>
      <c r="AE41" s="355">
        <f>SUM(AD41-AB41)</f>
        <v>32.700000000000045</v>
      </c>
      <c r="AF41" s="368">
        <v>375.6</v>
      </c>
      <c r="AG41" s="597">
        <f>SUM(AF41-AD41)</f>
        <v>-425.4</v>
      </c>
      <c r="AH41" s="368">
        <v>434.3</v>
      </c>
      <c r="AI41" s="356">
        <f>SUM(AH41-AF41)</f>
        <v>58.699999999999989</v>
      </c>
    </row>
    <row r="42" spans="1:35" ht="94.8" customHeight="1" x14ac:dyDescent="1.1499999999999999">
      <c r="A42" s="400" t="s">
        <v>67</v>
      </c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368">
        <v>316.2</v>
      </c>
      <c r="M42" s="355">
        <f>SUM(L42-J42)</f>
        <v>316.2</v>
      </c>
      <c r="N42" s="368">
        <v>321.60000000000002</v>
      </c>
      <c r="O42" s="355">
        <f>SUM(N42-L42)</f>
        <v>5.4000000000000341</v>
      </c>
      <c r="P42" s="368">
        <v>332.4</v>
      </c>
      <c r="Q42" s="355">
        <f>SUM(P42-N42)</f>
        <v>10.799999999999955</v>
      </c>
      <c r="R42" s="368">
        <v>337.4</v>
      </c>
      <c r="S42" s="355">
        <f>SUM(R42-P42)</f>
        <v>5</v>
      </c>
      <c r="T42" s="368">
        <v>342.5</v>
      </c>
      <c r="U42" s="355">
        <f>SUM(T42-R42)</f>
        <v>5.1000000000000227</v>
      </c>
      <c r="V42" s="368">
        <v>351.5</v>
      </c>
      <c r="W42" s="355">
        <f>SUM(V42-T42)</f>
        <v>9</v>
      </c>
      <c r="X42" s="368">
        <v>357.8</v>
      </c>
      <c r="Y42" s="355">
        <f>SUM(X42-V42)</f>
        <v>6.3000000000000114</v>
      </c>
      <c r="Z42" s="368">
        <v>396.1</v>
      </c>
      <c r="AA42" s="355">
        <f>SUM(Z42-X42)</f>
        <v>38.300000000000011</v>
      </c>
      <c r="AB42" s="368">
        <v>403.9</v>
      </c>
      <c r="AC42" s="355">
        <f>SUM(AB42-Z42)</f>
        <v>7.7999999999999545</v>
      </c>
      <c r="AD42" s="368">
        <v>449</v>
      </c>
      <c r="AE42" s="355">
        <f>SUM(AD42-AB42)</f>
        <v>45.100000000000023</v>
      </c>
      <c r="AF42" s="368">
        <v>92.1</v>
      </c>
      <c r="AG42" s="597">
        <f>SUM(AF42-AD42)</f>
        <v>-356.9</v>
      </c>
      <c r="AH42" s="368">
        <v>101.3</v>
      </c>
      <c r="AI42" s="356">
        <f>SUM(AH42-AF42)</f>
        <v>9.2000000000000028</v>
      </c>
    </row>
    <row r="43" spans="1:35" ht="94.8" customHeight="1" x14ac:dyDescent="1.1499999999999999">
      <c r="A43" s="388"/>
      <c r="B43" s="242"/>
      <c r="C43" s="242"/>
      <c r="D43" s="242"/>
      <c r="E43" s="242"/>
      <c r="F43" s="242"/>
      <c r="G43" s="242"/>
      <c r="H43" s="242"/>
      <c r="I43" s="242"/>
      <c r="J43" s="242"/>
      <c r="K43" s="242"/>
      <c r="L43" s="355"/>
      <c r="M43" s="355"/>
      <c r="N43" s="355"/>
      <c r="O43" s="355"/>
      <c r="P43" s="355"/>
      <c r="Q43" s="355"/>
      <c r="R43" s="355"/>
      <c r="S43" s="355"/>
      <c r="T43" s="355"/>
      <c r="U43" s="355"/>
      <c r="V43" s="355"/>
      <c r="W43" s="355"/>
      <c r="X43" s="355"/>
      <c r="Y43" s="355"/>
      <c r="Z43" s="355"/>
      <c r="AA43" s="355"/>
      <c r="AB43" s="355"/>
      <c r="AC43" s="355"/>
      <c r="AD43" s="355"/>
      <c r="AE43" s="355"/>
      <c r="AF43" s="355"/>
      <c r="AG43" s="597"/>
      <c r="AH43" s="355"/>
      <c r="AI43" s="356"/>
    </row>
    <row r="44" spans="1:35" s="213" customFormat="1" ht="94.8" customHeight="1" x14ac:dyDescent="1.1499999999999999">
      <c r="A44" s="398" t="s">
        <v>195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357">
        <f>SUM(L41-L42)</f>
        <v>-147.6</v>
      </c>
      <c r="M44" s="365">
        <f>SUM(L44-J44)</f>
        <v>-147.6</v>
      </c>
      <c r="N44" s="357">
        <f>SUM(N41-N42)</f>
        <v>44.599999999999966</v>
      </c>
      <c r="O44" s="365">
        <f>SUM(N44-L44)</f>
        <v>192.19999999999996</v>
      </c>
      <c r="P44" s="357">
        <f>SUM(P41-P42)</f>
        <v>85</v>
      </c>
      <c r="Q44" s="554">
        <f>SUM(P44-N44)</f>
        <v>40.400000000000034</v>
      </c>
      <c r="R44" s="357">
        <f>SUM(R41-R42)</f>
        <v>119.5</v>
      </c>
      <c r="S44" s="365">
        <f>SUM(R44-P44)</f>
        <v>34.5</v>
      </c>
      <c r="T44" s="357">
        <f>SUM(T41-T42)</f>
        <v>202.5</v>
      </c>
      <c r="U44" s="365">
        <f>SUM(T44-R44)</f>
        <v>83</v>
      </c>
      <c r="V44" s="357">
        <f>SUM(V41-V42)</f>
        <v>268.5</v>
      </c>
      <c r="W44" s="365">
        <f>SUM(V44-T44)</f>
        <v>66</v>
      </c>
      <c r="X44" s="357">
        <f>SUM(X41-X42)</f>
        <v>326.99999999999994</v>
      </c>
      <c r="Y44" s="365">
        <f>SUM(X44-V44)</f>
        <v>58.499999999999943</v>
      </c>
      <c r="Z44" s="357">
        <f>SUM(Z41-Z42)</f>
        <v>362.5</v>
      </c>
      <c r="AA44" s="365">
        <f>SUM(Z44-X44)</f>
        <v>35.500000000000057</v>
      </c>
      <c r="AB44" s="357">
        <f>SUM(AB41-AB42)</f>
        <v>364.4</v>
      </c>
      <c r="AC44" s="365">
        <f>SUM(AB44-Z44)</f>
        <v>1.8999999999999773</v>
      </c>
      <c r="AD44" s="357">
        <f>SUM(AD41-AD42)</f>
        <v>352</v>
      </c>
      <c r="AE44" s="365">
        <f>SUM(AD44-AB44)</f>
        <v>-12.399999999999977</v>
      </c>
      <c r="AF44" s="357">
        <f>SUM(AF41-AF42)</f>
        <v>283.5</v>
      </c>
      <c r="AG44" s="601">
        <f>SUM(AF44-AD44)</f>
        <v>-68.5</v>
      </c>
      <c r="AH44" s="357">
        <f>SUM(AH41-AH42)</f>
        <v>333</v>
      </c>
      <c r="AI44" s="366">
        <f>SUM(AH44-AF44)</f>
        <v>49.5</v>
      </c>
    </row>
    <row r="45" spans="1:35" ht="94.8" customHeight="1" x14ac:dyDescent="1.1499999999999999">
      <c r="A45" s="388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355"/>
      <c r="M45" s="355"/>
      <c r="N45" s="355"/>
      <c r="O45" s="355"/>
      <c r="P45" s="355"/>
      <c r="Q45" s="355"/>
      <c r="R45" s="355"/>
      <c r="S45" s="355"/>
      <c r="T45" s="355"/>
      <c r="U45" s="355"/>
      <c r="V45" s="355"/>
      <c r="W45" s="355"/>
      <c r="X45" s="355"/>
      <c r="Y45" s="355"/>
      <c r="Z45" s="355"/>
      <c r="AA45" s="355"/>
      <c r="AB45" s="355"/>
      <c r="AC45" s="355"/>
      <c r="AD45" s="355"/>
      <c r="AE45" s="355"/>
      <c r="AF45" s="355"/>
      <c r="AG45" s="597"/>
      <c r="AH45" s="355"/>
      <c r="AI45" s="356"/>
    </row>
    <row r="46" spans="1:35" ht="94.8" customHeight="1" x14ac:dyDescent="1.1499999999999999">
      <c r="A46" s="393" t="s">
        <v>68</v>
      </c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376">
        <f>L38+L44</f>
        <v>1601.2000000000005</v>
      </c>
      <c r="M46" s="360">
        <f>SUM(L46-J46)</f>
        <v>1601.2000000000005</v>
      </c>
      <c r="N46" s="376">
        <f>N38+N44</f>
        <v>3222.9000000000005</v>
      </c>
      <c r="O46" s="360">
        <f>SUM(N46-L46)</f>
        <v>1621.7</v>
      </c>
      <c r="P46" s="376">
        <f>P38+P44</f>
        <v>4914.7000000000025</v>
      </c>
      <c r="Q46" s="360">
        <f>SUM(P46-N46)</f>
        <v>1691.800000000002</v>
      </c>
      <c r="R46" s="376">
        <f>R38+R44</f>
        <v>6758.1</v>
      </c>
      <c r="S46" s="360">
        <f>SUM(R46-P46)</f>
        <v>1843.3999999999978</v>
      </c>
      <c r="T46" s="376">
        <f>T38+T44</f>
        <v>8864.9000000000015</v>
      </c>
      <c r="U46" s="360">
        <f>SUM(T46-R46)</f>
        <v>2106.8000000000011</v>
      </c>
      <c r="V46" s="376">
        <f>V38+V44</f>
        <v>10469</v>
      </c>
      <c r="W46" s="360">
        <f>SUM(V46-T46)</f>
        <v>1604.0999999999985</v>
      </c>
      <c r="X46" s="376">
        <f>X38+X44</f>
        <v>12332.900000000005</v>
      </c>
      <c r="Y46" s="360">
        <f>SUM(X46-V46)</f>
        <v>1863.9000000000051</v>
      </c>
      <c r="Z46" s="376">
        <f>Z38+Z44</f>
        <v>14487.1</v>
      </c>
      <c r="AA46" s="360">
        <f>SUM(Z46-X46)</f>
        <v>2154.1999999999953</v>
      </c>
      <c r="AB46" s="376">
        <f>AB38+AB44</f>
        <v>16172.200000000003</v>
      </c>
      <c r="AC46" s="360">
        <f>SUM(AB46-Z46)</f>
        <v>1685.1000000000022</v>
      </c>
      <c r="AD46" s="376">
        <f>AD38+AD44</f>
        <v>17996</v>
      </c>
      <c r="AE46" s="360">
        <f>SUM(AD46-AB46)</f>
        <v>1823.7999999999975</v>
      </c>
      <c r="AF46" s="376">
        <f>AF38+AF44</f>
        <v>13266.000000000004</v>
      </c>
      <c r="AG46" s="599">
        <f>SUM(AF46-AD46)</f>
        <v>-4729.9999999999964</v>
      </c>
      <c r="AH46" s="376">
        <f>AH38+AH44</f>
        <v>16225.999999999998</v>
      </c>
      <c r="AI46" s="361">
        <f>SUM(AH46-AF46)</f>
        <v>2959.9999999999945</v>
      </c>
    </row>
    <row r="47" spans="1:35" ht="94.8" customHeight="1" x14ac:dyDescent="1.1499999999999999">
      <c r="A47" s="396" t="s">
        <v>69</v>
      </c>
      <c r="B47" s="242"/>
      <c r="C47" s="242"/>
      <c r="D47" s="242"/>
      <c r="E47" s="242"/>
      <c r="F47" s="242"/>
      <c r="G47" s="242"/>
      <c r="H47" s="242"/>
      <c r="I47" s="242"/>
      <c r="J47" s="242"/>
      <c r="K47" s="242"/>
      <c r="L47" s="368">
        <v>-195.2</v>
      </c>
      <c r="M47" s="355">
        <f>SUM(L47-J47)</f>
        <v>-195.2</v>
      </c>
      <c r="N47" s="368">
        <v>-370.4</v>
      </c>
      <c r="O47" s="355">
        <f>SUM(N47-L47)</f>
        <v>-175.2</v>
      </c>
      <c r="P47" s="368">
        <v>-537.70000000000005</v>
      </c>
      <c r="Q47" s="355">
        <f>SUM(P47-N47)</f>
        <v>-167.30000000000007</v>
      </c>
      <c r="R47" s="368">
        <v>-723.4</v>
      </c>
      <c r="S47" s="355">
        <f>SUM(R47-P47)</f>
        <v>-185.69999999999993</v>
      </c>
      <c r="T47" s="368">
        <v>-932.4</v>
      </c>
      <c r="U47" s="355">
        <f>SUM(T47-R47)</f>
        <v>-209</v>
      </c>
      <c r="V47" s="368">
        <v>-1085.7</v>
      </c>
      <c r="W47" s="355">
        <f>SUM(V47-T47)</f>
        <v>-153.30000000000007</v>
      </c>
      <c r="X47" s="368">
        <v>-1240.8</v>
      </c>
      <c r="Y47" s="355">
        <f>SUM(X47-V47)</f>
        <v>-155.09999999999991</v>
      </c>
      <c r="Z47" s="368">
        <v>-1465.3</v>
      </c>
      <c r="AA47" s="355">
        <f>SUM(Z47-X47)</f>
        <v>-224.5</v>
      </c>
      <c r="AB47" s="368">
        <v>-1614</v>
      </c>
      <c r="AC47" s="355">
        <f>SUM(AB47-Z47)</f>
        <v>-148.70000000000005</v>
      </c>
      <c r="AD47" s="368">
        <v>-1763.1</v>
      </c>
      <c r="AE47" s="355">
        <f>SUM(AD47-AB47)</f>
        <v>-149.09999999999991</v>
      </c>
      <c r="AF47" s="368">
        <v>-1689.3</v>
      </c>
      <c r="AG47" s="597">
        <f>SUM(AF47-AD47)</f>
        <v>73.799999999999955</v>
      </c>
      <c r="AH47" s="368">
        <v>-2275</v>
      </c>
      <c r="AI47" s="356">
        <f>SUM(AH47-AF47)</f>
        <v>-585.70000000000005</v>
      </c>
    </row>
    <row r="48" spans="1:35" ht="94.8" hidden="1" customHeight="1" thickBot="1" x14ac:dyDescent="1.2">
      <c r="A48" s="401" t="s">
        <v>196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  <c r="L48" s="378"/>
      <c r="M48" s="365"/>
      <c r="N48" s="378"/>
      <c r="O48" s="365"/>
      <c r="P48" s="378"/>
      <c r="Q48" s="554"/>
      <c r="R48" s="378"/>
      <c r="S48" s="365"/>
      <c r="T48" s="378"/>
      <c r="U48" s="365"/>
      <c r="V48" s="378"/>
      <c r="W48" s="365"/>
      <c r="X48" s="378"/>
      <c r="Y48" s="365"/>
      <c r="Z48" s="378"/>
      <c r="AA48" s="365"/>
      <c r="AB48" s="378"/>
      <c r="AC48" s="365"/>
      <c r="AD48" s="378">
        <f>SUM(AD46+AD47)</f>
        <v>16232.9</v>
      </c>
      <c r="AE48" s="365">
        <f>SUM(AD48-AB48)</f>
        <v>16232.9</v>
      </c>
      <c r="AF48" s="378">
        <f>SUM(AF46+AF47)</f>
        <v>11576.700000000004</v>
      </c>
      <c r="AG48" s="601">
        <f>SUM(AF48-AD48)</f>
        <v>-4656.1999999999953</v>
      </c>
      <c r="AH48" s="378">
        <f>SUM(AH46+AH47)</f>
        <v>13950.999999999998</v>
      </c>
      <c r="AI48" s="366">
        <f>SUM(AH48-AF48)</f>
        <v>2374.2999999999938</v>
      </c>
    </row>
    <row r="49" spans="1:35" ht="94.8" hidden="1" customHeight="1" thickTop="1" x14ac:dyDescent="1.1499999999999999">
      <c r="A49" s="396" t="s">
        <v>70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42"/>
      <c r="L49" s="368">
        <v>852.4</v>
      </c>
      <c r="M49" s="368"/>
      <c r="N49" s="368">
        <v>852.4</v>
      </c>
      <c r="O49" s="368"/>
      <c r="P49" s="368">
        <v>852.4</v>
      </c>
      <c r="Q49" s="368"/>
      <c r="R49" s="368">
        <v>852.4</v>
      </c>
      <c r="S49" s="368"/>
      <c r="T49" s="368">
        <v>852.4</v>
      </c>
      <c r="U49" s="368"/>
      <c r="V49" s="368">
        <v>852.4</v>
      </c>
      <c r="W49" s="368"/>
      <c r="X49" s="368">
        <v>852.4</v>
      </c>
      <c r="Y49" s="368"/>
      <c r="Z49" s="368">
        <v>852.4</v>
      </c>
      <c r="AA49" s="368"/>
      <c r="AB49" s="368">
        <v>852.4</v>
      </c>
      <c r="AC49" s="368"/>
      <c r="AD49" s="368">
        <v>852.4</v>
      </c>
      <c r="AE49" s="368"/>
      <c r="AF49" s="368">
        <v>852.4</v>
      </c>
      <c r="AG49" s="605"/>
      <c r="AH49" s="368">
        <v>852.4</v>
      </c>
      <c r="AI49" s="379"/>
    </row>
    <row r="50" spans="1:35" ht="94.8" hidden="1" customHeight="1" thickBot="1" x14ac:dyDescent="1.2">
      <c r="A50" s="396" t="s">
        <v>197</v>
      </c>
      <c r="B50" s="242"/>
      <c r="C50" s="242"/>
      <c r="D50" s="242"/>
      <c r="E50" s="242"/>
      <c r="F50" s="242"/>
      <c r="G50" s="242"/>
      <c r="H50" s="242"/>
      <c r="I50" s="242"/>
      <c r="J50" s="242"/>
      <c r="K50" s="242"/>
      <c r="L50" s="380">
        <f>SUM(L48-L49)</f>
        <v>-852.4</v>
      </c>
      <c r="M50" s="364"/>
      <c r="N50" s="380">
        <f>SUM(N48-N49)</f>
        <v>-852.4</v>
      </c>
      <c r="O50" s="364"/>
      <c r="P50" s="380">
        <f>SUM(P48-P49)</f>
        <v>-852.4</v>
      </c>
      <c r="Q50" s="364"/>
      <c r="R50" s="380">
        <f>SUM(R48-R49)</f>
        <v>-852.4</v>
      </c>
      <c r="S50" s="364"/>
      <c r="T50" s="380">
        <f>SUM(T48-T49)</f>
        <v>-852.4</v>
      </c>
      <c r="U50" s="364"/>
      <c r="V50" s="380">
        <f>SUM(V48-V49)</f>
        <v>-852.4</v>
      </c>
      <c r="W50" s="364"/>
      <c r="X50" s="380">
        <f>SUM(X48-X49)</f>
        <v>-852.4</v>
      </c>
      <c r="Y50" s="364"/>
      <c r="Z50" s="380">
        <f>SUM(Z48-Z49)</f>
        <v>-852.4</v>
      </c>
      <c r="AA50" s="364"/>
      <c r="AB50" s="380">
        <f>SUM(AB48-AB49)</f>
        <v>-852.4</v>
      </c>
      <c r="AC50" s="364"/>
      <c r="AD50" s="380">
        <f>SUM(AD48-AD49)</f>
        <v>15380.5</v>
      </c>
      <c r="AE50" s="364"/>
      <c r="AF50" s="380">
        <f>SUM(AF48-AF49)</f>
        <v>10724.300000000005</v>
      </c>
      <c r="AG50" s="606"/>
      <c r="AH50" s="380">
        <f>SUM(AH48-AH49)</f>
        <v>13098.599999999999</v>
      </c>
      <c r="AI50" s="381"/>
    </row>
    <row r="51" spans="1:35" ht="94.8" customHeight="1" x14ac:dyDescent="1.1499999999999999">
      <c r="A51" s="396" t="s">
        <v>179</v>
      </c>
      <c r="B51" s="242"/>
      <c r="C51" s="242"/>
      <c r="D51" s="242"/>
      <c r="E51" s="242"/>
      <c r="F51" s="242"/>
      <c r="G51" s="242"/>
      <c r="H51" s="242"/>
      <c r="I51" s="242"/>
      <c r="J51" s="242"/>
      <c r="K51" s="242"/>
      <c r="L51" s="368">
        <v>0</v>
      </c>
      <c r="M51" s="355">
        <f>SUM(L51-J51)</f>
        <v>0</v>
      </c>
      <c r="N51" s="368">
        <v>0</v>
      </c>
      <c r="O51" s="355">
        <f>SUM(N51-L51)</f>
        <v>0</v>
      </c>
      <c r="P51" s="368">
        <v>0</v>
      </c>
      <c r="Q51" s="355">
        <f>SUM(P51-N51)</f>
        <v>0</v>
      </c>
      <c r="R51" s="368">
        <v>0</v>
      </c>
      <c r="S51" s="355">
        <f>SUM(R51-P51)</f>
        <v>0</v>
      </c>
      <c r="T51" s="368">
        <v>0</v>
      </c>
      <c r="U51" s="355">
        <f>SUM(T51-R51)</f>
        <v>0</v>
      </c>
      <c r="V51" s="368">
        <v>0</v>
      </c>
      <c r="W51" s="355">
        <f>SUM(V51-T51)</f>
        <v>0</v>
      </c>
      <c r="X51" s="368">
        <v>0</v>
      </c>
      <c r="Y51" s="355">
        <f>SUM(X51-V51)</f>
        <v>0</v>
      </c>
      <c r="Z51" s="368">
        <v>0</v>
      </c>
      <c r="AA51" s="355">
        <v>0</v>
      </c>
      <c r="AB51" s="368">
        <v>0</v>
      </c>
      <c r="AC51" s="355">
        <v>0</v>
      </c>
      <c r="AD51" s="368">
        <v>0</v>
      </c>
      <c r="AE51" s="355">
        <f>SUM(AD51-AB51)</f>
        <v>0</v>
      </c>
      <c r="AF51" s="368">
        <v>-463.8</v>
      </c>
      <c r="AG51" s="597">
        <f>SUM(AF51-AD51)</f>
        <v>-463.8</v>
      </c>
      <c r="AH51" s="368">
        <v>-504.2</v>
      </c>
      <c r="AI51" s="356">
        <f>SUM(AH51-AF51)</f>
        <v>-40.399999999999977</v>
      </c>
    </row>
    <row r="52" spans="1:35" ht="94.8" customHeight="1" thickBot="1" x14ac:dyDescent="1.2">
      <c r="A52" s="401" t="s">
        <v>79</v>
      </c>
      <c r="B52" s="242"/>
      <c r="C52" s="242"/>
      <c r="D52" s="242"/>
      <c r="E52" s="242"/>
      <c r="F52" s="242"/>
      <c r="G52" s="242"/>
      <c r="H52" s="242"/>
      <c r="I52" s="242"/>
      <c r="J52" s="242"/>
      <c r="K52" s="242"/>
      <c r="L52" s="378">
        <f>SUM(L46:L51)</f>
        <v>1406.0000000000005</v>
      </c>
      <c r="M52" s="365">
        <f>SUM(L52-J52)</f>
        <v>1406.0000000000005</v>
      </c>
      <c r="N52" s="378">
        <f>SUM(N46:N51)</f>
        <v>2852.5000000000005</v>
      </c>
      <c r="O52" s="365">
        <f>SUM(N52-L52)</f>
        <v>1446.5</v>
      </c>
      <c r="P52" s="378">
        <f>SUM(P46:P51)</f>
        <v>4377.0000000000027</v>
      </c>
      <c r="Q52" s="554">
        <f>SUM(P52-N52)</f>
        <v>1524.5000000000023</v>
      </c>
      <c r="R52" s="378">
        <f>SUM(R46:R51)</f>
        <v>6034.7000000000007</v>
      </c>
      <c r="S52" s="365">
        <f>SUM(R52-P52)</f>
        <v>1657.699999999998</v>
      </c>
      <c r="T52" s="378">
        <f>SUM(T46:T51)</f>
        <v>7932.5000000000018</v>
      </c>
      <c r="U52" s="365">
        <f>SUM(T52-R52)</f>
        <v>1897.8000000000011</v>
      </c>
      <c r="V52" s="378">
        <f>SUM(V46:V51)</f>
        <v>9383.2999999999993</v>
      </c>
      <c r="W52" s="365">
        <f>SUM(V52-T52)</f>
        <v>1450.7999999999975</v>
      </c>
      <c r="X52" s="378">
        <f>SUM(X46:X51)</f>
        <v>11092.100000000006</v>
      </c>
      <c r="Y52" s="365">
        <f>SUM(X52-V52)</f>
        <v>1708.8000000000065</v>
      </c>
      <c r="Z52" s="378">
        <f>SUM(Z46:Z51)</f>
        <v>13021.800000000001</v>
      </c>
      <c r="AA52" s="365">
        <f>SUM(Z52-X52)</f>
        <v>1929.6999999999953</v>
      </c>
      <c r="AB52" s="378">
        <f>SUM(AB46:AB51)</f>
        <v>14558.200000000003</v>
      </c>
      <c r="AC52" s="365">
        <f>SUM(AB52-Z52)</f>
        <v>1536.4000000000015</v>
      </c>
      <c r="AD52" s="378">
        <f>SUM(AD48+AD51)</f>
        <v>16232.9</v>
      </c>
      <c r="AE52" s="365">
        <f>SUM(AD52-AB52)</f>
        <v>1674.6999999999971</v>
      </c>
      <c r="AF52" s="378">
        <f>SUM(AF48+AF51)</f>
        <v>11112.900000000005</v>
      </c>
      <c r="AG52" s="601">
        <f>SUM(AF52-AD52)</f>
        <v>-5119.9999999999945</v>
      </c>
      <c r="AH52" s="378">
        <f>SUM(AH48+AH51)</f>
        <v>13446.799999999997</v>
      </c>
      <c r="AI52" s="366">
        <f>SUM(AH52-AF52)</f>
        <v>2333.8999999999924</v>
      </c>
    </row>
    <row r="53" spans="1:35" ht="94.8" customHeight="1" thickTop="1" x14ac:dyDescent="1.1499999999999999">
      <c r="A53" s="402"/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377"/>
      <c r="M53" s="377"/>
      <c r="N53" s="377"/>
      <c r="O53" s="377"/>
      <c r="P53" s="377"/>
      <c r="Q53" s="377"/>
      <c r="R53" s="377"/>
      <c r="S53" s="377"/>
      <c r="T53" s="377"/>
      <c r="U53" s="377"/>
      <c r="V53" s="377"/>
      <c r="W53" s="377"/>
      <c r="X53" s="377"/>
      <c r="Y53" s="377"/>
      <c r="Z53" s="377"/>
      <c r="AA53" s="377"/>
      <c r="AB53" s="377"/>
      <c r="AC53" s="377"/>
      <c r="AD53" s="377"/>
      <c r="AE53" s="377"/>
      <c r="AF53" s="377"/>
      <c r="AG53" s="607"/>
      <c r="AH53" s="377"/>
      <c r="AI53" s="382"/>
    </row>
    <row r="54" spans="1:35" ht="94.8" customHeight="1" thickBot="1" x14ac:dyDescent="1.2">
      <c r="A54" s="403"/>
      <c r="B54" s="552"/>
      <c r="C54" s="552"/>
      <c r="D54" s="552"/>
      <c r="E54" s="552"/>
      <c r="F54" s="552"/>
      <c r="G54" s="552"/>
      <c r="H54" s="552"/>
      <c r="I54" s="552"/>
      <c r="J54" s="552"/>
      <c r="K54" s="552"/>
      <c r="L54" s="383"/>
      <c r="M54" s="383"/>
      <c r="N54" s="383"/>
      <c r="O54" s="383"/>
      <c r="P54" s="383"/>
      <c r="Q54" s="383"/>
      <c r="R54" s="383"/>
      <c r="S54" s="383"/>
      <c r="T54" s="383"/>
      <c r="U54" s="383"/>
      <c r="V54" s="383"/>
      <c r="W54" s="383"/>
      <c r="X54" s="383"/>
      <c r="Y54" s="383"/>
      <c r="Z54" s="383"/>
      <c r="AA54" s="383"/>
      <c r="AB54" s="383"/>
      <c r="AC54" s="383"/>
      <c r="AD54" s="383"/>
      <c r="AE54" s="383"/>
      <c r="AF54" s="383"/>
      <c r="AG54" s="608"/>
      <c r="AH54" s="383"/>
      <c r="AI54" s="384"/>
    </row>
    <row r="55" spans="1:35" ht="79.2" thickTop="1" x14ac:dyDescent="1.1499999999999999">
      <c r="L55" s="385"/>
      <c r="M55" s="385"/>
      <c r="N55" s="385"/>
      <c r="O55" s="377"/>
      <c r="P55" s="377"/>
      <c r="Q55" s="377"/>
      <c r="R55" s="385"/>
      <c r="S55" s="385"/>
      <c r="T55" s="385"/>
      <c r="U55" s="385"/>
      <c r="V55" s="385"/>
      <c r="W55" s="385"/>
      <c r="X55" s="385"/>
      <c r="Y55" s="385"/>
      <c r="Z55" s="385"/>
      <c r="AA55" s="385"/>
      <c r="AB55" s="385"/>
      <c r="AC55" s="385"/>
      <c r="AD55" s="385"/>
      <c r="AE55" s="385"/>
      <c r="AF55" s="385"/>
      <c r="AG55" s="385"/>
      <c r="AH55" s="385"/>
      <c r="AI55" s="385"/>
    </row>
  </sheetData>
  <mergeCells count="4">
    <mergeCell ref="A1:AG1"/>
    <mergeCell ref="A2:AG2"/>
    <mergeCell ref="A3:AG3"/>
    <mergeCell ref="A4:AG4"/>
  </mergeCells>
  <hyperlinks>
    <hyperlink ref="A28" location="ING.OT.OPERAC.!D1" display="INGRESOS DE OTRAS OPERACIONES" xr:uid="{00000000-0004-0000-0400-000000000000}"/>
    <hyperlink ref="A30" location="'COSTOS DE OT.OPERAC.'!D1" display="COSTOS DE OTRAS OPERACIONES" xr:uid="{00000000-0004-0000-0400-000001000000}"/>
    <hyperlink ref="A41" location="'INGRESOS NO OPERAC.'!D1" display="INGRESOS" xr:uid="{00000000-0004-0000-0400-000002000000}"/>
    <hyperlink ref="A42" location="'GASTOS NO OPERAC.'!D1" display="GASTOS" xr:uid="{00000000-0004-0000-0400-000003000000}"/>
  </hyperlinks>
  <pageMargins left="0.19685039370078741" right="0" top="0.15748031496062992" bottom="0" header="0.51181102362204722" footer="0.51181102362204722"/>
  <pageSetup scale="14" orientation="landscape" r:id="rId1"/>
  <headerFooter alignWithMargins="0">
    <oddFooter>&amp;L&amp;"-,Negrita"&amp;48MCASTANEDA/DCONT/GP/DFO&amp;RPagina  2</oddFooter>
  </headerFooter>
  <colBreaks count="1" manualBreakCount="1">
    <brk id="19" max="53" man="1"/>
  </colBreaks>
  <ignoredErrors>
    <ignoredError sqref="M13:N14 M43:N46 M41 M49:N50 M47 M53:N53 M51 O13:O14 S53:T55 S51 R52:S52 S47 S49:T50 S42 S43:T46 S35:T40 S13:T14 Q51 P52:Q52 Q47 Q49:R50 Q34 Q35:R40 Q21:R22 Q13:R14 S34 U21:Y22 U42 U49:Y50 U52 U13:Y14 U35:Y40 U43:Y46 U47 U51 Z21:AB22 Z13:AB13 Z35:AB40 AA34 Z43:AB46 AA42 Z49:AB50 AA47 Z53:AB54 M21:N22 M16 M17 M18 M19 M20 M24:N27 M23 M29:N29 M28 M31:N33 M30 M35:N40 M34 M42 P9 P11 P13:P14 P21:P22 P24:P27 P29 P31:P33 P35:P40 P43:P46 P49:P50 Q20 Q16 Q17 Q18 Q19 Q24:R27 Q23 Q29 Q28 Q31:R33 Q30 Q43:R46 Q41 Q42 S21:T22 S16 S17 S18 S19 S20 S24:T27 S23 S29:T29 S28 S31:T33 S30 U34 S41 U20 U16 W16 U17 W17 U18 W18 U19 W19 W20 U25:Y27 U23 W23 U29:Y29 U28 W28 U31:Y33 U30 W30 W34 U41 W41 W42 W47 W51 Y16 Y17 Y18 Y19 Y20 Y23 Y28 Y30 Y34 Y41 Y42 Y47 Y51 Z24:AB27 AA23 AA29:AB29 AA28 Z32:AB33 AA30 AA41 AG13:AG14 AG21:AG40 AC53:AG53 AC21:AF22 AC24:AF27 AC23 AC29:AF29 AC28 AC31:AF33 AC30 AC35:AF40 AC34 AC43:AF46 AC41 AC42 AC49:AF50 AC47 AC52:AF52 M15:N15 O15 S15:T15 Q15:R15 U15:Y15 P15 AG15 O16:O40 AG16:AG20 AG41:AG52 O41:O47 AE23 AE28 AE30 AE34 AE41 AE42 AE47 AE51 AD48:AF48 O49:O53 M52 W52:X52 AA52 U24:W24 Y24 AA31:AB3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A29E1-388F-4983-B2B7-64D72938B05A}">
  <sheetPr>
    <pageSetUpPr fitToPage="1"/>
  </sheetPr>
  <dimension ref="A1:N119"/>
  <sheetViews>
    <sheetView view="pageBreakPreview" zoomScaleNormal="100" zoomScaleSheetLayoutView="100" workbookViewId="0">
      <selection activeCell="B110" sqref="B110"/>
    </sheetView>
  </sheetViews>
  <sheetFormatPr baseColWidth="10" defaultRowHeight="13.2" x14ac:dyDescent="0.25"/>
  <cols>
    <col min="1" max="1" width="14.5546875" style="214" customWidth="1"/>
    <col min="2" max="2" width="59.5546875" style="234" customWidth="1"/>
    <col min="3" max="3" width="15.44140625" style="235" customWidth="1"/>
    <col min="4" max="4" width="16.6640625" style="235" customWidth="1"/>
    <col min="5" max="5" width="0" style="215" hidden="1" customWidth="1"/>
    <col min="6" max="6" width="11.5546875" style="215" hidden="1" customWidth="1"/>
    <col min="7" max="7" width="0" style="216" hidden="1" customWidth="1"/>
    <col min="8" max="8" width="0" style="215" hidden="1" customWidth="1"/>
    <col min="9" max="256" width="11.5546875" style="215"/>
    <col min="257" max="257" width="14.5546875" style="215" customWidth="1"/>
    <col min="258" max="258" width="59.5546875" style="215" customWidth="1"/>
    <col min="259" max="259" width="15.44140625" style="215" customWidth="1"/>
    <col min="260" max="260" width="16.6640625" style="215" customWidth="1"/>
    <col min="261" max="261" width="11.5546875" style="215"/>
    <col min="262" max="262" width="11.5546875" style="215" bestFit="1" customWidth="1"/>
    <col min="263" max="512" width="11.5546875" style="215"/>
    <col min="513" max="513" width="14.5546875" style="215" customWidth="1"/>
    <col min="514" max="514" width="59.5546875" style="215" customWidth="1"/>
    <col min="515" max="515" width="15.44140625" style="215" customWidth="1"/>
    <col min="516" max="516" width="16.6640625" style="215" customWidth="1"/>
    <col min="517" max="517" width="11.5546875" style="215"/>
    <col min="518" max="518" width="11.5546875" style="215" bestFit="1" customWidth="1"/>
    <col min="519" max="768" width="11.5546875" style="215"/>
    <col min="769" max="769" width="14.5546875" style="215" customWidth="1"/>
    <col min="770" max="770" width="59.5546875" style="215" customWidth="1"/>
    <col min="771" max="771" width="15.44140625" style="215" customWidth="1"/>
    <col min="772" max="772" width="16.6640625" style="215" customWidth="1"/>
    <col min="773" max="773" width="11.5546875" style="215"/>
    <col min="774" max="774" width="11.5546875" style="215" bestFit="1" customWidth="1"/>
    <col min="775" max="1024" width="11.5546875" style="215"/>
    <col min="1025" max="1025" width="14.5546875" style="215" customWidth="1"/>
    <col min="1026" max="1026" width="59.5546875" style="215" customWidth="1"/>
    <col min="1027" max="1027" width="15.44140625" style="215" customWidth="1"/>
    <col min="1028" max="1028" width="16.6640625" style="215" customWidth="1"/>
    <col min="1029" max="1029" width="11.5546875" style="215"/>
    <col min="1030" max="1030" width="11.5546875" style="215" bestFit="1" customWidth="1"/>
    <col min="1031" max="1280" width="11.5546875" style="215"/>
    <col min="1281" max="1281" width="14.5546875" style="215" customWidth="1"/>
    <col min="1282" max="1282" width="59.5546875" style="215" customWidth="1"/>
    <col min="1283" max="1283" width="15.44140625" style="215" customWidth="1"/>
    <col min="1284" max="1284" width="16.6640625" style="215" customWidth="1"/>
    <col min="1285" max="1285" width="11.5546875" style="215"/>
    <col min="1286" max="1286" width="11.5546875" style="215" bestFit="1" customWidth="1"/>
    <col min="1287" max="1536" width="11.5546875" style="215"/>
    <col min="1537" max="1537" width="14.5546875" style="215" customWidth="1"/>
    <col min="1538" max="1538" width="59.5546875" style="215" customWidth="1"/>
    <col min="1539" max="1539" width="15.44140625" style="215" customWidth="1"/>
    <col min="1540" max="1540" width="16.6640625" style="215" customWidth="1"/>
    <col min="1541" max="1541" width="11.5546875" style="215"/>
    <col min="1542" max="1542" width="11.5546875" style="215" bestFit="1" customWidth="1"/>
    <col min="1543" max="1792" width="11.5546875" style="215"/>
    <col min="1793" max="1793" width="14.5546875" style="215" customWidth="1"/>
    <col min="1794" max="1794" width="59.5546875" style="215" customWidth="1"/>
    <col min="1795" max="1795" width="15.44140625" style="215" customWidth="1"/>
    <col min="1796" max="1796" width="16.6640625" style="215" customWidth="1"/>
    <col min="1797" max="1797" width="11.5546875" style="215"/>
    <col min="1798" max="1798" width="11.5546875" style="215" bestFit="1" customWidth="1"/>
    <col min="1799" max="2048" width="11.5546875" style="215"/>
    <col min="2049" max="2049" width="14.5546875" style="215" customWidth="1"/>
    <col min="2050" max="2050" width="59.5546875" style="215" customWidth="1"/>
    <col min="2051" max="2051" width="15.44140625" style="215" customWidth="1"/>
    <col min="2052" max="2052" width="16.6640625" style="215" customWidth="1"/>
    <col min="2053" max="2053" width="11.5546875" style="215"/>
    <col min="2054" max="2054" width="11.5546875" style="215" bestFit="1" customWidth="1"/>
    <col min="2055" max="2304" width="11.5546875" style="215"/>
    <col min="2305" max="2305" width="14.5546875" style="215" customWidth="1"/>
    <col min="2306" max="2306" width="59.5546875" style="215" customWidth="1"/>
    <col min="2307" max="2307" width="15.44140625" style="215" customWidth="1"/>
    <col min="2308" max="2308" width="16.6640625" style="215" customWidth="1"/>
    <col min="2309" max="2309" width="11.5546875" style="215"/>
    <col min="2310" max="2310" width="11.5546875" style="215" bestFit="1" customWidth="1"/>
    <col min="2311" max="2560" width="11.5546875" style="215"/>
    <col min="2561" max="2561" width="14.5546875" style="215" customWidth="1"/>
    <col min="2562" max="2562" width="59.5546875" style="215" customWidth="1"/>
    <col min="2563" max="2563" width="15.44140625" style="215" customWidth="1"/>
    <col min="2564" max="2564" width="16.6640625" style="215" customWidth="1"/>
    <col min="2565" max="2565" width="11.5546875" style="215"/>
    <col min="2566" max="2566" width="11.5546875" style="215" bestFit="1" customWidth="1"/>
    <col min="2567" max="2816" width="11.5546875" style="215"/>
    <col min="2817" max="2817" width="14.5546875" style="215" customWidth="1"/>
    <col min="2818" max="2818" width="59.5546875" style="215" customWidth="1"/>
    <col min="2819" max="2819" width="15.44140625" style="215" customWidth="1"/>
    <col min="2820" max="2820" width="16.6640625" style="215" customWidth="1"/>
    <col min="2821" max="2821" width="11.5546875" style="215"/>
    <col min="2822" max="2822" width="11.5546875" style="215" bestFit="1" customWidth="1"/>
    <col min="2823" max="3072" width="11.5546875" style="215"/>
    <col min="3073" max="3073" width="14.5546875" style="215" customWidth="1"/>
    <col min="3074" max="3074" width="59.5546875" style="215" customWidth="1"/>
    <col min="3075" max="3075" width="15.44140625" style="215" customWidth="1"/>
    <col min="3076" max="3076" width="16.6640625" style="215" customWidth="1"/>
    <col min="3077" max="3077" width="11.5546875" style="215"/>
    <col min="3078" max="3078" width="11.5546875" style="215" bestFit="1" customWidth="1"/>
    <col min="3079" max="3328" width="11.5546875" style="215"/>
    <col min="3329" max="3329" width="14.5546875" style="215" customWidth="1"/>
    <col min="3330" max="3330" width="59.5546875" style="215" customWidth="1"/>
    <col min="3331" max="3331" width="15.44140625" style="215" customWidth="1"/>
    <col min="3332" max="3332" width="16.6640625" style="215" customWidth="1"/>
    <col min="3333" max="3333" width="11.5546875" style="215"/>
    <col min="3334" max="3334" width="11.5546875" style="215" bestFit="1" customWidth="1"/>
    <col min="3335" max="3584" width="11.5546875" style="215"/>
    <col min="3585" max="3585" width="14.5546875" style="215" customWidth="1"/>
    <col min="3586" max="3586" width="59.5546875" style="215" customWidth="1"/>
    <col min="3587" max="3587" width="15.44140625" style="215" customWidth="1"/>
    <col min="3588" max="3588" width="16.6640625" style="215" customWidth="1"/>
    <col min="3589" max="3589" width="11.5546875" style="215"/>
    <col min="3590" max="3590" width="11.5546875" style="215" bestFit="1" customWidth="1"/>
    <col min="3591" max="3840" width="11.5546875" style="215"/>
    <col min="3841" max="3841" width="14.5546875" style="215" customWidth="1"/>
    <col min="3842" max="3842" width="59.5546875" style="215" customWidth="1"/>
    <col min="3843" max="3843" width="15.44140625" style="215" customWidth="1"/>
    <col min="3844" max="3844" width="16.6640625" style="215" customWidth="1"/>
    <col min="3845" max="3845" width="11.5546875" style="215"/>
    <col min="3846" max="3846" width="11.5546875" style="215" bestFit="1" customWidth="1"/>
    <col min="3847" max="4096" width="11.5546875" style="215"/>
    <col min="4097" max="4097" width="14.5546875" style="215" customWidth="1"/>
    <col min="4098" max="4098" width="59.5546875" style="215" customWidth="1"/>
    <col min="4099" max="4099" width="15.44140625" style="215" customWidth="1"/>
    <col min="4100" max="4100" width="16.6640625" style="215" customWidth="1"/>
    <col min="4101" max="4101" width="11.5546875" style="215"/>
    <col min="4102" max="4102" width="11.5546875" style="215" bestFit="1" customWidth="1"/>
    <col min="4103" max="4352" width="11.5546875" style="215"/>
    <col min="4353" max="4353" width="14.5546875" style="215" customWidth="1"/>
    <col min="4354" max="4354" width="59.5546875" style="215" customWidth="1"/>
    <col min="4355" max="4355" width="15.44140625" style="215" customWidth="1"/>
    <col min="4356" max="4356" width="16.6640625" style="215" customWidth="1"/>
    <col min="4357" max="4357" width="11.5546875" style="215"/>
    <col min="4358" max="4358" width="11.5546875" style="215" bestFit="1" customWidth="1"/>
    <col min="4359" max="4608" width="11.5546875" style="215"/>
    <col min="4609" max="4609" width="14.5546875" style="215" customWidth="1"/>
    <col min="4610" max="4610" width="59.5546875" style="215" customWidth="1"/>
    <col min="4611" max="4611" width="15.44140625" style="215" customWidth="1"/>
    <col min="4612" max="4612" width="16.6640625" style="215" customWidth="1"/>
    <col min="4613" max="4613" width="11.5546875" style="215"/>
    <col min="4614" max="4614" width="11.5546875" style="215" bestFit="1" customWidth="1"/>
    <col min="4615" max="4864" width="11.5546875" style="215"/>
    <col min="4865" max="4865" width="14.5546875" style="215" customWidth="1"/>
    <col min="4866" max="4866" width="59.5546875" style="215" customWidth="1"/>
    <col min="4867" max="4867" width="15.44140625" style="215" customWidth="1"/>
    <col min="4868" max="4868" width="16.6640625" style="215" customWidth="1"/>
    <col min="4869" max="4869" width="11.5546875" style="215"/>
    <col min="4870" max="4870" width="11.5546875" style="215" bestFit="1" customWidth="1"/>
    <col min="4871" max="5120" width="11.5546875" style="215"/>
    <col min="5121" max="5121" width="14.5546875" style="215" customWidth="1"/>
    <col min="5122" max="5122" width="59.5546875" style="215" customWidth="1"/>
    <col min="5123" max="5123" width="15.44140625" style="215" customWidth="1"/>
    <col min="5124" max="5124" width="16.6640625" style="215" customWidth="1"/>
    <col min="5125" max="5125" width="11.5546875" style="215"/>
    <col min="5126" max="5126" width="11.5546875" style="215" bestFit="1" customWidth="1"/>
    <col min="5127" max="5376" width="11.5546875" style="215"/>
    <col min="5377" max="5377" width="14.5546875" style="215" customWidth="1"/>
    <col min="5378" max="5378" width="59.5546875" style="215" customWidth="1"/>
    <col min="5379" max="5379" width="15.44140625" style="215" customWidth="1"/>
    <col min="5380" max="5380" width="16.6640625" style="215" customWidth="1"/>
    <col min="5381" max="5381" width="11.5546875" style="215"/>
    <col min="5382" max="5382" width="11.5546875" style="215" bestFit="1" customWidth="1"/>
    <col min="5383" max="5632" width="11.5546875" style="215"/>
    <col min="5633" max="5633" width="14.5546875" style="215" customWidth="1"/>
    <col min="5634" max="5634" width="59.5546875" style="215" customWidth="1"/>
    <col min="5635" max="5635" width="15.44140625" style="215" customWidth="1"/>
    <col min="5636" max="5636" width="16.6640625" style="215" customWidth="1"/>
    <col min="5637" max="5637" width="11.5546875" style="215"/>
    <col min="5638" max="5638" width="11.5546875" style="215" bestFit="1" customWidth="1"/>
    <col min="5639" max="5888" width="11.5546875" style="215"/>
    <col min="5889" max="5889" width="14.5546875" style="215" customWidth="1"/>
    <col min="5890" max="5890" width="59.5546875" style="215" customWidth="1"/>
    <col min="5891" max="5891" width="15.44140625" style="215" customWidth="1"/>
    <col min="5892" max="5892" width="16.6640625" style="215" customWidth="1"/>
    <col min="5893" max="5893" width="11.5546875" style="215"/>
    <col min="5894" max="5894" width="11.5546875" style="215" bestFit="1" customWidth="1"/>
    <col min="5895" max="6144" width="11.5546875" style="215"/>
    <col min="6145" max="6145" width="14.5546875" style="215" customWidth="1"/>
    <col min="6146" max="6146" width="59.5546875" style="215" customWidth="1"/>
    <col min="6147" max="6147" width="15.44140625" style="215" customWidth="1"/>
    <col min="6148" max="6148" width="16.6640625" style="215" customWidth="1"/>
    <col min="6149" max="6149" width="11.5546875" style="215"/>
    <col min="6150" max="6150" width="11.5546875" style="215" bestFit="1" customWidth="1"/>
    <col min="6151" max="6400" width="11.5546875" style="215"/>
    <col min="6401" max="6401" width="14.5546875" style="215" customWidth="1"/>
    <col min="6402" max="6402" width="59.5546875" style="215" customWidth="1"/>
    <col min="6403" max="6403" width="15.44140625" style="215" customWidth="1"/>
    <col min="6404" max="6404" width="16.6640625" style="215" customWidth="1"/>
    <col min="6405" max="6405" width="11.5546875" style="215"/>
    <col min="6406" max="6406" width="11.5546875" style="215" bestFit="1" customWidth="1"/>
    <col min="6407" max="6656" width="11.5546875" style="215"/>
    <col min="6657" max="6657" width="14.5546875" style="215" customWidth="1"/>
    <col min="6658" max="6658" width="59.5546875" style="215" customWidth="1"/>
    <col min="6659" max="6659" width="15.44140625" style="215" customWidth="1"/>
    <col min="6660" max="6660" width="16.6640625" style="215" customWidth="1"/>
    <col min="6661" max="6661" width="11.5546875" style="215"/>
    <col min="6662" max="6662" width="11.5546875" style="215" bestFit="1" customWidth="1"/>
    <col min="6663" max="6912" width="11.5546875" style="215"/>
    <col min="6913" max="6913" width="14.5546875" style="215" customWidth="1"/>
    <col min="6914" max="6914" width="59.5546875" style="215" customWidth="1"/>
    <col min="6915" max="6915" width="15.44140625" style="215" customWidth="1"/>
    <col min="6916" max="6916" width="16.6640625" style="215" customWidth="1"/>
    <col min="6917" max="6917" width="11.5546875" style="215"/>
    <col min="6918" max="6918" width="11.5546875" style="215" bestFit="1" customWidth="1"/>
    <col min="6919" max="7168" width="11.5546875" style="215"/>
    <col min="7169" max="7169" width="14.5546875" style="215" customWidth="1"/>
    <col min="7170" max="7170" width="59.5546875" style="215" customWidth="1"/>
    <col min="7171" max="7171" width="15.44140625" style="215" customWidth="1"/>
    <col min="7172" max="7172" width="16.6640625" style="215" customWidth="1"/>
    <col min="7173" max="7173" width="11.5546875" style="215"/>
    <col min="7174" max="7174" width="11.5546875" style="215" bestFit="1" customWidth="1"/>
    <col min="7175" max="7424" width="11.5546875" style="215"/>
    <col min="7425" max="7425" width="14.5546875" style="215" customWidth="1"/>
    <col min="7426" max="7426" width="59.5546875" style="215" customWidth="1"/>
    <col min="7427" max="7427" width="15.44140625" style="215" customWidth="1"/>
    <col min="7428" max="7428" width="16.6640625" style="215" customWidth="1"/>
    <col min="7429" max="7429" width="11.5546875" style="215"/>
    <col min="7430" max="7430" width="11.5546875" style="215" bestFit="1" customWidth="1"/>
    <col min="7431" max="7680" width="11.5546875" style="215"/>
    <col min="7681" max="7681" width="14.5546875" style="215" customWidth="1"/>
    <col min="7682" max="7682" width="59.5546875" style="215" customWidth="1"/>
    <col min="7683" max="7683" width="15.44140625" style="215" customWidth="1"/>
    <col min="7684" max="7684" width="16.6640625" style="215" customWidth="1"/>
    <col min="7685" max="7685" width="11.5546875" style="215"/>
    <col min="7686" max="7686" width="11.5546875" style="215" bestFit="1" customWidth="1"/>
    <col min="7687" max="7936" width="11.5546875" style="215"/>
    <col min="7937" max="7937" width="14.5546875" style="215" customWidth="1"/>
    <col min="7938" max="7938" width="59.5546875" style="215" customWidth="1"/>
    <col min="7939" max="7939" width="15.44140625" style="215" customWidth="1"/>
    <col min="7940" max="7940" width="16.6640625" style="215" customWidth="1"/>
    <col min="7941" max="7941" width="11.5546875" style="215"/>
    <col min="7942" max="7942" width="11.5546875" style="215" bestFit="1" customWidth="1"/>
    <col min="7943" max="8192" width="11.5546875" style="215"/>
    <col min="8193" max="8193" width="14.5546875" style="215" customWidth="1"/>
    <col min="8194" max="8194" width="59.5546875" style="215" customWidth="1"/>
    <col min="8195" max="8195" width="15.44140625" style="215" customWidth="1"/>
    <col min="8196" max="8196" width="16.6640625" style="215" customWidth="1"/>
    <col min="8197" max="8197" width="11.5546875" style="215"/>
    <col min="8198" max="8198" width="11.5546875" style="215" bestFit="1" customWidth="1"/>
    <col min="8199" max="8448" width="11.5546875" style="215"/>
    <col min="8449" max="8449" width="14.5546875" style="215" customWidth="1"/>
    <col min="8450" max="8450" width="59.5546875" style="215" customWidth="1"/>
    <col min="8451" max="8451" width="15.44140625" style="215" customWidth="1"/>
    <col min="8452" max="8452" width="16.6640625" style="215" customWidth="1"/>
    <col min="8453" max="8453" width="11.5546875" style="215"/>
    <col min="8454" max="8454" width="11.5546875" style="215" bestFit="1" customWidth="1"/>
    <col min="8455" max="8704" width="11.5546875" style="215"/>
    <col min="8705" max="8705" width="14.5546875" style="215" customWidth="1"/>
    <col min="8706" max="8706" width="59.5546875" style="215" customWidth="1"/>
    <col min="8707" max="8707" width="15.44140625" style="215" customWidth="1"/>
    <col min="8708" max="8708" width="16.6640625" style="215" customWidth="1"/>
    <col min="8709" max="8709" width="11.5546875" style="215"/>
    <col min="8710" max="8710" width="11.5546875" style="215" bestFit="1" customWidth="1"/>
    <col min="8711" max="8960" width="11.5546875" style="215"/>
    <col min="8961" max="8961" width="14.5546875" style="215" customWidth="1"/>
    <col min="8962" max="8962" width="59.5546875" style="215" customWidth="1"/>
    <col min="8963" max="8963" width="15.44140625" style="215" customWidth="1"/>
    <col min="8964" max="8964" width="16.6640625" style="215" customWidth="1"/>
    <col min="8965" max="8965" width="11.5546875" style="215"/>
    <col min="8966" max="8966" width="11.5546875" style="215" bestFit="1" customWidth="1"/>
    <col min="8967" max="9216" width="11.5546875" style="215"/>
    <col min="9217" max="9217" width="14.5546875" style="215" customWidth="1"/>
    <col min="9218" max="9218" width="59.5546875" style="215" customWidth="1"/>
    <col min="9219" max="9219" width="15.44140625" style="215" customWidth="1"/>
    <col min="9220" max="9220" width="16.6640625" style="215" customWidth="1"/>
    <col min="9221" max="9221" width="11.5546875" style="215"/>
    <col min="9222" max="9222" width="11.5546875" style="215" bestFit="1" customWidth="1"/>
    <col min="9223" max="9472" width="11.5546875" style="215"/>
    <col min="9473" max="9473" width="14.5546875" style="215" customWidth="1"/>
    <col min="9474" max="9474" width="59.5546875" style="215" customWidth="1"/>
    <col min="9475" max="9475" width="15.44140625" style="215" customWidth="1"/>
    <col min="9476" max="9476" width="16.6640625" style="215" customWidth="1"/>
    <col min="9477" max="9477" width="11.5546875" style="215"/>
    <col min="9478" max="9478" width="11.5546875" style="215" bestFit="1" customWidth="1"/>
    <col min="9479" max="9728" width="11.5546875" style="215"/>
    <col min="9729" max="9729" width="14.5546875" style="215" customWidth="1"/>
    <col min="9730" max="9730" width="59.5546875" style="215" customWidth="1"/>
    <col min="9731" max="9731" width="15.44140625" style="215" customWidth="1"/>
    <col min="9732" max="9732" width="16.6640625" style="215" customWidth="1"/>
    <col min="9733" max="9733" width="11.5546875" style="215"/>
    <col min="9734" max="9734" width="11.5546875" style="215" bestFit="1" customWidth="1"/>
    <col min="9735" max="9984" width="11.5546875" style="215"/>
    <col min="9985" max="9985" width="14.5546875" style="215" customWidth="1"/>
    <col min="9986" max="9986" width="59.5546875" style="215" customWidth="1"/>
    <col min="9987" max="9987" width="15.44140625" style="215" customWidth="1"/>
    <col min="9988" max="9988" width="16.6640625" style="215" customWidth="1"/>
    <col min="9989" max="9989" width="11.5546875" style="215"/>
    <col min="9990" max="9990" width="11.5546875" style="215" bestFit="1" customWidth="1"/>
    <col min="9991" max="10240" width="11.5546875" style="215"/>
    <col min="10241" max="10241" width="14.5546875" style="215" customWidth="1"/>
    <col min="10242" max="10242" width="59.5546875" style="215" customWidth="1"/>
    <col min="10243" max="10243" width="15.44140625" style="215" customWidth="1"/>
    <col min="10244" max="10244" width="16.6640625" style="215" customWidth="1"/>
    <col min="10245" max="10245" width="11.5546875" style="215"/>
    <col min="10246" max="10246" width="11.5546875" style="215" bestFit="1" customWidth="1"/>
    <col min="10247" max="10496" width="11.5546875" style="215"/>
    <col min="10497" max="10497" width="14.5546875" style="215" customWidth="1"/>
    <col min="10498" max="10498" width="59.5546875" style="215" customWidth="1"/>
    <col min="10499" max="10499" width="15.44140625" style="215" customWidth="1"/>
    <col min="10500" max="10500" width="16.6640625" style="215" customWidth="1"/>
    <col min="10501" max="10501" width="11.5546875" style="215"/>
    <col min="10502" max="10502" width="11.5546875" style="215" bestFit="1" customWidth="1"/>
    <col min="10503" max="10752" width="11.5546875" style="215"/>
    <col min="10753" max="10753" width="14.5546875" style="215" customWidth="1"/>
    <col min="10754" max="10754" width="59.5546875" style="215" customWidth="1"/>
    <col min="10755" max="10755" width="15.44140625" style="215" customWidth="1"/>
    <col min="10756" max="10756" width="16.6640625" style="215" customWidth="1"/>
    <col min="10757" max="10757" width="11.5546875" style="215"/>
    <col min="10758" max="10758" width="11.5546875" style="215" bestFit="1" customWidth="1"/>
    <col min="10759" max="11008" width="11.5546875" style="215"/>
    <col min="11009" max="11009" width="14.5546875" style="215" customWidth="1"/>
    <col min="11010" max="11010" width="59.5546875" style="215" customWidth="1"/>
    <col min="11011" max="11011" width="15.44140625" style="215" customWidth="1"/>
    <col min="11012" max="11012" width="16.6640625" style="215" customWidth="1"/>
    <col min="11013" max="11013" width="11.5546875" style="215"/>
    <col min="11014" max="11014" width="11.5546875" style="215" bestFit="1" customWidth="1"/>
    <col min="11015" max="11264" width="11.5546875" style="215"/>
    <col min="11265" max="11265" width="14.5546875" style="215" customWidth="1"/>
    <col min="11266" max="11266" width="59.5546875" style="215" customWidth="1"/>
    <col min="11267" max="11267" width="15.44140625" style="215" customWidth="1"/>
    <col min="11268" max="11268" width="16.6640625" style="215" customWidth="1"/>
    <col min="11269" max="11269" width="11.5546875" style="215"/>
    <col min="11270" max="11270" width="11.5546875" style="215" bestFit="1" customWidth="1"/>
    <col min="11271" max="11520" width="11.5546875" style="215"/>
    <col min="11521" max="11521" width="14.5546875" style="215" customWidth="1"/>
    <col min="11522" max="11522" width="59.5546875" style="215" customWidth="1"/>
    <col min="11523" max="11523" width="15.44140625" style="215" customWidth="1"/>
    <col min="11524" max="11524" width="16.6640625" style="215" customWidth="1"/>
    <col min="11525" max="11525" width="11.5546875" style="215"/>
    <col min="11526" max="11526" width="11.5546875" style="215" bestFit="1" customWidth="1"/>
    <col min="11527" max="11776" width="11.5546875" style="215"/>
    <col min="11777" max="11777" width="14.5546875" style="215" customWidth="1"/>
    <col min="11778" max="11778" width="59.5546875" style="215" customWidth="1"/>
    <col min="11779" max="11779" width="15.44140625" style="215" customWidth="1"/>
    <col min="11780" max="11780" width="16.6640625" style="215" customWidth="1"/>
    <col min="11781" max="11781" width="11.5546875" style="215"/>
    <col min="11782" max="11782" width="11.5546875" style="215" bestFit="1" customWidth="1"/>
    <col min="11783" max="12032" width="11.5546875" style="215"/>
    <col min="12033" max="12033" width="14.5546875" style="215" customWidth="1"/>
    <col min="12034" max="12034" width="59.5546875" style="215" customWidth="1"/>
    <col min="12035" max="12035" width="15.44140625" style="215" customWidth="1"/>
    <col min="12036" max="12036" width="16.6640625" style="215" customWidth="1"/>
    <col min="12037" max="12037" width="11.5546875" style="215"/>
    <col min="12038" max="12038" width="11.5546875" style="215" bestFit="1" customWidth="1"/>
    <col min="12039" max="12288" width="11.5546875" style="215"/>
    <col min="12289" max="12289" width="14.5546875" style="215" customWidth="1"/>
    <col min="12290" max="12290" width="59.5546875" style="215" customWidth="1"/>
    <col min="12291" max="12291" width="15.44140625" style="215" customWidth="1"/>
    <col min="12292" max="12292" width="16.6640625" style="215" customWidth="1"/>
    <col min="12293" max="12293" width="11.5546875" style="215"/>
    <col min="12294" max="12294" width="11.5546875" style="215" bestFit="1" customWidth="1"/>
    <col min="12295" max="12544" width="11.5546875" style="215"/>
    <col min="12545" max="12545" width="14.5546875" style="215" customWidth="1"/>
    <col min="12546" max="12546" width="59.5546875" style="215" customWidth="1"/>
    <col min="12547" max="12547" width="15.44140625" style="215" customWidth="1"/>
    <col min="12548" max="12548" width="16.6640625" style="215" customWidth="1"/>
    <col min="12549" max="12549" width="11.5546875" style="215"/>
    <col min="12550" max="12550" width="11.5546875" style="215" bestFit="1" customWidth="1"/>
    <col min="12551" max="12800" width="11.5546875" style="215"/>
    <col min="12801" max="12801" width="14.5546875" style="215" customWidth="1"/>
    <col min="12802" max="12802" width="59.5546875" style="215" customWidth="1"/>
    <col min="12803" max="12803" width="15.44140625" style="215" customWidth="1"/>
    <col min="12804" max="12804" width="16.6640625" style="215" customWidth="1"/>
    <col min="12805" max="12805" width="11.5546875" style="215"/>
    <col min="12806" max="12806" width="11.5546875" style="215" bestFit="1" customWidth="1"/>
    <col min="12807" max="13056" width="11.5546875" style="215"/>
    <col min="13057" max="13057" width="14.5546875" style="215" customWidth="1"/>
    <col min="13058" max="13058" width="59.5546875" style="215" customWidth="1"/>
    <col min="13059" max="13059" width="15.44140625" style="215" customWidth="1"/>
    <col min="13060" max="13060" width="16.6640625" style="215" customWidth="1"/>
    <col min="13061" max="13061" width="11.5546875" style="215"/>
    <col min="13062" max="13062" width="11.5546875" style="215" bestFit="1" customWidth="1"/>
    <col min="13063" max="13312" width="11.5546875" style="215"/>
    <col min="13313" max="13313" width="14.5546875" style="215" customWidth="1"/>
    <col min="13314" max="13314" width="59.5546875" style="215" customWidth="1"/>
    <col min="13315" max="13315" width="15.44140625" style="215" customWidth="1"/>
    <col min="13316" max="13316" width="16.6640625" style="215" customWidth="1"/>
    <col min="13317" max="13317" width="11.5546875" style="215"/>
    <col min="13318" max="13318" width="11.5546875" style="215" bestFit="1" customWidth="1"/>
    <col min="13319" max="13568" width="11.5546875" style="215"/>
    <col min="13569" max="13569" width="14.5546875" style="215" customWidth="1"/>
    <col min="13570" max="13570" width="59.5546875" style="215" customWidth="1"/>
    <col min="13571" max="13571" width="15.44140625" style="215" customWidth="1"/>
    <col min="13572" max="13572" width="16.6640625" style="215" customWidth="1"/>
    <col min="13573" max="13573" width="11.5546875" style="215"/>
    <col min="13574" max="13574" width="11.5546875" style="215" bestFit="1" customWidth="1"/>
    <col min="13575" max="13824" width="11.5546875" style="215"/>
    <col min="13825" max="13825" width="14.5546875" style="215" customWidth="1"/>
    <col min="13826" max="13826" width="59.5546875" style="215" customWidth="1"/>
    <col min="13827" max="13827" width="15.44140625" style="215" customWidth="1"/>
    <col min="13828" max="13828" width="16.6640625" style="215" customWidth="1"/>
    <col min="13829" max="13829" width="11.5546875" style="215"/>
    <col min="13830" max="13830" width="11.5546875" style="215" bestFit="1" customWidth="1"/>
    <col min="13831" max="14080" width="11.5546875" style="215"/>
    <col min="14081" max="14081" width="14.5546875" style="215" customWidth="1"/>
    <col min="14082" max="14082" width="59.5546875" style="215" customWidth="1"/>
    <col min="14083" max="14083" width="15.44140625" style="215" customWidth="1"/>
    <col min="14084" max="14084" width="16.6640625" style="215" customWidth="1"/>
    <col min="14085" max="14085" width="11.5546875" style="215"/>
    <col min="14086" max="14086" width="11.5546875" style="215" bestFit="1" customWidth="1"/>
    <col min="14087" max="14336" width="11.5546875" style="215"/>
    <col min="14337" max="14337" width="14.5546875" style="215" customWidth="1"/>
    <col min="14338" max="14338" width="59.5546875" style="215" customWidth="1"/>
    <col min="14339" max="14339" width="15.44140625" style="215" customWidth="1"/>
    <col min="14340" max="14340" width="16.6640625" style="215" customWidth="1"/>
    <col min="14341" max="14341" width="11.5546875" style="215"/>
    <col min="14342" max="14342" width="11.5546875" style="215" bestFit="1" customWidth="1"/>
    <col min="14343" max="14592" width="11.5546875" style="215"/>
    <col min="14593" max="14593" width="14.5546875" style="215" customWidth="1"/>
    <col min="14594" max="14594" width="59.5546875" style="215" customWidth="1"/>
    <col min="14595" max="14595" width="15.44140625" style="215" customWidth="1"/>
    <col min="14596" max="14596" width="16.6640625" style="215" customWidth="1"/>
    <col min="14597" max="14597" width="11.5546875" style="215"/>
    <col min="14598" max="14598" width="11.5546875" style="215" bestFit="1" customWidth="1"/>
    <col min="14599" max="14848" width="11.5546875" style="215"/>
    <col min="14849" max="14849" width="14.5546875" style="215" customWidth="1"/>
    <col min="14850" max="14850" width="59.5546875" style="215" customWidth="1"/>
    <col min="14851" max="14851" width="15.44140625" style="215" customWidth="1"/>
    <col min="14852" max="14852" width="16.6640625" style="215" customWidth="1"/>
    <col min="14853" max="14853" width="11.5546875" style="215"/>
    <col min="14854" max="14854" width="11.5546875" style="215" bestFit="1" customWidth="1"/>
    <col min="14855" max="15104" width="11.5546875" style="215"/>
    <col min="15105" max="15105" width="14.5546875" style="215" customWidth="1"/>
    <col min="15106" max="15106" width="59.5546875" style="215" customWidth="1"/>
    <col min="15107" max="15107" width="15.44140625" style="215" customWidth="1"/>
    <col min="15108" max="15108" width="16.6640625" style="215" customWidth="1"/>
    <col min="15109" max="15109" width="11.5546875" style="215"/>
    <col min="15110" max="15110" width="11.5546875" style="215" bestFit="1" customWidth="1"/>
    <col min="15111" max="15360" width="11.5546875" style="215"/>
    <col min="15361" max="15361" width="14.5546875" style="215" customWidth="1"/>
    <col min="15362" max="15362" width="59.5546875" style="215" customWidth="1"/>
    <col min="15363" max="15363" width="15.44140625" style="215" customWidth="1"/>
    <col min="15364" max="15364" width="16.6640625" style="215" customWidth="1"/>
    <col min="15365" max="15365" width="11.5546875" style="215"/>
    <col min="15366" max="15366" width="11.5546875" style="215" bestFit="1" customWidth="1"/>
    <col min="15367" max="15616" width="11.5546875" style="215"/>
    <col min="15617" max="15617" width="14.5546875" style="215" customWidth="1"/>
    <col min="15618" max="15618" width="59.5546875" style="215" customWidth="1"/>
    <col min="15619" max="15619" width="15.44140625" style="215" customWidth="1"/>
    <col min="15620" max="15620" width="16.6640625" style="215" customWidth="1"/>
    <col min="15621" max="15621" width="11.5546875" style="215"/>
    <col min="15622" max="15622" width="11.5546875" style="215" bestFit="1" customWidth="1"/>
    <col min="15623" max="15872" width="11.5546875" style="215"/>
    <col min="15873" max="15873" width="14.5546875" style="215" customWidth="1"/>
    <col min="15874" max="15874" width="59.5546875" style="215" customWidth="1"/>
    <col min="15875" max="15875" width="15.44140625" style="215" customWidth="1"/>
    <col min="15876" max="15876" width="16.6640625" style="215" customWidth="1"/>
    <col min="15877" max="15877" width="11.5546875" style="215"/>
    <col min="15878" max="15878" width="11.5546875" style="215" bestFit="1" customWidth="1"/>
    <col min="15879" max="16128" width="11.5546875" style="215"/>
    <col min="16129" max="16129" width="14.5546875" style="215" customWidth="1"/>
    <col min="16130" max="16130" width="59.5546875" style="215" customWidth="1"/>
    <col min="16131" max="16131" width="15.44140625" style="215" customWidth="1"/>
    <col min="16132" max="16132" width="16.6640625" style="215" customWidth="1"/>
    <col min="16133" max="16133" width="11.5546875" style="215"/>
    <col min="16134" max="16134" width="11.5546875" style="215" bestFit="1" customWidth="1"/>
    <col min="16135" max="16384" width="11.5546875" style="215"/>
  </cols>
  <sheetData>
    <row r="1" spans="1:10" ht="13.8" thickTop="1" x14ac:dyDescent="0.25">
      <c r="B1" s="659" t="s">
        <v>389</v>
      </c>
      <c r="C1" s="660"/>
      <c r="D1" s="661"/>
      <c r="E1" s="114"/>
    </row>
    <row r="2" spans="1:10" ht="13.8" thickBot="1" x14ac:dyDescent="0.3">
      <c r="B2" s="662" t="s">
        <v>71</v>
      </c>
      <c r="C2" s="663"/>
      <c r="D2" s="664"/>
    </row>
    <row r="3" spans="1:10" ht="13.8" thickTop="1" x14ac:dyDescent="0.25">
      <c r="B3" s="217"/>
      <c r="C3" s="218">
        <v>2020</v>
      </c>
      <c r="D3" s="219">
        <v>2019</v>
      </c>
    </row>
    <row r="4" spans="1:10" ht="7.5" customHeight="1" x14ac:dyDescent="0.25">
      <c r="B4" s="220"/>
      <c r="C4" s="282"/>
      <c r="D4" s="221"/>
    </row>
    <row r="5" spans="1:10" x14ac:dyDescent="0.25">
      <c r="B5" s="222" t="s">
        <v>59</v>
      </c>
      <c r="C5" s="283">
        <f>ROUND(SUM(C6+C22),1)</f>
        <v>8597.4</v>
      </c>
      <c r="D5" s="283">
        <f>ROUND(SUM(D6+D22),1)</f>
        <v>9085.5</v>
      </c>
      <c r="E5" s="215">
        <v>2478.9</v>
      </c>
      <c r="G5" s="216">
        <v>3573.3493799999997</v>
      </c>
      <c r="H5" s="283">
        <f>SUM(H6+H22)</f>
        <v>3573.2</v>
      </c>
      <c r="I5" s="215">
        <v>3931.1</v>
      </c>
      <c r="J5" s="223">
        <f>+C5-I5</f>
        <v>4666.2999999999993</v>
      </c>
    </row>
    <row r="6" spans="1:10" x14ac:dyDescent="0.25">
      <c r="B6" s="222" t="s">
        <v>198</v>
      </c>
      <c r="C6" s="283">
        <f>ROUND(SUM(C7:C20),1)</f>
        <v>1938.4</v>
      </c>
      <c r="D6" s="283">
        <f>ROUND(SUM(D7:D20),1)</f>
        <v>2908.9</v>
      </c>
      <c r="E6" s="223">
        <f>+E5-C5</f>
        <v>-6118.5</v>
      </c>
      <c r="G6" s="216">
        <v>1304.3</v>
      </c>
      <c r="H6" s="283">
        <f>SUM(H7:H20)</f>
        <v>1304.3</v>
      </c>
    </row>
    <row r="7" spans="1:10" x14ac:dyDescent="0.25">
      <c r="A7" s="214">
        <v>6210020300</v>
      </c>
      <c r="B7" s="220" t="s">
        <v>199</v>
      </c>
      <c r="C7" s="342">
        <f>ROUND(IFERROR(IF(VLOOKUP($A7,'[2]Escoja el formato de Salida'!$A$5:$D$900,4,FALSE)&lt;0,(VLOOKUP($A7,'[2]Escoja el formato de Salida'!$A$5:$D$900,4,FALSE))*-1,VLOOKUP($A7,'[2]Escoja el formato de Salida'!$A$5:$D$900,4,FALSE)),0)/1000,1)</f>
        <v>181.6</v>
      </c>
      <c r="D7" s="555">
        <v>693.5</v>
      </c>
      <c r="G7" s="216">
        <v>300.7</v>
      </c>
      <c r="H7" s="215">
        <v>300.7</v>
      </c>
    </row>
    <row r="8" spans="1:10" x14ac:dyDescent="0.25">
      <c r="A8" s="214">
        <v>6210020700</v>
      </c>
      <c r="B8" s="220" t="s">
        <v>200</v>
      </c>
      <c r="C8" s="342">
        <f>ROUND(IFERROR(IF(VLOOKUP($A8,'[2]Escoja el formato de Salida'!$A$5:$D$900,4,FALSE)&lt;0,(VLOOKUP($A8,'[2]Escoja el formato de Salida'!$A$5:$D$900,4,FALSE))*-1,VLOOKUP($A8,'[2]Escoja el formato de Salida'!$A$5:$D$900,4,FALSE)),0)/1000,1)</f>
        <v>71.7</v>
      </c>
      <c r="D8" s="555">
        <v>68.3</v>
      </c>
      <c r="G8" s="216">
        <v>146.5</v>
      </c>
      <c r="H8" s="215">
        <v>146.5</v>
      </c>
    </row>
    <row r="9" spans="1:10" ht="14.25" customHeight="1" x14ac:dyDescent="0.25">
      <c r="A9" s="214">
        <v>6210020800</v>
      </c>
      <c r="B9" s="220" t="s">
        <v>201</v>
      </c>
      <c r="C9" s="342">
        <f>ROUND(IFERROR(IF(VLOOKUP($A9,'[2]Escoja el formato de Salida'!$A$5:$D$900,4,FALSE)&lt;0,(VLOOKUP($A9,'[2]Escoja el formato de Salida'!$A$5:$D$900,4,FALSE))*-1,VLOOKUP($A9,'[2]Escoja el formato de Salida'!$A$5:$D$900,4,FALSE)),0)/1000,1)</f>
        <v>0</v>
      </c>
      <c r="D9" s="555">
        <v>0</v>
      </c>
      <c r="G9" s="216">
        <v>0.4</v>
      </c>
      <c r="H9" s="215">
        <v>0.4</v>
      </c>
    </row>
    <row r="10" spans="1:10" x14ac:dyDescent="0.25">
      <c r="A10" s="224">
        <v>621004040005</v>
      </c>
      <c r="B10" s="220" t="s">
        <v>85</v>
      </c>
      <c r="C10" s="342">
        <f>ROUND(IFERROR(IF(VLOOKUP($A10,'[2]Escoja el formato de Salida'!$A$5:$D$900,4,FALSE)&lt;0,(VLOOKUP($A10,'[2]Escoja el formato de Salida'!$A$5:$D$900,4,FALSE))*-1,VLOOKUP($A10,'[2]Escoja el formato de Salida'!$A$5:$D$900,4,FALSE)),0)/1000,1)</f>
        <v>0</v>
      </c>
      <c r="D10" s="555">
        <v>0</v>
      </c>
      <c r="G10" s="216">
        <v>22.6</v>
      </c>
      <c r="H10" s="215">
        <v>22.6</v>
      </c>
    </row>
    <row r="11" spans="1:10" x14ac:dyDescent="0.25">
      <c r="A11" s="224">
        <v>621004040029</v>
      </c>
      <c r="B11" s="220" t="s">
        <v>202</v>
      </c>
      <c r="C11" s="342">
        <f>ROUND(IFERROR(IF(VLOOKUP($A11,'[2]Escoja el formato de Salida'!$A$5:$D$900,4,FALSE)&lt;0,(VLOOKUP($A11,'[2]Escoja el formato de Salida'!$A$5:$D$900,4,FALSE))*-1,VLOOKUP($A11,'[2]Escoja el formato de Salida'!$A$5:$D$900,4,FALSE)),0)/1000,1)</f>
        <v>0</v>
      </c>
      <c r="D11" s="555">
        <v>0</v>
      </c>
      <c r="G11" s="216">
        <v>181.6</v>
      </c>
      <c r="H11" s="215">
        <v>181.6</v>
      </c>
    </row>
    <row r="12" spans="1:10" x14ac:dyDescent="0.25">
      <c r="A12" s="224">
        <v>621004040060</v>
      </c>
      <c r="B12" s="220" t="s">
        <v>203</v>
      </c>
      <c r="C12" s="342">
        <f>ROUND(IFERROR(IF(VLOOKUP($A12,'[2]Escoja el formato de Salida'!$A$5:$D$900,4,FALSE)&lt;0,(VLOOKUP($A12,'[2]Escoja el formato de Salida'!$A$5:$D$900,4,FALSE))*-1,VLOOKUP($A12,'[2]Escoja el formato de Salida'!$A$5:$D$900,4,FALSE)),0)/1000,1)</f>
        <v>716</v>
      </c>
      <c r="D12" s="555">
        <v>1023.9</v>
      </c>
      <c r="G12" s="216">
        <v>187.5</v>
      </c>
      <c r="H12" s="215">
        <v>187.5</v>
      </c>
    </row>
    <row r="13" spans="1:10" x14ac:dyDescent="0.25">
      <c r="A13" s="224">
        <v>621004040061</v>
      </c>
      <c r="B13" s="220" t="s">
        <v>177</v>
      </c>
      <c r="C13" s="342">
        <f>ROUND(IFERROR(IF(VLOOKUP($A13,'[2]Escoja el formato de Salida'!$A$5:$D$900,4,FALSE)&lt;0,(VLOOKUP($A13,'[2]Escoja el formato de Salida'!$A$5:$D$900,4,FALSE))*-1,VLOOKUP($A13,'[2]Escoja el formato de Salida'!$A$5:$D$900,4,FALSE)),0)/1000,1)</f>
        <v>1.2</v>
      </c>
      <c r="D13" s="555">
        <v>2.8</v>
      </c>
    </row>
    <row r="14" spans="1:10" hidden="1" x14ac:dyDescent="0.25">
      <c r="A14" s="224">
        <v>621004040058</v>
      </c>
      <c r="B14" s="225" t="s">
        <v>180</v>
      </c>
      <c r="C14" s="342">
        <f>ROUND(IFERROR(IF(VLOOKUP($A14,'[2]Escoja el formato de Salida'!$A$5:$D$900,4,FALSE)&lt;0,(VLOOKUP($A14,'[2]Escoja el formato de Salida'!$A$5:$D$900,4,FALSE))*-1,VLOOKUP($A14,'[2]Escoja el formato de Salida'!$A$5:$D$900,4,FALSE)),0)/1000,1)</f>
        <v>0</v>
      </c>
      <c r="D14" s="556">
        <v>0</v>
      </c>
    </row>
    <row r="15" spans="1:10" x14ac:dyDescent="0.25">
      <c r="A15" s="224">
        <v>621004040010</v>
      </c>
      <c r="B15" s="220" t="s">
        <v>86</v>
      </c>
      <c r="C15" s="342">
        <f>ROUND(IFERROR(IF(VLOOKUP($A15,'[2]Escoja el formato de Salida'!$A$5:$D$900,4,FALSE)&lt;0,(VLOOKUP($A15,'[2]Escoja el formato de Salida'!$A$5:$D$900,4,FALSE))*-1,VLOOKUP($A15,'[2]Escoja el formato de Salida'!$A$5:$D$900,4,FALSE)),0)/1000,1)</f>
        <v>19.3</v>
      </c>
      <c r="D15" s="555">
        <v>18.100000000000001</v>
      </c>
      <c r="G15" s="216">
        <v>10.3</v>
      </c>
      <c r="H15" s="215">
        <v>10.3</v>
      </c>
    </row>
    <row r="16" spans="1:10" x14ac:dyDescent="0.25">
      <c r="A16" s="224">
        <v>621004040031</v>
      </c>
      <c r="B16" s="220" t="s">
        <v>87</v>
      </c>
      <c r="C16" s="342">
        <f>ROUND(IFERROR(IF(VLOOKUP($A16,'[2]Escoja el formato de Salida'!$A$5:$D$900,4,FALSE)&lt;0,(VLOOKUP($A16,'[2]Escoja el formato de Salida'!$A$5:$D$900,4,FALSE))*-1,VLOOKUP($A16,'[2]Escoja el formato de Salida'!$A$5:$D$900,4,FALSE)),0)/1000,1)</f>
        <v>298</v>
      </c>
      <c r="D16" s="555">
        <v>295.5</v>
      </c>
      <c r="G16" s="216">
        <v>107.4</v>
      </c>
      <c r="H16" s="215">
        <v>107.4</v>
      </c>
    </row>
    <row r="17" spans="1:8" x14ac:dyDescent="0.25">
      <c r="A17" s="224">
        <v>621004040032</v>
      </c>
      <c r="B17" s="220" t="s">
        <v>88</v>
      </c>
      <c r="C17" s="342">
        <f>ROUND(IFERROR(IF(VLOOKUP($A17,'[2]Escoja el formato de Salida'!$A$5:$D$900,4,FALSE)&lt;0,(VLOOKUP($A17,'[2]Escoja el formato de Salida'!$A$5:$D$900,4,FALSE))*-1,VLOOKUP($A17,'[2]Escoja el formato de Salida'!$A$5:$D$900,4,FALSE)),0)/1000,1)</f>
        <v>306.60000000000002</v>
      </c>
      <c r="D17" s="555">
        <v>306.60000000000002</v>
      </c>
      <c r="G17" s="216">
        <v>143.4</v>
      </c>
      <c r="H17" s="215">
        <v>143.4</v>
      </c>
    </row>
    <row r="18" spans="1:8" x14ac:dyDescent="0.25">
      <c r="A18" s="224">
        <v>621002910003</v>
      </c>
      <c r="B18" s="220" t="s">
        <v>204</v>
      </c>
      <c r="C18" s="342">
        <f>ROUND(IFERROR(IF(VLOOKUP($A18,'[2]Escoja el formato de Salida'!$A$5:$D$900,4,FALSE)&lt;0,(VLOOKUP($A18,'[2]Escoja el formato de Salida'!$A$5:$D$900,4,FALSE))*-1,VLOOKUP($A18,'[2]Escoja el formato de Salida'!$A$5:$D$900,4,FALSE)),0)/1000,1)</f>
        <v>11.3</v>
      </c>
      <c r="D18" s="555">
        <v>31.7</v>
      </c>
      <c r="G18" s="216">
        <v>23.7</v>
      </c>
      <c r="H18" s="215">
        <v>23.7</v>
      </c>
    </row>
    <row r="19" spans="1:8" x14ac:dyDescent="0.25">
      <c r="A19" s="224">
        <v>621002910004</v>
      </c>
      <c r="B19" s="220" t="s">
        <v>89</v>
      </c>
      <c r="C19" s="342">
        <f>ROUND(IFERROR(IF(VLOOKUP($A19,'[2]Escoja el formato de Salida'!$A$5:$D$900,4,FALSE)&lt;0,(VLOOKUP($A19,'[2]Escoja el formato de Salida'!$A$5:$D$900,4,FALSE))*-1,VLOOKUP($A19,'[2]Escoja el formato de Salida'!$A$5:$D$900,4,FALSE)),0)/1000,1)</f>
        <v>208.4</v>
      </c>
      <c r="D19" s="555">
        <v>203.1</v>
      </c>
      <c r="G19" s="216">
        <v>129.19999999999999</v>
      </c>
      <c r="H19" s="215">
        <v>129.19999999999999</v>
      </c>
    </row>
    <row r="20" spans="1:8" x14ac:dyDescent="0.25">
      <c r="A20" s="224">
        <v>621002910006</v>
      </c>
      <c r="B20" s="220" t="s">
        <v>90</v>
      </c>
      <c r="C20" s="342">
        <f>ROUND(IFERROR(IF(VLOOKUP($A20,'[2]Escoja el formato de Salida'!$A$5:$D$900,4,FALSE)&lt;0,(VLOOKUP($A20,'[2]Escoja el formato de Salida'!$A$5:$D$900,4,FALSE))*-1,VLOOKUP($A20,'[2]Escoja el formato de Salida'!$A$5:$D$900,4,FALSE)),0)/1000,1)</f>
        <v>124.3</v>
      </c>
      <c r="D20" s="555">
        <v>265.39999999999998</v>
      </c>
      <c r="G20" s="216">
        <v>51</v>
      </c>
      <c r="H20" s="215">
        <v>51</v>
      </c>
    </row>
    <row r="21" spans="1:8" x14ac:dyDescent="0.25">
      <c r="B21" s="220"/>
      <c r="C21" s="344"/>
      <c r="D21" s="557"/>
    </row>
    <row r="22" spans="1:8" x14ac:dyDescent="0.25">
      <c r="B22" s="222" t="s">
        <v>91</v>
      </c>
      <c r="C22" s="345">
        <f>ROUND(+C23+C24+C25+C28+C29+C30+C31+C32+C35+C40+C39+C36+C37+C38,1)</f>
        <v>6659</v>
      </c>
      <c r="D22" s="345">
        <f>ROUND(+D23+D24+D25+D28+D29+D30+D31+D32+D35+D40+D39+D36+D37+D38,1)</f>
        <v>6176.6</v>
      </c>
      <c r="G22" s="216">
        <v>2269.0493799999999</v>
      </c>
      <c r="H22" s="345">
        <f>+H23+H24+H25+H28+H29+H30+H31+H32+H35+H40</f>
        <v>2268.9</v>
      </c>
    </row>
    <row r="23" spans="1:8" x14ac:dyDescent="0.25">
      <c r="A23" s="224">
        <v>621004040002</v>
      </c>
      <c r="B23" s="220" t="s">
        <v>205</v>
      </c>
      <c r="C23" s="342">
        <f>ROUND(IFERROR(IF(VLOOKUP($A23,'[2]Escoja el formato de Salida'!$A$5:$D$900,4,FALSE)&lt;0,(VLOOKUP($A23,'[2]Escoja el formato de Salida'!$A$5:$D$900,4,FALSE))*-1,VLOOKUP($A23,'[2]Escoja el formato de Salida'!$A$5:$D$900,4,FALSE)),0)/1000,1)</f>
        <v>0</v>
      </c>
      <c r="D23" s="555">
        <v>0.1</v>
      </c>
      <c r="G23" s="216">
        <v>16.605419999999999</v>
      </c>
      <c r="H23" s="215">
        <v>16.600000000000001</v>
      </c>
    </row>
    <row r="24" spans="1:8" x14ac:dyDescent="0.25">
      <c r="A24" s="224">
        <v>621004040009</v>
      </c>
      <c r="B24" s="220" t="s">
        <v>206</v>
      </c>
      <c r="C24" s="342">
        <f>ROUND(IFERROR(IF(VLOOKUP($A24,'[2]Escoja el formato de Salida'!$A$5:$D$900,4,FALSE)&lt;0,(VLOOKUP($A24,'[2]Escoja el formato de Salida'!$A$5:$D$900,4,FALSE))*-1,VLOOKUP($A24,'[2]Escoja el formato de Salida'!$A$5:$D$900,4,FALSE)),0)/1000,1)</f>
        <v>766.4</v>
      </c>
      <c r="D24" s="555">
        <v>747.9</v>
      </c>
      <c r="G24" s="216">
        <v>216.01996</v>
      </c>
      <c r="H24" s="215">
        <v>216</v>
      </c>
    </row>
    <row r="25" spans="1:8" x14ac:dyDescent="0.25">
      <c r="A25" s="224" t="s">
        <v>92</v>
      </c>
      <c r="B25" s="220" t="s">
        <v>207</v>
      </c>
      <c r="C25" s="342">
        <f>ROUND(SUM(C26:C27),1)-0.1</f>
        <v>471.29999999999995</v>
      </c>
      <c r="D25" s="555">
        <v>417.8</v>
      </c>
      <c r="G25" s="216">
        <v>131.05927</v>
      </c>
      <c r="H25" s="343">
        <f>SUM(H26:H27)</f>
        <v>131.1</v>
      </c>
    </row>
    <row r="26" spans="1:8" hidden="1" x14ac:dyDescent="0.25">
      <c r="A26" s="224">
        <v>621004040044</v>
      </c>
      <c r="B26" s="220" t="s">
        <v>208</v>
      </c>
      <c r="C26" s="342">
        <f>ROUND(IFERROR(IF(VLOOKUP($A26,'[2]Escoja el formato de Salida'!$A$5:$D$900,4,FALSE)&lt;0,(VLOOKUP($A26,'[2]Escoja el formato de Salida'!$A$5:$D$900,4,FALSE))*-1,VLOOKUP($A26,'[2]Escoja el formato de Salida'!$A$5:$D$900,4,FALSE)),0)/1000,1)</f>
        <v>396.1</v>
      </c>
      <c r="D26" s="555">
        <v>351.9</v>
      </c>
      <c r="E26" s="215" t="s">
        <v>93</v>
      </c>
      <c r="G26" s="216">
        <v>115.50427000000001</v>
      </c>
      <c r="H26" s="215">
        <v>115.5</v>
      </c>
    </row>
    <row r="27" spans="1:8" hidden="1" x14ac:dyDescent="0.25">
      <c r="A27" s="224">
        <v>621004040045</v>
      </c>
      <c r="B27" s="220" t="s">
        <v>94</v>
      </c>
      <c r="C27" s="342">
        <f>ROUND(IFERROR(IF(VLOOKUP($A27,'[2]Escoja el formato de Salida'!$A$5:$D$900,4,FALSE)&lt;0,(VLOOKUP($A27,'[2]Escoja el formato de Salida'!$A$5:$D$900,4,FALSE))*-1,VLOOKUP($A27,'[2]Escoja el formato de Salida'!$A$5:$D$900,4,FALSE)),0)/1000,1)</f>
        <v>75.3</v>
      </c>
      <c r="D27" s="555">
        <v>65.900000000000006</v>
      </c>
      <c r="E27" s="215" t="s">
        <v>93</v>
      </c>
      <c r="G27" s="216">
        <v>15.555</v>
      </c>
      <c r="H27" s="215">
        <v>15.6</v>
      </c>
    </row>
    <row r="28" spans="1:8" x14ac:dyDescent="0.25">
      <c r="A28" s="224">
        <v>621004040006</v>
      </c>
      <c r="B28" s="220" t="s">
        <v>95</v>
      </c>
      <c r="C28" s="342">
        <f>ROUND(IFERROR(IF(VLOOKUP($A28,'[2]Escoja el formato de Salida'!$A$5:$D$900,4,FALSE)&lt;0,(VLOOKUP($A28,'[2]Escoja el formato de Salida'!$A$5:$D$900,4,FALSE))*-1,VLOOKUP($A28,'[2]Escoja el formato de Salida'!$A$5:$D$900,4,FALSE)),0)/1000,1)</f>
        <v>15.3</v>
      </c>
      <c r="D28" s="555">
        <v>18.7</v>
      </c>
      <c r="G28" s="216">
        <v>20.323180000000001</v>
      </c>
      <c r="H28" s="215">
        <v>20.3</v>
      </c>
    </row>
    <row r="29" spans="1:8" x14ac:dyDescent="0.25">
      <c r="A29" s="224">
        <v>621004040051</v>
      </c>
      <c r="B29" s="220" t="s">
        <v>209</v>
      </c>
      <c r="C29" s="342">
        <f>ROUND(IFERROR(IF(VLOOKUP($A29,'[2]Escoja el formato de Salida'!$A$5:$D$900,4,FALSE)&lt;0,(VLOOKUP($A29,'[2]Escoja el formato de Salida'!$A$5:$D$900,4,FALSE))*-1,VLOOKUP($A29,'[2]Escoja el formato de Salida'!$A$5:$D$900,4,FALSE)),0)/1000,1)</f>
        <v>3.7</v>
      </c>
      <c r="D29" s="555">
        <v>5.4</v>
      </c>
      <c r="G29" s="216">
        <v>2.2481100000000001</v>
      </c>
      <c r="H29" s="215">
        <v>2.2000000000000002</v>
      </c>
    </row>
    <row r="30" spans="1:8" x14ac:dyDescent="0.25">
      <c r="A30" s="224">
        <v>621004040049</v>
      </c>
      <c r="B30" s="220" t="s">
        <v>210</v>
      </c>
      <c r="C30" s="342">
        <f>ROUND(IFERROR(IF(VLOOKUP($A30,'[2]Escoja el formato de Salida'!$A$5:$D$900,4,FALSE)&lt;0,(VLOOKUP($A30,'[2]Escoja el formato de Salida'!$A$5:$D$900,4,FALSE))*-1,VLOOKUP($A30,'[2]Escoja el formato de Salida'!$A$5:$D$900,4,FALSE)),0)/1000,1)</f>
        <v>2.9</v>
      </c>
      <c r="D30" s="555">
        <v>3.1</v>
      </c>
      <c r="G30" s="216">
        <v>1.78775</v>
      </c>
      <c r="H30" s="215">
        <v>1.8</v>
      </c>
    </row>
    <row r="31" spans="1:8" x14ac:dyDescent="0.25">
      <c r="A31" s="224">
        <v>621004040050</v>
      </c>
      <c r="B31" s="220" t="s">
        <v>96</v>
      </c>
      <c r="C31" s="342">
        <f>ROUND(IFERROR(IF(VLOOKUP($A31,'[2]Escoja el formato de Salida'!$A$5:$D$900,4,FALSE)&lt;0,(VLOOKUP($A31,'[2]Escoja el formato de Salida'!$A$5:$D$900,4,FALSE))*-1,VLOOKUP($A31,'[2]Escoja el formato de Salida'!$A$5:$D$900,4,FALSE)),0)/1000,1)</f>
        <v>1.7</v>
      </c>
      <c r="D31" s="555">
        <v>2.7</v>
      </c>
      <c r="G31" s="216">
        <v>4.8944999999999999</v>
      </c>
      <c r="H31" s="215">
        <v>4.9000000000000004</v>
      </c>
    </row>
    <row r="32" spans="1:8" x14ac:dyDescent="0.25">
      <c r="A32" s="224" t="s">
        <v>97</v>
      </c>
      <c r="B32" s="220" t="s">
        <v>98</v>
      </c>
      <c r="C32" s="342">
        <f>ROUND(SUM(C33:C34),1)-0.1</f>
        <v>135.20000000000002</v>
      </c>
      <c r="D32" s="555">
        <v>115.10000000000001</v>
      </c>
      <c r="G32" s="216">
        <v>53.107960000000006</v>
      </c>
      <c r="H32" s="343">
        <f>SUM(H33:H34)</f>
        <v>53.1</v>
      </c>
    </row>
    <row r="33" spans="1:14" hidden="1" x14ac:dyDescent="0.25">
      <c r="A33" s="224">
        <v>621004040047</v>
      </c>
      <c r="B33" s="220" t="s">
        <v>99</v>
      </c>
      <c r="C33" s="342">
        <f>ROUND(IFERROR(IF(VLOOKUP($A33,'[2]Escoja el formato de Salida'!$A$5:$D$900,4,FALSE)&lt;0,(VLOOKUP($A33,'[2]Escoja el formato de Salida'!$A$5:$D$900,4,FALSE))*-1,VLOOKUP($A33,'[2]Escoja el formato de Salida'!$A$5:$D$900,4,FALSE)),0)/1000,1)</f>
        <v>88.8</v>
      </c>
      <c r="D33" s="555">
        <v>65.3</v>
      </c>
      <c r="E33" s="215" t="s">
        <v>93</v>
      </c>
      <c r="G33" s="216">
        <v>29.103900000000003</v>
      </c>
      <c r="H33" s="215">
        <v>29.1</v>
      </c>
    </row>
    <row r="34" spans="1:14" hidden="1" x14ac:dyDescent="0.25">
      <c r="A34" s="224">
        <v>621004040048</v>
      </c>
      <c r="B34" s="220" t="s">
        <v>100</v>
      </c>
      <c r="C34" s="342">
        <f>ROUND(IFERROR(IF(VLOOKUP($A34,'[2]Escoja el formato de Salida'!$A$5:$D$900,4,FALSE)&lt;0,(VLOOKUP($A34,'[2]Escoja el formato de Salida'!$A$5:$D$900,4,FALSE))*-1,VLOOKUP($A34,'[2]Escoja el formato de Salida'!$A$5:$D$900,4,FALSE)),0)/1000,1)</f>
        <v>46.5</v>
      </c>
      <c r="D34" s="555">
        <v>49.9</v>
      </c>
      <c r="E34" s="215" t="s">
        <v>93</v>
      </c>
      <c r="G34" s="216">
        <v>24.004060000000003</v>
      </c>
      <c r="H34" s="215">
        <v>24</v>
      </c>
    </row>
    <row r="35" spans="1:14" x14ac:dyDescent="0.25">
      <c r="A35" s="224">
        <v>621004040056</v>
      </c>
      <c r="B35" s="220" t="s">
        <v>211</v>
      </c>
      <c r="C35" s="342">
        <f>ROUND(IFERROR(IF(VLOOKUP($A35,'[2]Escoja el formato de Salida'!$A$5:$D$900,4,FALSE)&lt;0,(VLOOKUP($A35,'[2]Escoja el formato de Salida'!$A$5:$D$900,4,FALSE))*-1,VLOOKUP($A35,'[2]Escoja el formato de Salida'!$A$5:$D$900,4,FALSE)),0)/1000,1)</f>
        <v>711.6</v>
      </c>
      <c r="D35" s="555">
        <v>569.29999999999995</v>
      </c>
      <c r="G35" s="216">
        <v>32.223999999999997</v>
      </c>
      <c r="H35" s="215">
        <v>32.200000000000003</v>
      </c>
    </row>
    <row r="36" spans="1:14" x14ac:dyDescent="0.25">
      <c r="A36" s="224">
        <v>621004040055</v>
      </c>
      <c r="B36" s="220" t="s">
        <v>212</v>
      </c>
      <c r="C36" s="342">
        <f>ROUND(IFERROR(IF(VLOOKUP($A36,'[2]Escoja el formato de Salida'!$A$5:$D$900,4,FALSE)&lt;0,(VLOOKUP($A36,'[2]Escoja el formato de Salida'!$A$5:$D$900,4,FALSE))*-1,VLOOKUP($A36,'[2]Escoja el formato de Salida'!$A$5:$D$900,4,FALSE)),0)/1000,1)</f>
        <v>0</v>
      </c>
      <c r="D36" s="555">
        <v>0</v>
      </c>
    </row>
    <row r="37" spans="1:14" x14ac:dyDescent="0.25">
      <c r="A37" s="224">
        <v>621004040064</v>
      </c>
      <c r="B37" s="220" t="s">
        <v>213</v>
      </c>
      <c r="C37" s="342">
        <f>ROUND(IFERROR(IF(VLOOKUP($A37,'[2]Escoja el formato de Salida'!$A$5:$D$900,4,FALSE)&lt;0,(VLOOKUP($A37,'[2]Escoja el formato de Salida'!$A$5:$D$900,4,FALSE))*-1,VLOOKUP($A37,'[2]Escoja el formato de Salida'!$A$5:$D$900,4,FALSE)),0)/1000,1)</f>
        <v>2.2999999999999998</v>
      </c>
      <c r="D37" s="555">
        <v>3.1</v>
      </c>
    </row>
    <row r="38" spans="1:14" x14ac:dyDescent="0.25">
      <c r="A38" s="224">
        <v>621004040065</v>
      </c>
      <c r="B38" s="220" t="s">
        <v>254</v>
      </c>
      <c r="C38" s="342">
        <f>ROUND(IFERROR(IF(VLOOKUP($A38,'[2]Escoja el formato de Salida'!$A$5:$D$900,4,FALSE)&lt;0,(VLOOKUP($A38,'[2]Escoja el formato de Salida'!$A$5:$D$900,4,FALSE))*-1,VLOOKUP($A38,'[2]Escoja el formato de Salida'!$A$5:$D$900,4,FALSE)),0)/1000,1)</f>
        <v>0</v>
      </c>
      <c r="D38" s="555">
        <v>0</v>
      </c>
    </row>
    <row r="39" spans="1:14" x14ac:dyDescent="0.25">
      <c r="A39" s="224">
        <v>621004040099</v>
      </c>
      <c r="B39" s="220" t="s">
        <v>101</v>
      </c>
      <c r="C39" s="342">
        <f>ROUND(IFERROR(IF(VLOOKUP($A39,'[2]Escoja el formato de Salida'!$A$5:$D$900,4,FALSE)&lt;0,(VLOOKUP($A39,'[2]Escoja el formato de Salida'!$A$5:$D$900,4,FALSE))*-1,VLOOKUP($A39,'[2]Escoja el formato de Salida'!$A$5:$D$900,4,FALSE)),0)/1000,1)</f>
        <v>44</v>
      </c>
      <c r="D39" s="555">
        <v>44.6</v>
      </c>
    </row>
    <row r="40" spans="1:14" x14ac:dyDescent="0.25">
      <c r="B40" s="226" t="s">
        <v>102</v>
      </c>
      <c r="C40" s="284">
        <f>ROUND(+C41+C49,1)</f>
        <v>4504.6000000000004</v>
      </c>
      <c r="D40" s="284">
        <f>ROUND(+D41+D49,1)</f>
        <v>4248.8</v>
      </c>
      <c r="G40" s="216">
        <v>1790.7792299999999</v>
      </c>
      <c r="H40" s="284">
        <f>+H41+H49</f>
        <v>1790.7</v>
      </c>
      <c r="J40" s="223">
        <f>+D5-D55</f>
        <v>3689.8999999999996</v>
      </c>
      <c r="K40" s="216">
        <f>+K41+K49</f>
        <v>6578.5596000000005</v>
      </c>
    </row>
    <row r="41" spans="1:14" x14ac:dyDescent="0.25">
      <c r="A41" s="224" t="s">
        <v>103</v>
      </c>
      <c r="B41" s="220" t="s">
        <v>214</v>
      </c>
      <c r="C41" s="285">
        <f>ROUND(SUM(C42:C48),1)+0.1</f>
        <v>1690</v>
      </c>
      <c r="D41" s="558">
        <v>1256.4000000000001</v>
      </c>
      <c r="G41" s="216">
        <v>681.58315999999991</v>
      </c>
      <c r="H41" s="286">
        <f>SUM(H42:H48)</f>
        <v>681.5</v>
      </c>
      <c r="J41" s="215">
        <v>1729662.2</v>
      </c>
      <c r="K41" s="216">
        <f>+J41/1000</f>
        <v>1729.6622</v>
      </c>
      <c r="M41" s="223">
        <v>27.299999999999983</v>
      </c>
      <c r="N41" s="215" t="s">
        <v>215</v>
      </c>
    </row>
    <row r="42" spans="1:14" hidden="1" x14ac:dyDescent="0.25">
      <c r="A42" s="224">
        <v>621004040015</v>
      </c>
      <c r="B42" s="220" t="s">
        <v>104</v>
      </c>
      <c r="C42" s="342">
        <f>ROUND(IFERROR(IF(VLOOKUP($A42,'[2]Escoja el formato de Salida'!$A$5:$D$900,4,FALSE)&lt;0,(VLOOKUP($A42,'[2]Escoja el formato de Salida'!$A$5:$D$900,4,FALSE))*-1,VLOOKUP($A42,'[2]Escoja el formato de Salida'!$A$5:$D$900,4,FALSE)),0)/1000,1)</f>
        <v>0</v>
      </c>
      <c r="D42" s="555">
        <v>0</v>
      </c>
      <c r="E42" s="215" t="s">
        <v>93</v>
      </c>
      <c r="G42" s="216">
        <v>2.7140000000000001E-2</v>
      </c>
      <c r="H42" s="215">
        <v>0</v>
      </c>
      <c r="K42" s="216"/>
    </row>
    <row r="43" spans="1:14" hidden="1" x14ac:dyDescent="0.25">
      <c r="A43" s="224">
        <v>621004040018</v>
      </c>
      <c r="B43" s="220" t="s">
        <v>216</v>
      </c>
      <c r="C43" s="342">
        <f>ROUND(IFERROR(IF(VLOOKUP($A43,'[2]Escoja el formato de Salida'!$A$5:$D$900,4,FALSE)&lt;0,(VLOOKUP($A43,'[2]Escoja el formato de Salida'!$A$5:$D$900,4,FALSE))*-1,VLOOKUP($A43,'[2]Escoja el formato de Salida'!$A$5:$D$900,4,FALSE)),0)/1000,1)</f>
        <v>176</v>
      </c>
      <c r="D43" s="555">
        <v>181.6</v>
      </c>
      <c r="E43" s="215" t="s">
        <v>93</v>
      </c>
      <c r="G43" s="216">
        <v>39.358249999999998</v>
      </c>
      <c r="H43" s="215">
        <v>39.4</v>
      </c>
      <c r="K43" s="216"/>
    </row>
    <row r="44" spans="1:14" hidden="1" x14ac:dyDescent="0.25">
      <c r="A44" s="224">
        <v>621004040021</v>
      </c>
      <c r="B44" s="220" t="s">
        <v>217</v>
      </c>
      <c r="C44" s="342">
        <f>ROUND(IFERROR(IF(VLOOKUP($A44,'[2]Escoja el formato de Salida'!$A$5:$D$900,4,FALSE)&lt;0,(VLOOKUP($A44,'[2]Escoja el formato de Salida'!$A$5:$D$900,4,FALSE))*-1,VLOOKUP($A44,'[2]Escoja el formato de Salida'!$A$5:$D$900,4,FALSE)),0)/1000,1)</f>
        <v>43.7</v>
      </c>
      <c r="D44" s="555">
        <v>42.6</v>
      </c>
      <c r="E44" s="215" t="s">
        <v>93</v>
      </c>
      <c r="G44" s="216">
        <v>22.841699999999999</v>
      </c>
      <c r="H44" s="215">
        <v>22.8</v>
      </c>
      <c r="K44" s="216"/>
    </row>
    <row r="45" spans="1:14" hidden="1" x14ac:dyDescent="0.25">
      <c r="A45" s="224">
        <v>621004040023</v>
      </c>
      <c r="B45" s="220" t="s">
        <v>218</v>
      </c>
      <c r="C45" s="342">
        <f>ROUND(IFERROR(IF(VLOOKUP($A45,'[2]Escoja el formato de Salida'!$A$5:$D$900,4,FALSE)&lt;0,(VLOOKUP($A45,'[2]Escoja el formato de Salida'!$A$5:$D$900,4,FALSE))*-1,VLOOKUP($A45,'[2]Escoja el formato de Salida'!$A$5:$D$900,4,FALSE)),0)/1000,1)</f>
        <v>291.5</v>
      </c>
      <c r="D45" s="555">
        <v>138.6</v>
      </c>
      <c r="E45" s="215" t="s">
        <v>93</v>
      </c>
      <c r="G45" s="216">
        <v>11.53642</v>
      </c>
      <c r="H45" s="215">
        <v>11.5</v>
      </c>
      <c r="K45" s="216"/>
    </row>
    <row r="46" spans="1:14" hidden="1" x14ac:dyDescent="0.25">
      <c r="A46" s="224">
        <v>621004040026</v>
      </c>
      <c r="B46" s="220" t="s">
        <v>105</v>
      </c>
      <c r="C46" s="342">
        <f>ROUND(IFERROR(IF(VLOOKUP($A46,'[2]Escoja el formato de Salida'!$A$5:$D$900,4,FALSE)&lt;0,(VLOOKUP($A46,'[2]Escoja el formato de Salida'!$A$5:$D$900,4,FALSE))*-1,VLOOKUP($A46,'[2]Escoja el formato de Salida'!$A$5:$D$900,4,FALSE)),0)/1000,1)</f>
        <v>0</v>
      </c>
      <c r="D46" s="555">
        <v>2.5</v>
      </c>
      <c r="E46" s="215" t="s">
        <v>93</v>
      </c>
      <c r="G46" s="216">
        <v>21.833209999999998</v>
      </c>
      <c r="H46" s="215">
        <v>21.8</v>
      </c>
      <c r="K46" s="216"/>
    </row>
    <row r="47" spans="1:14" hidden="1" x14ac:dyDescent="0.25">
      <c r="A47" s="224">
        <v>621004040028</v>
      </c>
      <c r="B47" s="220" t="s">
        <v>106</v>
      </c>
      <c r="C47" s="342">
        <f>ROUND(IFERROR(IF(VLOOKUP($A47,'[2]Escoja el formato de Salida'!$A$5:$D$900,4,FALSE)&lt;0,(VLOOKUP($A47,'[2]Escoja el formato de Salida'!$A$5:$D$900,4,FALSE))*-1,VLOOKUP($A47,'[2]Escoja el formato de Salida'!$A$5:$D$900,4,FALSE)),0)/1000,1)</f>
        <v>1178.7</v>
      </c>
      <c r="D47" s="555">
        <v>891.1</v>
      </c>
      <c r="E47" s="215" t="s">
        <v>93</v>
      </c>
      <c r="G47" s="216">
        <v>585.9864399999999</v>
      </c>
      <c r="H47" s="215">
        <v>586</v>
      </c>
      <c r="K47" s="216"/>
    </row>
    <row r="48" spans="1:14" hidden="1" x14ac:dyDescent="0.25">
      <c r="A48" s="224">
        <v>621004040024</v>
      </c>
      <c r="B48" s="220"/>
      <c r="C48" s="342">
        <f>ROUND(IFERROR(IF(VLOOKUP($A48,'[2]Escoja el formato de Salida'!$A$5:$D$900,4,FALSE)&lt;0,(VLOOKUP($A48,'[2]Escoja el formato de Salida'!$A$5:$D$900,4,FALSE))*-1,VLOOKUP($A48,'[2]Escoja el formato de Salida'!$A$5:$D$900,4,FALSE)),0)/1000,1)</f>
        <v>0</v>
      </c>
      <c r="D48" s="555">
        <v>0</v>
      </c>
      <c r="E48" s="215" t="s">
        <v>93</v>
      </c>
      <c r="G48" s="216">
        <v>0</v>
      </c>
      <c r="K48" s="216"/>
    </row>
    <row r="49" spans="1:14" x14ac:dyDescent="0.25">
      <c r="A49" s="224" t="s">
        <v>107</v>
      </c>
      <c r="B49" s="220" t="s">
        <v>219</v>
      </c>
      <c r="C49" s="285">
        <f>ROUND(SUM(C50:C53),1)</f>
        <v>2814.6</v>
      </c>
      <c r="D49" s="558">
        <v>2992.4</v>
      </c>
      <c r="G49" s="216">
        <v>1109.19607</v>
      </c>
      <c r="H49" s="286">
        <f>SUM(H50:H53)</f>
        <v>1109.2</v>
      </c>
      <c r="J49" s="215">
        <v>4848897.4000000004</v>
      </c>
      <c r="K49" s="216">
        <f>+J49/1000</f>
        <v>4848.8974000000007</v>
      </c>
      <c r="M49" s="223">
        <v>75.900000000000006</v>
      </c>
      <c r="N49" s="215" t="s">
        <v>220</v>
      </c>
    </row>
    <row r="50" spans="1:14" hidden="1" x14ac:dyDescent="0.25">
      <c r="A50" s="224">
        <v>621004040020</v>
      </c>
      <c r="B50" s="220" t="s">
        <v>221</v>
      </c>
      <c r="C50" s="342">
        <f>ROUND(IFERROR(IF(VLOOKUP($A50,'[2]Escoja el formato de Salida'!$A$5:$D$900,4,FALSE)&lt;0,(VLOOKUP($A50,'[2]Escoja el formato de Salida'!$A$5:$D$900,4,FALSE))*-1,VLOOKUP($A50,'[2]Escoja el formato de Salida'!$A$5:$D$900,4,FALSE)),0)/1000,1)</f>
        <v>0.3</v>
      </c>
      <c r="D50" s="555">
        <v>56.2</v>
      </c>
      <c r="E50" s="215" t="s">
        <v>93</v>
      </c>
      <c r="G50" s="216">
        <v>18.324300000000001</v>
      </c>
      <c r="H50" s="215">
        <v>18.3</v>
      </c>
    </row>
    <row r="51" spans="1:14" hidden="1" x14ac:dyDescent="0.25">
      <c r="A51" s="224">
        <v>621004040022</v>
      </c>
      <c r="B51" s="220" t="s">
        <v>222</v>
      </c>
      <c r="C51" s="342">
        <f>ROUND(IFERROR(IF(VLOOKUP($A51,'[2]Escoja el formato de Salida'!$A$5:$D$900,4,FALSE)&lt;0,(VLOOKUP($A51,'[2]Escoja el formato de Salida'!$A$5:$D$900,4,FALSE))*-1,VLOOKUP($A51,'[2]Escoja el formato de Salida'!$A$5:$D$900,4,FALSE)),0)/1000,1)</f>
        <v>448.6</v>
      </c>
      <c r="D51" s="555">
        <v>0</v>
      </c>
      <c r="E51" s="215" t="s">
        <v>93</v>
      </c>
      <c r="G51" s="216">
        <v>104.95698</v>
      </c>
      <c r="H51" s="216">
        <v>105</v>
      </c>
    </row>
    <row r="52" spans="1:14" hidden="1" x14ac:dyDescent="0.25">
      <c r="A52" s="224">
        <v>621004040025</v>
      </c>
      <c r="B52" s="220"/>
      <c r="C52" s="342">
        <f>ROUND(IFERROR(IF(VLOOKUP($A52,'[2]Escoja el formato de Salida'!$A$5:$D$900,4,FALSE)&lt;0,(VLOOKUP($A52,'[2]Escoja el formato de Salida'!$A$5:$D$900,4,FALSE))*-1,VLOOKUP($A52,'[2]Escoja el formato de Salida'!$A$5:$D$900,4,FALSE)),0)/1000,1)</f>
        <v>0</v>
      </c>
      <c r="D52" s="555">
        <v>438.2</v>
      </c>
      <c r="E52" s="215" t="s">
        <v>93</v>
      </c>
      <c r="G52" s="216">
        <v>0</v>
      </c>
      <c r="H52" s="215">
        <v>0</v>
      </c>
    </row>
    <row r="53" spans="1:14" hidden="1" x14ac:dyDescent="0.25">
      <c r="A53" s="224">
        <v>621004040027</v>
      </c>
      <c r="B53" s="220" t="s">
        <v>108</v>
      </c>
      <c r="C53" s="342">
        <f>ROUND(IFERROR(IF(VLOOKUP($A53,'[2]Escoja el formato de Salida'!$A$5:$D$900,4,FALSE)&lt;0,(VLOOKUP($A53,'[2]Escoja el formato de Salida'!$A$5:$D$900,4,FALSE))*-1,VLOOKUP($A53,'[2]Escoja el formato de Salida'!$A$5:$D$900,4,FALSE)),0)/1000,1)</f>
        <v>2365.6999999999998</v>
      </c>
      <c r="D53" s="555"/>
      <c r="E53" s="215" t="s">
        <v>93</v>
      </c>
      <c r="G53" s="216">
        <v>985.91479000000004</v>
      </c>
      <c r="H53" s="215">
        <v>985.9</v>
      </c>
    </row>
    <row r="54" spans="1:14" ht="19.5" customHeight="1" x14ac:dyDescent="0.25">
      <c r="B54" s="220"/>
      <c r="C54" s="286"/>
      <c r="D54" s="558"/>
      <c r="M54" s="223">
        <f>+D41-D68</f>
        <v>599.80000000000007</v>
      </c>
    </row>
    <row r="55" spans="1:14" x14ac:dyDescent="0.25">
      <c r="B55" s="222" t="s">
        <v>60</v>
      </c>
      <c r="C55" s="283">
        <f>ROUND(SUM(C56+C73),1)</f>
        <v>5616.3</v>
      </c>
      <c r="D55" s="283">
        <f>ROUND(SUM(D56+D73),1)</f>
        <v>5395.6</v>
      </c>
      <c r="F55" s="223"/>
      <c r="G55" s="216">
        <v>2340.0378000000001</v>
      </c>
      <c r="J55" s="215">
        <v>2296.9</v>
      </c>
      <c r="K55" s="223">
        <f>+C55-J55</f>
        <v>3319.4</v>
      </c>
      <c r="M55" s="223">
        <f>+D49-D71</f>
        <v>1051.9000000000001</v>
      </c>
    </row>
    <row r="56" spans="1:14" x14ac:dyDescent="0.25">
      <c r="B56" s="222" t="s">
        <v>224</v>
      </c>
      <c r="C56" s="345">
        <f>ROUND(SUM(C57,C58,C59,C62,C65,C66,C67),1)</f>
        <v>4354.8</v>
      </c>
      <c r="D56" s="345">
        <f>ROUND(SUM(D57,D58,D59,D62,D65,D66,D67),1)</f>
        <v>3810.7</v>
      </c>
      <c r="F56" s="223"/>
      <c r="G56" s="216">
        <v>1652.6066799999999</v>
      </c>
      <c r="J56" s="215">
        <v>4859.2</v>
      </c>
      <c r="K56" s="215" t="s">
        <v>223</v>
      </c>
    </row>
    <row r="57" spans="1:14" x14ac:dyDescent="0.25">
      <c r="A57" s="224">
        <v>722001000013</v>
      </c>
      <c r="B57" s="220" t="s">
        <v>109</v>
      </c>
      <c r="C57" s="342">
        <f>ROUND(IFERROR(IF(VLOOKUP($A57,'[2]Escoja el formato de Salida'!$A$5:$D$900,4,FALSE)&lt;0,(VLOOKUP($A57,'[2]Escoja el formato de Salida'!$A$5:$D$900,4,FALSE))*-1,VLOOKUP($A57,'[2]Escoja el formato de Salida'!$A$5:$D$900,4,FALSE)),0)/1000,1)</f>
        <v>212.6</v>
      </c>
      <c r="D57" s="555">
        <v>206.7</v>
      </c>
      <c r="F57" s="223"/>
      <c r="G57" s="216">
        <v>70.195700000000002</v>
      </c>
      <c r="I57" s="227"/>
    </row>
    <row r="58" spans="1:14" x14ac:dyDescent="0.25">
      <c r="A58" s="224">
        <v>722001000041</v>
      </c>
      <c r="B58" s="220" t="s">
        <v>110</v>
      </c>
      <c r="C58" s="342">
        <f>ROUND(IFERROR(IF(VLOOKUP($A58,'[2]Escoja el formato de Salida'!$A$5:$D$900,4,FALSE)&lt;0,(VLOOKUP($A58,'[2]Escoja el formato de Salida'!$A$5:$D$900,4,FALSE))*-1,VLOOKUP($A58,'[2]Escoja el formato de Salida'!$A$5:$D$900,4,FALSE)),0)/1000,1)</f>
        <v>6.1</v>
      </c>
      <c r="D58" s="555">
        <v>5.6</v>
      </c>
      <c r="F58" s="223"/>
      <c r="G58" s="216">
        <v>8.26858</v>
      </c>
    </row>
    <row r="59" spans="1:14" x14ac:dyDescent="0.25">
      <c r="A59" s="224" t="s">
        <v>111</v>
      </c>
      <c r="B59" s="220" t="s">
        <v>112</v>
      </c>
      <c r="C59" s="342">
        <f>SUM(C60:C61)</f>
        <v>877.3</v>
      </c>
      <c r="D59" s="555">
        <v>640.5</v>
      </c>
      <c r="F59" s="223"/>
      <c r="G59" s="216">
        <v>326.04057</v>
      </c>
      <c r="I59" s="223">
        <v>538.79999999999995</v>
      </c>
    </row>
    <row r="60" spans="1:14" hidden="1" x14ac:dyDescent="0.25">
      <c r="A60" s="224">
        <v>722001000042</v>
      </c>
      <c r="B60" s="220" t="s">
        <v>225</v>
      </c>
      <c r="C60" s="342">
        <f>ROUND(IFERROR(IF(VLOOKUP($A60,'[2]Escoja el formato de Salida'!$A$5:$D$900,4,FALSE)&lt;0,(VLOOKUP($A60,'[2]Escoja el formato de Salida'!$A$5:$D$900,4,FALSE))*-1,VLOOKUP($A60,'[2]Escoja el formato de Salida'!$A$5:$D$900,4,FALSE)),0)/1000,1)</f>
        <v>12.3</v>
      </c>
      <c r="D60" s="555">
        <v>9.6999999999999993</v>
      </c>
      <c r="E60" s="215" t="s">
        <v>93</v>
      </c>
      <c r="F60" s="223"/>
      <c r="G60" s="216">
        <v>3.5385599999999999</v>
      </c>
      <c r="I60" s="223"/>
    </row>
    <row r="61" spans="1:14" hidden="1" x14ac:dyDescent="0.25">
      <c r="A61" s="224">
        <v>722001000043</v>
      </c>
      <c r="B61" s="220" t="s">
        <v>113</v>
      </c>
      <c r="C61" s="342">
        <f>ROUND(IFERROR(IF(VLOOKUP($A61,'[2]Escoja el formato de Salida'!$A$5:$D$900,4,FALSE)&lt;0,(VLOOKUP($A61,'[2]Escoja el formato de Salida'!$A$5:$D$900,4,FALSE))*-1,VLOOKUP($A61,'[2]Escoja el formato de Salida'!$A$5:$D$900,4,FALSE)),0)/1000,1)</f>
        <v>865</v>
      </c>
      <c r="D61" s="555">
        <v>630.79999999999995</v>
      </c>
      <c r="E61" s="215" t="s">
        <v>93</v>
      </c>
      <c r="F61" s="223"/>
      <c r="G61" s="216">
        <v>322.50200999999998</v>
      </c>
      <c r="I61" s="223"/>
    </row>
    <row r="62" spans="1:14" x14ac:dyDescent="0.25">
      <c r="A62" s="224" t="s">
        <v>114</v>
      </c>
      <c r="B62" s="220" t="s">
        <v>115</v>
      </c>
      <c r="C62" s="342">
        <f>SUM(C63:C64)+0.1</f>
        <v>113.99999999999999</v>
      </c>
      <c r="D62" s="555">
        <v>99</v>
      </c>
      <c r="F62" s="223"/>
      <c r="G62" s="216">
        <v>67.756600000000006</v>
      </c>
      <c r="I62" s="223">
        <f>+I59-D55</f>
        <v>-4856.8</v>
      </c>
    </row>
    <row r="63" spans="1:14" hidden="1" x14ac:dyDescent="0.25">
      <c r="A63" s="224">
        <v>722001000046</v>
      </c>
      <c r="B63" s="220" t="s">
        <v>99</v>
      </c>
      <c r="C63" s="342">
        <f>ROUND(IFERROR(IF(VLOOKUP($A63,'[2]Escoja el formato de Salida'!$A$5:$D$900,4,FALSE)&lt;0,(VLOOKUP($A63,'[2]Escoja el formato de Salida'!$A$5:$D$900,4,FALSE))*-1,VLOOKUP($A63,'[2]Escoja el formato de Salida'!$A$5:$D$900,4,FALSE)),0)/1000,1)</f>
        <v>2.2999999999999998</v>
      </c>
      <c r="D63" s="555">
        <v>1.6</v>
      </c>
      <c r="E63" s="215" t="s">
        <v>93</v>
      </c>
      <c r="F63" s="223"/>
      <c r="G63" s="216">
        <v>0.13181999999999999</v>
      </c>
    </row>
    <row r="64" spans="1:14" hidden="1" x14ac:dyDescent="0.25">
      <c r="A64" s="224">
        <v>722001000048</v>
      </c>
      <c r="B64" s="220" t="s">
        <v>116</v>
      </c>
      <c r="C64" s="342">
        <f>ROUND(IFERROR(IF(VLOOKUP($A64,'[2]Escoja el formato de Salida'!$A$5:$D$900,4,FALSE)&lt;0,(VLOOKUP($A64,'[2]Escoja el formato de Salida'!$A$5:$D$900,4,FALSE))*-1,VLOOKUP($A64,'[2]Escoja el formato de Salida'!$A$5:$D$900,4,FALSE)),0)/1000,1)</f>
        <v>111.6</v>
      </c>
      <c r="D64" s="555">
        <v>97.4</v>
      </c>
      <c r="E64" s="215" t="s">
        <v>93</v>
      </c>
      <c r="F64" s="223"/>
      <c r="G64" s="216">
        <v>67.624780000000001</v>
      </c>
    </row>
    <row r="65" spans="1:12" x14ac:dyDescent="0.25">
      <c r="A65" s="224">
        <v>722001000056</v>
      </c>
      <c r="B65" s="220" t="s">
        <v>226</v>
      </c>
      <c r="C65" s="342">
        <f>ROUND(IFERROR(IF(VLOOKUP($A65,'[2]Escoja el formato de Salida'!$A$5:$D$900,4,FALSE)&lt;0,(VLOOKUP($A65,'[2]Escoja el formato de Salida'!$A$5:$D$900,4,FALSE))*-1,VLOOKUP($A65,'[2]Escoja el formato de Salida'!$A$5:$D$900,4,FALSE)),0)/1000,1)</f>
        <v>286.8</v>
      </c>
      <c r="D65" s="555">
        <v>238.1</v>
      </c>
      <c r="F65" s="223"/>
      <c r="G65" s="216">
        <v>121.11313</v>
      </c>
    </row>
    <row r="66" spans="1:12" x14ac:dyDescent="0.25">
      <c r="A66" s="224">
        <v>722001000099</v>
      </c>
      <c r="B66" s="220" t="s">
        <v>101</v>
      </c>
      <c r="C66" s="342">
        <f>ROUND(IFERROR(IF(VLOOKUP($A66,'[2]Escoja el formato de Salida'!$A$5:$D$900,4,FALSE)&lt;0,(VLOOKUP($A66,'[2]Escoja el formato de Salida'!$A$5:$D$900,4,FALSE))*-1,VLOOKUP($A66,'[2]Escoja el formato de Salida'!$A$5:$D$900,4,FALSE)),0)/1000,1)</f>
        <v>18</v>
      </c>
      <c r="D66" s="555">
        <v>23.7</v>
      </c>
      <c r="F66" s="223"/>
      <c r="G66" s="216">
        <v>0</v>
      </c>
    </row>
    <row r="67" spans="1:12" x14ac:dyDescent="0.25">
      <c r="B67" s="226" t="s">
        <v>117</v>
      </c>
      <c r="C67" s="346">
        <f>ROUND(+C68+C71,1)</f>
        <v>2840</v>
      </c>
      <c r="D67" s="346">
        <f>ROUND(+D68+D71,1)</f>
        <v>2597.1</v>
      </c>
      <c r="F67" s="223"/>
      <c r="G67" s="216">
        <v>1059.2320999999999</v>
      </c>
    </row>
    <row r="68" spans="1:12" x14ac:dyDescent="0.25">
      <c r="A68" s="224" t="s">
        <v>227</v>
      </c>
      <c r="B68" s="220" t="s">
        <v>228</v>
      </c>
      <c r="C68" s="342">
        <f>SUM(C69:C70)</f>
        <v>861.5</v>
      </c>
      <c r="D68" s="555">
        <v>656.6</v>
      </c>
      <c r="F68" s="223"/>
      <c r="G68" s="216">
        <v>459.61258999999995</v>
      </c>
      <c r="J68" s="215">
        <v>2187.6</v>
      </c>
      <c r="K68" s="215">
        <v>1032.7</v>
      </c>
      <c r="L68" s="215">
        <v>207.5</v>
      </c>
    </row>
    <row r="69" spans="1:12" hidden="1" x14ac:dyDescent="0.25">
      <c r="A69" s="224">
        <v>72200100001502</v>
      </c>
      <c r="B69" s="220" t="s">
        <v>118</v>
      </c>
      <c r="C69" s="342">
        <f>ROUND(IFERROR(IF(VLOOKUP($A69,'[2]Escoja el formato de Salida'!$A$5:$D$900,4,FALSE)&lt;0,(VLOOKUP($A69,'[2]Escoja el formato de Salida'!$A$5:$D$900,4,FALSE))*-1,VLOOKUP($A69,'[2]Escoja el formato de Salida'!$A$5:$D$900,4,FALSE)),0)/1000,1)</f>
        <v>861.5</v>
      </c>
      <c r="D69" s="555">
        <v>656.6</v>
      </c>
      <c r="E69" s="215" t="s">
        <v>93</v>
      </c>
      <c r="F69" s="223"/>
      <c r="G69" s="216">
        <v>260.03510999999997</v>
      </c>
    </row>
    <row r="70" spans="1:12" hidden="1" x14ac:dyDescent="0.25">
      <c r="A70" s="224">
        <v>722001000022</v>
      </c>
      <c r="B70" s="220" t="s">
        <v>119</v>
      </c>
      <c r="C70" s="342">
        <f>ROUND(IFERROR(IF(VLOOKUP($A70,'[2]Escoja el formato de Salida'!$A$5:$D$900,4,FALSE)&lt;0,(VLOOKUP($A70,'[2]Escoja el formato de Salida'!$A$5:$D$900,4,FALSE))*-1,VLOOKUP($A70,'[2]Escoja el formato de Salida'!$A$5:$D$900,4,FALSE)),0)/1000,1)</f>
        <v>0</v>
      </c>
      <c r="D70" s="555">
        <v>0</v>
      </c>
      <c r="E70" s="215" t="s">
        <v>93</v>
      </c>
      <c r="F70" s="223"/>
      <c r="G70" s="216">
        <v>199.57748000000001</v>
      </c>
    </row>
    <row r="71" spans="1:12" x14ac:dyDescent="0.25">
      <c r="A71" s="224">
        <v>72200100001501</v>
      </c>
      <c r="B71" s="220" t="s">
        <v>229</v>
      </c>
      <c r="C71" s="342">
        <f>ROUND(IFERROR(IF(VLOOKUP($A71,'[2]Escoja el formato de Salida'!$A$5:$D$900,4,FALSE)&lt;0,(VLOOKUP($A71,'[2]Escoja el formato de Salida'!$A$5:$D$900,4,FALSE))*-1,VLOOKUP($A71,'[2]Escoja el formato de Salida'!$A$5:$D$900,4,FALSE)),0)/1000,1)</f>
        <v>1978.5</v>
      </c>
      <c r="D71" s="555">
        <v>1940.5</v>
      </c>
      <c r="F71" s="223"/>
      <c r="G71" s="216">
        <v>599.61950999999999</v>
      </c>
      <c r="J71" s="215">
        <v>689.3</v>
      </c>
      <c r="L71" s="215">
        <v>825.2</v>
      </c>
    </row>
    <row r="72" spans="1:12" x14ac:dyDescent="0.25">
      <c r="B72" s="220"/>
      <c r="C72" s="286"/>
      <c r="D72" s="558"/>
      <c r="F72" s="223"/>
    </row>
    <row r="73" spans="1:12" x14ac:dyDescent="0.25">
      <c r="B73" s="222" t="s">
        <v>230</v>
      </c>
      <c r="C73" s="283">
        <f>ROUND(SUM(C74,C75,C76,C77,C78,C79,C80,C83,C84,C85,C86,C87,C88,C89),1)</f>
        <v>1261.5</v>
      </c>
      <c r="D73" s="283">
        <f>ROUND(SUM(D74,D75,D76,D77,D78,D79,D80,D83,D84,D85,D86,D87,D88,D89),1)</f>
        <v>1584.9</v>
      </c>
      <c r="F73" s="223"/>
      <c r="G73" s="216">
        <v>687.43112000000008</v>
      </c>
    </row>
    <row r="74" spans="1:12" x14ac:dyDescent="0.25">
      <c r="A74" s="214">
        <v>7220020300</v>
      </c>
      <c r="B74" s="220" t="s">
        <v>199</v>
      </c>
      <c r="C74" s="342">
        <f>ROUND(IFERROR(IF(VLOOKUP($A74,'[2]Escoja el formato de Salida'!$A$5:$D$900,4,FALSE)&lt;0,(VLOOKUP($A74,'[2]Escoja el formato de Salida'!$A$5:$D$900,4,FALSE))*-1,VLOOKUP($A74,'[2]Escoja el formato de Salida'!$A$5:$D$900,4,FALSE)),0)/1000,1)</f>
        <v>136.1</v>
      </c>
      <c r="D74" s="555">
        <v>415.3</v>
      </c>
      <c r="F74" s="223"/>
      <c r="G74" s="216">
        <v>139.92092000000002</v>
      </c>
    </row>
    <row r="75" spans="1:12" x14ac:dyDescent="0.25">
      <c r="A75" s="214">
        <v>7220020700</v>
      </c>
      <c r="B75" s="220" t="s">
        <v>200</v>
      </c>
      <c r="C75" s="342">
        <f>ROUND(IFERROR(IF(VLOOKUP($A75,'[2]Escoja el formato de Salida'!$A$5:$D$900,4,FALSE)&lt;0,(VLOOKUP($A75,'[2]Escoja el formato de Salida'!$A$5:$D$900,4,FALSE))*-1,VLOOKUP($A75,'[2]Escoja el formato de Salida'!$A$5:$D$900,4,FALSE)),0)/1000,1)</f>
        <v>94.3</v>
      </c>
      <c r="D75" s="555">
        <v>106.1</v>
      </c>
      <c r="F75" s="223"/>
      <c r="G75" s="216">
        <v>129.44063</v>
      </c>
    </row>
    <row r="76" spans="1:12" x14ac:dyDescent="0.25">
      <c r="A76" s="214">
        <v>7220020800</v>
      </c>
      <c r="B76" s="220" t="s">
        <v>201</v>
      </c>
      <c r="C76" s="342">
        <f>ROUND(IFERROR(IF(VLOOKUP($A76,'[2]Escoja el formato de Salida'!$A$5:$D$900,4,FALSE)&lt;0,(VLOOKUP($A76,'[2]Escoja el formato de Salida'!$A$5:$D$900,4,FALSE))*-1,VLOOKUP($A76,'[2]Escoja el formato de Salida'!$A$5:$D$900,4,FALSE)),0)/1000,1)</f>
        <v>0</v>
      </c>
      <c r="D76" s="555">
        <v>0</v>
      </c>
      <c r="F76" s="223"/>
      <c r="G76" s="216">
        <v>0.34714999999999996</v>
      </c>
    </row>
    <row r="77" spans="1:12" x14ac:dyDescent="0.25">
      <c r="A77" s="224">
        <v>722001000005</v>
      </c>
      <c r="B77" s="220" t="s">
        <v>85</v>
      </c>
      <c r="C77" s="342">
        <f>ROUND(IFERROR(IF(VLOOKUP($A77,'[2]Escoja el formato de Salida'!$A$5:$D$900,4,FALSE)&lt;0,(VLOOKUP($A77,'[2]Escoja el formato de Salida'!$A$5:$D$900,4,FALSE))*-1,VLOOKUP($A77,'[2]Escoja el formato de Salida'!$A$5:$D$900,4,FALSE)),0)/1000,1)</f>
        <v>0</v>
      </c>
      <c r="D77" s="555">
        <v>0</v>
      </c>
      <c r="F77" s="223"/>
      <c r="G77" s="216">
        <v>15.51446</v>
      </c>
    </row>
    <row r="78" spans="1:12" x14ac:dyDescent="0.25">
      <c r="A78" s="224">
        <v>722001000014</v>
      </c>
      <c r="B78" s="220" t="s">
        <v>120</v>
      </c>
      <c r="C78" s="342">
        <f>ROUND(IFERROR(IF(VLOOKUP($A78,'[2]Escoja el formato de Salida'!$A$5:$D$900,4,FALSE)&lt;0,(VLOOKUP($A78,'[2]Escoja el formato de Salida'!$A$5:$D$900,4,FALSE))*-1,VLOOKUP($A78,'[2]Escoja el formato de Salida'!$A$5:$D$900,4,FALSE)),0)/1000,1)</f>
        <v>0</v>
      </c>
      <c r="D78" s="555">
        <v>0</v>
      </c>
      <c r="F78" s="223"/>
      <c r="G78" s="216">
        <v>96.826300000000003</v>
      </c>
    </row>
    <row r="79" spans="1:12" x14ac:dyDescent="0.25">
      <c r="A79" s="224">
        <v>722001000060</v>
      </c>
      <c r="B79" s="220" t="s">
        <v>121</v>
      </c>
      <c r="C79" s="342">
        <f>ROUND(IFERROR(IF(VLOOKUP($A79,'[2]Escoja el formato de Salida'!$A$5:$D$900,4,FALSE)&lt;0,(VLOOKUP($A79,'[2]Escoja el formato de Salida'!$A$5:$D$900,4,FALSE))*-1,VLOOKUP($A79,'[2]Escoja el formato de Salida'!$A$5:$D$900,4,FALSE)),0)/1000,1)</f>
        <v>558.79999999999995</v>
      </c>
      <c r="D79" s="555">
        <v>534.1</v>
      </c>
      <c r="F79" s="223"/>
      <c r="G79" s="216">
        <v>83.730779999999996</v>
      </c>
    </row>
    <row r="80" spans="1:12" x14ac:dyDescent="0.25">
      <c r="A80" s="224" t="s">
        <v>122</v>
      </c>
      <c r="B80" s="220" t="s">
        <v>90</v>
      </c>
      <c r="C80" s="342">
        <f>ROUND(SUM(C81:C82),1)</f>
        <v>222.5</v>
      </c>
      <c r="D80" s="555">
        <v>302.60000000000002</v>
      </c>
      <c r="F80" s="223"/>
      <c r="G80" s="216">
        <v>88.345380000000006</v>
      </c>
    </row>
    <row r="81" spans="1:13" hidden="1" x14ac:dyDescent="0.25">
      <c r="A81" s="224">
        <v>722002910006</v>
      </c>
      <c r="B81" s="220"/>
      <c r="C81" s="342">
        <f>ROUND(IFERROR(IF(VLOOKUP($A81,'[2]Escoja el formato de Salida'!$A$5:$D$900,4,FALSE)&lt;0,(VLOOKUP($A81,'[2]Escoja el formato de Salida'!$A$5:$D$900,4,FALSE))*-1,VLOOKUP($A81,'[2]Escoja el formato de Salida'!$A$5:$D$900,4,FALSE)),0)/1000,1)</f>
        <v>0</v>
      </c>
      <c r="D81" s="555">
        <v>0</v>
      </c>
      <c r="E81" s="215" t="s">
        <v>93</v>
      </c>
      <c r="F81" s="223"/>
      <c r="G81" s="216">
        <v>7.4579999999999994E-2</v>
      </c>
    </row>
    <row r="82" spans="1:13" hidden="1" x14ac:dyDescent="0.25">
      <c r="A82" s="224">
        <v>722001000006</v>
      </c>
      <c r="B82" s="220"/>
      <c r="C82" s="342">
        <f>ROUND(IFERROR(IF(VLOOKUP($A82,'[2]Escoja el formato de Salida'!$A$5:$D$900,4,FALSE)&lt;0,(VLOOKUP($A82,'[2]Escoja el formato de Salida'!$A$5:$D$900,4,FALSE))*-1,VLOOKUP($A82,'[2]Escoja el formato de Salida'!$A$5:$D$900,4,FALSE)),0)/1000,1)</f>
        <v>222.5</v>
      </c>
      <c r="D82" s="555">
        <v>302.60000000000002</v>
      </c>
      <c r="E82" s="215" t="s">
        <v>93</v>
      </c>
      <c r="F82" s="223"/>
      <c r="G82" s="216">
        <v>88.270800000000008</v>
      </c>
    </row>
    <row r="83" spans="1:13" x14ac:dyDescent="0.25">
      <c r="A83" s="224">
        <v>722001000010</v>
      </c>
      <c r="B83" s="220" t="s">
        <v>123</v>
      </c>
      <c r="C83" s="342">
        <f>ROUND(IFERROR(IF(VLOOKUP($A83,'[2]Escoja el formato de Salida'!$A$5:$D$900,4,FALSE)&lt;0,(VLOOKUP($A83,'[2]Escoja el formato de Salida'!$A$5:$D$900,4,FALSE))*-1,VLOOKUP($A83,'[2]Escoja el formato de Salida'!$A$5:$D$900,4,FALSE)),0)/1000,1)</f>
        <v>5.8</v>
      </c>
      <c r="D83" s="555">
        <v>3.4</v>
      </c>
      <c r="F83" s="223"/>
      <c r="G83" s="216">
        <v>2.0907900000000001</v>
      </c>
    </row>
    <row r="84" spans="1:13" x14ac:dyDescent="0.25">
      <c r="A84" s="224">
        <v>722001000024</v>
      </c>
      <c r="B84" s="220" t="s">
        <v>124</v>
      </c>
      <c r="C84" s="342">
        <f>ROUND(IFERROR(IF(VLOOKUP($A84,'[2]Escoja el formato de Salida'!$A$5:$D$900,4,FALSE)&lt;0,(VLOOKUP($A84,'[2]Escoja el formato de Salida'!$A$5:$D$900,4,FALSE))*-1,VLOOKUP($A84,'[2]Escoja el formato de Salida'!$A$5:$D$900,4,FALSE)),0)/1000,1)</f>
        <v>61.1</v>
      </c>
      <c r="D84" s="555">
        <v>55.2</v>
      </c>
      <c r="F84" s="223"/>
      <c r="G84" s="216">
        <v>43.288809999999998</v>
      </c>
    </row>
    <row r="85" spans="1:13" x14ac:dyDescent="0.25">
      <c r="A85" s="224">
        <v>722001000025</v>
      </c>
      <c r="B85" s="220" t="s">
        <v>125</v>
      </c>
      <c r="C85" s="342">
        <f>ROUND(IFERROR(IF(VLOOKUP($A85,'[2]Escoja el formato de Salida'!$A$5:$D$900,4,FALSE)&lt;0,(VLOOKUP($A85,'[2]Escoja el formato de Salida'!$A$5:$D$900,4,FALSE))*-1,VLOOKUP($A85,'[2]Escoja el formato de Salida'!$A$5:$D$900,4,FALSE)),0)/1000,1)</f>
        <v>67.5</v>
      </c>
      <c r="D85" s="555">
        <v>60.5</v>
      </c>
      <c r="F85" s="223"/>
      <c r="G85" s="216">
        <v>44.62453</v>
      </c>
    </row>
    <row r="86" spans="1:13" x14ac:dyDescent="0.25">
      <c r="A86" s="224">
        <v>722002910002</v>
      </c>
      <c r="B86" s="220" t="s">
        <v>231</v>
      </c>
      <c r="C86" s="342">
        <f>ROUND(IFERROR(IF(VLOOKUP($A86,'[2]Escoja el formato de Salida'!$A$5:$D$900,4,FALSE)&lt;0,(VLOOKUP($A86,'[2]Escoja el formato de Salida'!$A$5:$D$900,4,FALSE))*-1,VLOOKUP($A86,'[2]Escoja el formato de Salida'!$A$5:$D$900,4,FALSE)),0)/1000,1)</f>
        <v>3.8</v>
      </c>
      <c r="D86" s="555">
        <v>3.9</v>
      </c>
      <c r="F86" s="223"/>
      <c r="G86" s="216">
        <v>4.5674899999999994</v>
      </c>
    </row>
    <row r="87" spans="1:13" x14ac:dyDescent="0.25">
      <c r="A87" s="224">
        <v>722002910003</v>
      </c>
      <c r="B87" s="220" t="s">
        <v>232</v>
      </c>
      <c r="C87" s="342">
        <f>ROUND(IFERROR(IF(VLOOKUP($A87,'[2]Escoja el formato de Salida'!$A$5:$D$900,4,FALSE)&lt;0,(VLOOKUP($A87,'[2]Escoja el formato de Salida'!$A$5:$D$900,4,FALSE))*-1,VLOOKUP($A87,'[2]Escoja el formato de Salida'!$A$5:$D$900,4,FALSE)),0)/1000,1)</f>
        <v>29.4</v>
      </c>
      <c r="D87" s="555">
        <v>30.6</v>
      </c>
      <c r="G87" s="216">
        <v>8.98367</v>
      </c>
      <c r="M87" s="216">
        <f>SUM(G22+G25,G26,G27,G28,G29,G30,G31,G32,G36,G37+G39+G33+G34)</f>
        <v>2666.6373799999992</v>
      </c>
    </row>
    <row r="88" spans="1:13" x14ac:dyDescent="0.25">
      <c r="A88" s="224">
        <v>722002910004</v>
      </c>
      <c r="B88" s="220" t="s">
        <v>89</v>
      </c>
      <c r="C88" s="342">
        <f>ROUND(IFERROR(IF(VLOOKUP($A88,'[2]Escoja el formato de Salida'!$A$5:$D$900,4,FALSE)&lt;0,(VLOOKUP($A88,'[2]Escoja el formato de Salida'!$A$5:$D$900,4,FALSE))*-1,VLOOKUP($A88,'[2]Escoja el formato de Salida'!$A$5:$D$900,4,FALSE)),0)/1000,1)</f>
        <v>82.2</v>
      </c>
      <c r="D88" s="555">
        <v>73.2</v>
      </c>
      <c r="G88" s="216">
        <v>29.750209999999999</v>
      </c>
    </row>
    <row r="89" spans="1:13" x14ac:dyDescent="0.25">
      <c r="A89" s="224">
        <v>722001000064</v>
      </c>
      <c r="B89" s="220" t="s">
        <v>233</v>
      </c>
      <c r="C89" s="342">
        <f>ROUND(IFERROR(IF(VLOOKUP($A89,'[2]Escoja el formato de Salida'!$A$5:$D$900,4,FALSE)&lt;0,(VLOOKUP($A89,'[2]Escoja el formato de Salida'!$A$5:$D$900,4,FALSE))*-1,VLOOKUP($A89,'[2]Escoja el formato de Salida'!$A$5:$D$900,4,FALSE)),0)/1000,1)</f>
        <v>0</v>
      </c>
      <c r="D89" s="555">
        <v>0</v>
      </c>
    </row>
    <row r="90" spans="1:13" x14ac:dyDescent="0.25">
      <c r="B90" s="220"/>
      <c r="C90" s="286"/>
      <c r="D90" s="558"/>
    </row>
    <row r="91" spans="1:13" x14ac:dyDescent="0.25">
      <c r="B91" s="222" t="s">
        <v>126</v>
      </c>
      <c r="C91" s="283">
        <f>ROUND((C92+C98+C99+C100),1)</f>
        <v>351</v>
      </c>
      <c r="D91" s="283">
        <f>ROUND((D92+D98+D99+D100),1)</f>
        <v>598.70000000000005</v>
      </c>
      <c r="G91" s="216">
        <v>809.6628300000001</v>
      </c>
    </row>
    <row r="92" spans="1:13" x14ac:dyDescent="0.25">
      <c r="A92" s="214">
        <v>631001</v>
      </c>
      <c r="B92" s="228" t="s">
        <v>127</v>
      </c>
      <c r="C92" s="287">
        <f>SUM(C93:C96)</f>
        <v>197</v>
      </c>
      <c r="D92" s="287">
        <f>SUM(D93:D96)</f>
        <v>54</v>
      </c>
      <c r="G92" s="216">
        <v>388.04575000000006</v>
      </c>
    </row>
    <row r="93" spans="1:13" x14ac:dyDescent="0.25">
      <c r="A93" s="214">
        <v>6310010100</v>
      </c>
      <c r="B93" s="220" t="s">
        <v>241</v>
      </c>
      <c r="C93" s="342">
        <f>ROUND(IFERROR(IF(VLOOKUP($A93,'[2]Escoja el formato de Salida'!$A$5:$D$900,4,FALSE)&lt;0,(VLOOKUP($A93,'[2]Escoja el formato de Salida'!$A$5:$D$900,4,FALSE))*-1,VLOOKUP($A93,'[2]Escoja el formato de Salida'!$A$5:$D$900,4,FALSE)),0)/1000,1)</f>
        <v>0</v>
      </c>
      <c r="D93" s="559">
        <v>41.9</v>
      </c>
    </row>
    <row r="94" spans="1:13" x14ac:dyDescent="0.25">
      <c r="A94" s="214">
        <v>6310010200</v>
      </c>
      <c r="B94" s="220" t="s">
        <v>256</v>
      </c>
      <c r="C94" s="342">
        <f>ROUND(IFERROR(IF(VLOOKUP($A94,'[2]Escoja el formato de Salida'!$A$5:$D$900,4,FALSE)&lt;0,(VLOOKUP($A94,'[2]Escoja el formato de Salida'!$A$5:$D$900,4,FALSE))*-1,VLOOKUP($A94,'[2]Escoja el formato de Salida'!$A$5:$D$900,4,FALSE)),0)/1000,1)</f>
        <v>0</v>
      </c>
      <c r="D94" s="559">
        <v>0</v>
      </c>
    </row>
    <row r="95" spans="1:13" x14ac:dyDescent="0.25">
      <c r="A95" s="224">
        <v>6310010300</v>
      </c>
      <c r="B95" s="220" t="s">
        <v>234</v>
      </c>
      <c r="C95" s="342">
        <f>ROUND(IFERROR(IF(VLOOKUP($A95,'[2]Escoja el formato de Salida'!$A$5:$D$900,4,FALSE)&lt;0,(VLOOKUP($A95,'[2]Escoja el formato de Salida'!$A$5:$D$900,4,FALSE))*-1,VLOOKUP($A95,'[2]Escoja el formato de Salida'!$A$5:$D$900,4,FALSE)),0)/1000,1)</f>
        <v>69.8</v>
      </c>
      <c r="D95" s="559">
        <v>0.1</v>
      </c>
      <c r="G95" s="216">
        <v>5.6067999999999998</v>
      </c>
    </row>
    <row r="96" spans="1:13" x14ac:dyDescent="0.25">
      <c r="A96" s="214">
        <v>6310010400</v>
      </c>
      <c r="B96" s="220" t="s">
        <v>128</v>
      </c>
      <c r="C96" s="342">
        <f>ROUND(IFERROR(IF(VLOOKUP($A96,'[2]Escoja el formato de Salida'!$A$5:$D$900,4,FALSE)&lt;0,(VLOOKUP($A96,'[2]Escoja el formato de Salida'!$A$5:$D$900,4,FALSE))*-1,VLOOKUP($A96,'[2]Escoja el formato de Salida'!$A$5:$D$900,4,FALSE)),0)/1000,1)</f>
        <v>127.2</v>
      </c>
      <c r="D96" s="555">
        <v>12</v>
      </c>
      <c r="G96" s="216">
        <v>382.43895000000003</v>
      </c>
    </row>
    <row r="97" spans="1:7" x14ac:dyDescent="0.25">
      <c r="B97" s="220" t="s">
        <v>242</v>
      </c>
      <c r="C97" s="342">
        <f>ROUND(IFERROR(IF(VLOOKUP($A97,'[2]Escoja el formato de Salida'!$A$5:$D$900,4,FALSE)&lt;0,(VLOOKUP($A97,'[2]Escoja el formato de Salida'!$A$5:$D$900,4,FALSE))*-1,VLOOKUP($A97,'[2]Escoja el formato de Salida'!$A$5:$D$900,4,FALSE)),0)/1000,1)</f>
        <v>0</v>
      </c>
      <c r="D97" s="555">
        <v>0</v>
      </c>
    </row>
    <row r="98" spans="1:7" x14ac:dyDescent="0.25">
      <c r="A98" s="214">
        <v>631002</v>
      </c>
      <c r="B98" s="220" t="s">
        <v>129</v>
      </c>
      <c r="C98" s="342">
        <f>ROUND(IFERROR(IF(VLOOKUP($A98,'[2]Escoja el formato de Salida'!$A$5:$D$900,4,FALSE)&lt;0,(VLOOKUP($A98,'[2]Escoja el formato de Salida'!$A$5:$D$900,4,FALSE))*-1,VLOOKUP($A98,'[2]Escoja el formato de Salida'!$A$5:$D$900,4,FALSE)),0)/1000,1)</f>
        <v>0</v>
      </c>
      <c r="D98" s="555">
        <v>0</v>
      </c>
      <c r="G98" s="216">
        <v>11.444709999999999</v>
      </c>
    </row>
    <row r="99" spans="1:7" x14ac:dyDescent="0.25">
      <c r="A99" s="214">
        <v>631003</v>
      </c>
      <c r="B99" s="220" t="s">
        <v>235</v>
      </c>
      <c r="C99" s="342">
        <f>ROUND(IFERROR(IF(VLOOKUP($A99,'[2]Escoja el formato de Salida'!$A$5:$D$900,4,FALSE)&lt;0,(VLOOKUP($A99,'[2]Escoja el formato de Salida'!$A$5:$D$900,4,FALSE))*-1,VLOOKUP($A99,'[2]Escoja el formato de Salida'!$A$5:$D$900,4,FALSE)),0)/1000,1)</f>
        <v>40.5</v>
      </c>
      <c r="D99" s="555">
        <v>40.5</v>
      </c>
      <c r="G99" s="216">
        <v>73.463340000000002</v>
      </c>
    </row>
    <row r="100" spans="1:7" x14ac:dyDescent="0.25">
      <c r="B100" s="228" t="s">
        <v>101</v>
      </c>
      <c r="C100" s="347">
        <f>SUM(C101:C103)</f>
        <v>113.5</v>
      </c>
      <c r="D100" s="347">
        <f>SUM(D101:D103)</f>
        <v>504.2</v>
      </c>
      <c r="G100" s="216">
        <v>336.70903000000004</v>
      </c>
    </row>
    <row r="101" spans="1:7" x14ac:dyDescent="0.25">
      <c r="A101" s="224">
        <v>631099010008</v>
      </c>
      <c r="B101" s="220" t="s">
        <v>236</v>
      </c>
      <c r="C101" s="342">
        <f>ROUND(IFERROR(IF(VLOOKUP($A101,'[2]Escoja el formato de Salida'!$A$5:$D$900,4,FALSE)&lt;0,(VLOOKUP($A101,'[2]Escoja el formato de Salida'!$A$5:$D$900,4,FALSE))*-1,VLOOKUP($A101,'[2]Escoja el formato de Salida'!$A$5:$D$900,4,FALSE)),0)/1000,1)</f>
        <v>2.5</v>
      </c>
      <c r="D101" s="555">
        <v>2.8</v>
      </c>
      <c r="G101" s="216">
        <v>1.9114800000000001</v>
      </c>
    </row>
    <row r="102" spans="1:7" x14ac:dyDescent="0.25">
      <c r="A102" s="224">
        <v>631099010010</v>
      </c>
      <c r="B102" s="220" t="s">
        <v>130</v>
      </c>
      <c r="C102" s="342">
        <f>ROUND(IFERROR(IF(VLOOKUP($A102,'[2]Escoja el formato de Salida'!$A$5:$D$900,4,FALSE)&lt;0,(VLOOKUP($A102,'[2]Escoja el formato de Salida'!$A$5:$D$900,4,FALSE))*-1,VLOOKUP($A102,'[2]Escoja el formato de Salida'!$A$5:$D$900,4,FALSE)),0)/1000,1)</f>
        <v>29</v>
      </c>
      <c r="D102" s="555">
        <v>36.700000000000003</v>
      </c>
      <c r="G102" s="216">
        <v>17.020589999999999</v>
      </c>
    </row>
    <row r="103" spans="1:7" x14ac:dyDescent="0.25">
      <c r="A103" s="224">
        <v>631099010099</v>
      </c>
      <c r="B103" s="220" t="s">
        <v>101</v>
      </c>
      <c r="C103" s="342">
        <f>ROUND(IFERROR(IF(VLOOKUP($A103,'[2]Escoja el formato de Salida'!$A$5:$D$900,4,FALSE)&lt;0,(VLOOKUP($A103,'[2]Escoja el formato de Salida'!$A$5:$D$900,4,FALSE))*-1,VLOOKUP($A103,'[2]Escoja el formato de Salida'!$A$5:$D$900,4,FALSE)),0)/1000,1)</f>
        <v>82</v>
      </c>
      <c r="D103" s="555">
        <v>464.7</v>
      </c>
      <c r="G103" s="216">
        <v>317.77696000000003</v>
      </c>
    </row>
    <row r="104" spans="1:7" x14ac:dyDescent="0.25">
      <c r="B104" s="220"/>
      <c r="C104" s="286"/>
      <c r="D104" s="558"/>
    </row>
    <row r="105" spans="1:7" x14ac:dyDescent="0.25">
      <c r="B105" s="222" t="s">
        <v>131</v>
      </c>
      <c r="C105" s="283">
        <f>SUM(C106:C110)</f>
        <v>76.400000000000006</v>
      </c>
      <c r="D105" s="283">
        <f>SUM(D106:D110)</f>
        <v>373.70000000000005</v>
      </c>
      <c r="G105" s="216">
        <v>84.649730000000005</v>
      </c>
    </row>
    <row r="106" spans="1:7" x14ac:dyDescent="0.25">
      <c r="A106" s="214">
        <v>8210</v>
      </c>
      <c r="B106" s="220" t="s">
        <v>132</v>
      </c>
      <c r="C106" s="342">
        <f>ROUND(IFERROR(IF(VLOOKUP($A106,'[2]Escoja el formato de Salida'!$A$5:$D$900,4,FALSE)&lt;0,(VLOOKUP($A106,'[2]Escoja el formato de Salida'!$A$5:$D$900,4,FALSE))*-1,VLOOKUP($A106,'[2]Escoja el formato de Salida'!$A$5:$D$900,4,FALSE)),0)/1000,1)</f>
        <v>4.2</v>
      </c>
      <c r="D106" s="555">
        <v>272.3</v>
      </c>
      <c r="G106" s="216">
        <v>18.215490000000003</v>
      </c>
    </row>
    <row r="107" spans="1:7" x14ac:dyDescent="0.25">
      <c r="A107" s="214">
        <v>8220</v>
      </c>
      <c r="B107" s="220" t="s">
        <v>133</v>
      </c>
      <c r="C107" s="342">
        <f>ROUND(IFERROR(IF(VLOOKUP($A107,'[2]Escoja el formato de Salida'!$A$5:$D$900,4,FALSE)&lt;0,(VLOOKUP($A107,'[2]Escoja el formato de Salida'!$A$5:$D$900,4,FALSE))*-1,VLOOKUP($A107,'[2]Escoja el formato de Salida'!$A$5:$D$900,4,FALSE)),0)/1000,1)</f>
        <v>0</v>
      </c>
      <c r="D107" s="555">
        <v>0</v>
      </c>
      <c r="G107" s="216">
        <v>0</v>
      </c>
    </row>
    <row r="108" spans="1:7" x14ac:dyDescent="0.25">
      <c r="A108" s="214">
        <v>8230</v>
      </c>
      <c r="B108" s="220" t="s">
        <v>237</v>
      </c>
      <c r="C108" s="342">
        <f>ROUND(IFERROR(IF(VLOOKUP($A108,'[2]Escoja el formato de Salida'!$A$5:$D$900,4,FALSE)&lt;0,(VLOOKUP($A108,'[2]Escoja el formato de Salida'!$A$5:$D$900,4,FALSE))*-1,VLOOKUP($A108,'[2]Escoja el formato de Salida'!$A$5:$D$900,4,FALSE)),0)/1000,1)</f>
        <v>0</v>
      </c>
      <c r="D108" s="555">
        <v>0</v>
      </c>
      <c r="G108" s="216">
        <v>3.8173600000000003</v>
      </c>
    </row>
    <row r="109" spans="1:7" x14ac:dyDescent="0.25">
      <c r="A109" s="214">
        <v>8260</v>
      </c>
      <c r="B109" s="220" t="s">
        <v>257</v>
      </c>
      <c r="C109" s="342">
        <f>ROUND(IFERROR(IF(VLOOKUP($A109,'[2]Escoja el formato de Salida'!$A$5:$D$900,4,FALSE)&lt;0,(VLOOKUP($A109,'[2]Escoja el formato de Salida'!$A$5:$D$900,4,FALSE))*-1,VLOOKUP($A109,'[2]Escoja el formato de Salida'!$A$5:$D$900,4,FALSE)),0)/1000,1)</f>
        <v>0</v>
      </c>
      <c r="D109" s="555">
        <v>0</v>
      </c>
      <c r="G109" s="216">
        <v>24.760020000000001</v>
      </c>
    </row>
    <row r="110" spans="1:7" x14ac:dyDescent="0.25">
      <c r="B110" s="222" t="s">
        <v>101</v>
      </c>
      <c r="C110" s="284">
        <f>SUM(C111:C116)</f>
        <v>72.2</v>
      </c>
      <c r="D110" s="284">
        <f>SUM(D111:D116)</f>
        <v>101.4</v>
      </c>
      <c r="G110" s="216">
        <v>37.856860000000005</v>
      </c>
    </row>
    <row r="111" spans="1:7" x14ac:dyDescent="0.25">
      <c r="A111" s="278">
        <v>827000000001</v>
      </c>
      <c r="B111" s="220" t="s">
        <v>134</v>
      </c>
      <c r="C111" s="342">
        <f>ROUND(IFERROR(IF(VLOOKUP($A111,'[2]Escoja el formato de Salida'!$A$5:$D$900,4,FALSE)&lt;0,(VLOOKUP($A111,'[2]Escoja el formato de Salida'!$A$5:$D$900,4,FALSE))*-1,VLOOKUP($A111,'[2]Escoja el formato de Salida'!$A$5:$D$900,4,FALSE)),0)/1000,1)</f>
        <v>0</v>
      </c>
      <c r="D111" s="558">
        <v>0</v>
      </c>
      <c r="G111" s="216">
        <v>18.600330000000003</v>
      </c>
    </row>
    <row r="112" spans="1:7" x14ac:dyDescent="0.25">
      <c r="A112" s="278">
        <v>827000000004</v>
      </c>
      <c r="B112" s="220" t="s">
        <v>238</v>
      </c>
      <c r="C112" s="342">
        <f>ROUND(IFERROR(IF(VLOOKUP($A112,'[2]Escoja el formato de Salida'!$A$5:$D$900,4,FALSE)&lt;0,(VLOOKUP($A112,'[2]Escoja el formato de Salida'!$A$5:$D$900,4,FALSE))*-1,VLOOKUP($A112,'[2]Escoja el formato de Salida'!$A$5:$D$900,4,FALSE)),0)/1000,1)</f>
        <v>5.7</v>
      </c>
      <c r="D112" s="555">
        <v>5.4</v>
      </c>
      <c r="G112" s="216">
        <v>7.3438599999999994</v>
      </c>
    </row>
    <row r="113" spans="1:7" x14ac:dyDescent="0.25">
      <c r="A113" s="278">
        <v>827000000002</v>
      </c>
      <c r="B113" s="220" t="s">
        <v>239</v>
      </c>
      <c r="C113" s="342">
        <f>ROUND(IFERROR(IF(VLOOKUP($A113,'[2]Escoja el formato de Salida'!$A$5:$D$900,4,FALSE)&lt;0,(VLOOKUP($A113,'[2]Escoja el formato de Salida'!$A$5:$D$900,4,FALSE))*-1,VLOOKUP($A113,'[2]Escoja el formato de Salida'!$A$5:$D$900,4,FALSE)),0)/1000,1)</f>
        <v>5.8</v>
      </c>
      <c r="D113" s="555">
        <v>10.1</v>
      </c>
      <c r="G113" s="216">
        <v>6.2076199999999995</v>
      </c>
    </row>
    <row r="114" spans="1:7" x14ac:dyDescent="0.25">
      <c r="A114" s="278">
        <v>827000000003</v>
      </c>
      <c r="B114" s="220" t="s">
        <v>240</v>
      </c>
      <c r="C114" s="342">
        <f>ROUND(IFERROR(IF(VLOOKUP($A114,'[2]Escoja el formato de Salida'!$A$5:$D$900,4,FALSE)&lt;0,(VLOOKUP($A114,'[2]Escoja el formato de Salida'!$A$5:$D$900,4,FALSE))*-1,VLOOKUP($A114,'[2]Escoja el formato de Salida'!$A$5:$D$900,4,FALSE)),0)/1000,1)</f>
        <v>42.1</v>
      </c>
      <c r="D114" s="555">
        <v>19.2</v>
      </c>
      <c r="G114" s="216">
        <v>1.84613</v>
      </c>
    </row>
    <row r="115" spans="1:7" x14ac:dyDescent="0.25">
      <c r="A115" s="278">
        <v>827000000008</v>
      </c>
      <c r="B115" s="220" t="s">
        <v>236</v>
      </c>
      <c r="C115" s="342">
        <f>ROUND(IFERROR(IF(VLOOKUP($A115,'[2]Escoja el formato de Salida'!$A$5:$D$900,4,FALSE)&lt;0,(VLOOKUP($A115,'[2]Escoja el formato de Salida'!$A$5:$D$900,4,FALSE))*-1,VLOOKUP($A115,'[2]Escoja el formato de Salida'!$A$5:$D$900,4,FALSE)),0)/1000,1)</f>
        <v>1.8</v>
      </c>
      <c r="D115" s="555">
        <v>1.9</v>
      </c>
      <c r="G115" s="216">
        <v>3.8589199999999999</v>
      </c>
    </row>
    <row r="116" spans="1:7" x14ac:dyDescent="0.25">
      <c r="A116" s="214">
        <v>827000000099</v>
      </c>
      <c r="B116" s="220" t="s">
        <v>101</v>
      </c>
      <c r="C116" s="342">
        <f>ROUND(IFERROR(IF(VLOOKUP($A116,'[2]Escoja el formato de Salida'!$A$5:$D$900,4,FALSE)&lt;0,(VLOOKUP($A116,'[2]Escoja el formato de Salida'!$A$5:$D$900,4,FALSE))*-1,VLOOKUP($A116,'[2]Escoja el formato de Salida'!$A$5:$D$900,4,FALSE)),0)/1000,1)+0.1</f>
        <v>16.8</v>
      </c>
      <c r="D116" s="555">
        <v>64.8</v>
      </c>
    </row>
    <row r="117" spans="1:7" ht="15.6" thickBot="1" x14ac:dyDescent="0.3">
      <c r="B117" s="229" t="s">
        <v>2</v>
      </c>
      <c r="C117" s="230"/>
      <c r="D117" s="231"/>
    </row>
    <row r="118" spans="1:7" ht="14.4" thickTop="1" thickBot="1" x14ac:dyDescent="0.3">
      <c r="B118" s="229" t="s">
        <v>2</v>
      </c>
      <c r="C118" s="232"/>
      <c r="D118" s="233"/>
    </row>
    <row r="119" spans="1:7" ht="13.8" thickTop="1" x14ac:dyDescent="0.25"/>
  </sheetData>
  <mergeCells count="2">
    <mergeCell ref="B1:D1"/>
    <mergeCell ref="B2:D2"/>
  </mergeCells>
  <pageMargins left="0.78740157480314965" right="0.39370078740157483" top="0.51" bottom="0.56000000000000005" header="0.26" footer="0.23"/>
  <pageSetup scale="56" orientation="portrait" r:id="rId1"/>
  <headerFooter alignWithMargins="0">
    <oddHeader>&amp;C&amp;A</oddHeader>
    <oddFooter>&amp;LJAS/DCONT/GPI&amp;RPágina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16807-8B08-4473-AA77-3A88F42ED04C}">
  <sheetPr>
    <pageSetUpPr fitToPage="1"/>
  </sheetPr>
  <dimension ref="A1:N119"/>
  <sheetViews>
    <sheetView view="pageBreakPreview" topLeftCell="A49" zoomScale="80" zoomScaleNormal="100" zoomScaleSheetLayoutView="80" workbookViewId="0">
      <selection activeCell="K80" sqref="K80"/>
    </sheetView>
  </sheetViews>
  <sheetFormatPr baseColWidth="10" defaultRowHeight="13.2" x14ac:dyDescent="0.25"/>
  <cols>
    <col min="1" max="1" width="14.5546875" style="214" customWidth="1"/>
    <col min="2" max="2" width="59.5546875" style="234" customWidth="1"/>
    <col min="3" max="3" width="15.44140625" style="235" customWidth="1"/>
    <col min="4" max="4" width="16.6640625" style="235" customWidth="1"/>
    <col min="5" max="5" width="0" style="215" hidden="1" customWidth="1"/>
    <col min="6" max="6" width="11.5546875" style="215" hidden="1" customWidth="1"/>
    <col min="7" max="7" width="0" style="216" hidden="1" customWidth="1"/>
    <col min="8" max="8" width="0" style="215" hidden="1" customWidth="1"/>
    <col min="9" max="256" width="11.5546875" style="215"/>
    <col min="257" max="257" width="14.5546875" style="215" customWidth="1"/>
    <col min="258" max="258" width="59.5546875" style="215" customWidth="1"/>
    <col min="259" max="259" width="15.44140625" style="215" customWidth="1"/>
    <col min="260" max="260" width="16.6640625" style="215" customWidth="1"/>
    <col min="261" max="261" width="11.5546875" style="215"/>
    <col min="262" max="262" width="11.5546875" style="215" bestFit="1" customWidth="1"/>
    <col min="263" max="512" width="11.5546875" style="215"/>
    <col min="513" max="513" width="14.5546875" style="215" customWidth="1"/>
    <col min="514" max="514" width="59.5546875" style="215" customWidth="1"/>
    <col min="515" max="515" width="15.44140625" style="215" customWidth="1"/>
    <col min="516" max="516" width="16.6640625" style="215" customWidth="1"/>
    <col min="517" max="517" width="11.5546875" style="215"/>
    <col min="518" max="518" width="11.5546875" style="215" bestFit="1" customWidth="1"/>
    <col min="519" max="768" width="11.5546875" style="215"/>
    <col min="769" max="769" width="14.5546875" style="215" customWidth="1"/>
    <col min="770" max="770" width="59.5546875" style="215" customWidth="1"/>
    <col min="771" max="771" width="15.44140625" style="215" customWidth="1"/>
    <col min="772" max="772" width="16.6640625" style="215" customWidth="1"/>
    <col min="773" max="773" width="11.5546875" style="215"/>
    <col min="774" max="774" width="11.5546875" style="215" bestFit="1" customWidth="1"/>
    <col min="775" max="1024" width="11.5546875" style="215"/>
    <col min="1025" max="1025" width="14.5546875" style="215" customWidth="1"/>
    <col min="1026" max="1026" width="59.5546875" style="215" customWidth="1"/>
    <col min="1027" max="1027" width="15.44140625" style="215" customWidth="1"/>
    <col min="1028" max="1028" width="16.6640625" style="215" customWidth="1"/>
    <col min="1029" max="1029" width="11.5546875" style="215"/>
    <col min="1030" max="1030" width="11.5546875" style="215" bestFit="1" customWidth="1"/>
    <col min="1031" max="1280" width="11.5546875" style="215"/>
    <col min="1281" max="1281" width="14.5546875" style="215" customWidth="1"/>
    <col min="1282" max="1282" width="59.5546875" style="215" customWidth="1"/>
    <col min="1283" max="1283" width="15.44140625" style="215" customWidth="1"/>
    <col min="1284" max="1284" width="16.6640625" style="215" customWidth="1"/>
    <col min="1285" max="1285" width="11.5546875" style="215"/>
    <col min="1286" max="1286" width="11.5546875" style="215" bestFit="1" customWidth="1"/>
    <col min="1287" max="1536" width="11.5546875" style="215"/>
    <col min="1537" max="1537" width="14.5546875" style="215" customWidth="1"/>
    <col min="1538" max="1538" width="59.5546875" style="215" customWidth="1"/>
    <col min="1539" max="1539" width="15.44140625" style="215" customWidth="1"/>
    <col min="1540" max="1540" width="16.6640625" style="215" customWidth="1"/>
    <col min="1541" max="1541" width="11.5546875" style="215"/>
    <col min="1542" max="1542" width="11.5546875" style="215" bestFit="1" customWidth="1"/>
    <col min="1543" max="1792" width="11.5546875" style="215"/>
    <col min="1793" max="1793" width="14.5546875" style="215" customWidth="1"/>
    <col min="1794" max="1794" width="59.5546875" style="215" customWidth="1"/>
    <col min="1795" max="1795" width="15.44140625" style="215" customWidth="1"/>
    <col min="1796" max="1796" width="16.6640625" style="215" customWidth="1"/>
    <col min="1797" max="1797" width="11.5546875" style="215"/>
    <col min="1798" max="1798" width="11.5546875" style="215" bestFit="1" customWidth="1"/>
    <col min="1799" max="2048" width="11.5546875" style="215"/>
    <col min="2049" max="2049" width="14.5546875" style="215" customWidth="1"/>
    <col min="2050" max="2050" width="59.5546875" style="215" customWidth="1"/>
    <col min="2051" max="2051" width="15.44140625" style="215" customWidth="1"/>
    <col min="2052" max="2052" width="16.6640625" style="215" customWidth="1"/>
    <col min="2053" max="2053" width="11.5546875" style="215"/>
    <col min="2054" max="2054" width="11.5546875" style="215" bestFit="1" customWidth="1"/>
    <col min="2055" max="2304" width="11.5546875" style="215"/>
    <col min="2305" max="2305" width="14.5546875" style="215" customWidth="1"/>
    <col min="2306" max="2306" width="59.5546875" style="215" customWidth="1"/>
    <col min="2307" max="2307" width="15.44140625" style="215" customWidth="1"/>
    <col min="2308" max="2308" width="16.6640625" style="215" customWidth="1"/>
    <col min="2309" max="2309" width="11.5546875" style="215"/>
    <col min="2310" max="2310" width="11.5546875" style="215" bestFit="1" customWidth="1"/>
    <col min="2311" max="2560" width="11.5546875" style="215"/>
    <col min="2561" max="2561" width="14.5546875" style="215" customWidth="1"/>
    <col min="2562" max="2562" width="59.5546875" style="215" customWidth="1"/>
    <col min="2563" max="2563" width="15.44140625" style="215" customWidth="1"/>
    <col min="2564" max="2564" width="16.6640625" style="215" customWidth="1"/>
    <col min="2565" max="2565" width="11.5546875" style="215"/>
    <col min="2566" max="2566" width="11.5546875" style="215" bestFit="1" customWidth="1"/>
    <col min="2567" max="2816" width="11.5546875" style="215"/>
    <col min="2817" max="2817" width="14.5546875" style="215" customWidth="1"/>
    <col min="2818" max="2818" width="59.5546875" style="215" customWidth="1"/>
    <col min="2819" max="2819" width="15.44140625" style="215" customWidth="1"/>
    <col min="2820" max="2820" width="16.6640625" style="215" customWidth="1"/>
    <col min="2821" max="2821" width="11.5546875" style="215"/>
    <col min="2822" max="2822" width="11.5546875" style="215" bestFit="1" customWidth="1"/>
    <col min="2823" max="3072" width="11.5546875" style="215"/>
    <col min="3073" max="3073" width="14.5546875" style="215" customWidth="1"/>
    <col min="3074" max="3074" width="59.5546875" style="215" customWidth="1"/>
    <col min="3075" max="3075" width="15.44140625" style="215" customWidth="1"/>
    <col min="3076" max="3076" width="16.6640625" style="215" customWidth="1"/>
    <col min="3077" max="3077" width="11.5546875" style="215"/>
    <col min="3078" max="3078" width="11.5546875" style="215" bestFit="1" customWidth="1"/>
    <col min="3079" max="3328" width="11.5546875" style="215"/>
    <col min="3329" max="3329" width="14.5546875" style="215" customWidth="1"/>
    <col min="3330" max="3330" width="59.5546875" style="215" customWidth="1"/>
    <col min="3331" max="3331" width="15.44140625" style="215" customWidth="1"/>
    <col min="3332" max="3332" width="16.6640625" style="215" customWidth="1"/>
    <col min="3333" max="3333" width="11.5546875" style="215"/>
    <col min="3334" max="3334" width="11.5546875" style="215" bestFit="1" customWidth="1"/>
    <col min="3335" max="3584" width="11.5546875" style="215"/>
    <col min="3585" max="3585" width="14.5546875" style="215" customWidth="1"/>
    <col min="3586" max="3586" width="59.5546875" style="215" customWidth="1"/>
    <col min="3587" max="3587" width="15.44140625" style="215" customWidth="1"/>
    <col min="3588" max="3588" width="16.6640625" style="215" customWidth="1"/>
    <col min="3589" max="3589" width="11.5546875" style="215"/>
    <col min="3590" max="3590" width="11.5546875" style="215" bestFit="1" customWidth="1"/>
    <col min="3591" max="3840" width="11.5546875" style="215"/>
    <col min="3841" max="3841" width="14.5546875" style="215" customWidth="1"/>
    <col min="3842" max="3842" width="59.5546875" style="215" customWidth="1"/>
    <col min="3843" max="3843" width="15.44140625" style="215" customWidth="1"/>
    <col min="3844" max="3844" width="16.6640625" style="215" customWidth="1"/>
    <col min="3845" max="3845" width="11.5546875" style="215"/>
    <col min="3846" max="3846" width="11.5546875" style="215" bestFit="1" customWidth="1"/>
    <col min="3847" max="4096" width="11.5546875" style="215"/>
    <col min="4097" max="4097" width="14.5546875" style="215" customWidth="1"/>
    <col min="4098" max="4098" width="59.5546875" style="215" customWidth="1"/>
    <col min="4099" max="4099" width="15.44140625" style="215" customWidth="1"/>
    <col min="4100" max="4100" width="16.6640625" style="215" customWidth="1"/>
    <col min="4101" max="4101" width="11.5546875" style="215"/>
    <col min="4102" max="4102" width="11.5546875" style="215" bestFit="1" customWidth="1"/>
    <col min="4103" max="4352" width="11.5546875" style="215"/>
    <col min="4353" max="4353" width="14.5546875" style="215" customWidth="1"/>
    <col min="4354" max="4354" width="59.5546875" style="215" customWidth="1"/>
    <col min="4355" max="4355" width="15.44140625" style="215" customWidth="1"/>
    <col min="4356" max="4356" width="16.6640625" style="215" customWidth="1"/>
    <col min="4357" max="4357" width="11.5546875" style="215"/>
    <col min="4358" max="4358" width="11.5546875" style="215" bestFit="1" customWidth="1"/>
    <col min="4359" max="4608" width="11.5546875" style="215"/>
    <col min="4609" max="4609" width="14.5546875" style="215" customWidth="1"/>
    <col min="4610" max="4610" width="59.5546875" style="215" customWidth="1"/>
    <col min="4611" max="4611" width="15.44140625" style="215" customWidth="1"/>
    <col min="4612" max="4612" width="16.6640625" style="215" customWidth="1"/>
    <col min="4613" max="4613" width="11.5546875" style="215"/>
    <col min="4614" max="4614" width="11.5546875" style="215" bestFit="1" customWidth="1"/>
    <col min="4615" max="4864" width="11.5546875" style="215"/>
    <col min="4865" max="4865" width="14.5546875" style="215" customWidth="1"/>
    <col min="4866" max="4866" width="59.5546875" style="215" customWidth="1"/>
    <col min="4867" max="4867" width="15.44140625" style="215" customWidth="1"/>
    <col min="4868" max="4868" width="16.6640625" style="215" customWidth="1"/>
    <col min="4869" max="4869" width="11.5546875" style="215"/>
    <col min="4870" max="4870" width="11.5546875" style="215" bestFit="1" customWidth="1"/>
    <col min="4871" max="5120" width="11.5546875" style="215"/>
    <col min="5121" max="5121" width="14.5546875" style="215" customWidth="1"/>
    <col min="5122" max="5122" width="59.5546875" style="215" customWidth="1"/>
    <col min="5123" max="5123" width="15.44140625" style="215" customWidth="1"/>
    <col min="5124" max="5124" width="16.6640625" style="215" customWidth="1"/>
    <col min="5125" max="5125" width="11.5546875" style="215"/>
    <col min="5126" max="5126" width="11.5546875" style="215" bestFit="1" customWidth="1"/>
    <col min="5127" max="5376" width="11.5546875" style="215"/>
    <col min="5377" max="5377" width="14.5546875" style="215" customWidth="1"/>
    <col min="5378" max="5378" width="59.5546875" style="215" customWidth="1"/>
    <col min="5379" max="5379" width="15.44140625" style="215" customWidth="1"/>
    <col min="5380" max="5380" width="16.6640625" style="215" customWidth="1"/>
    <col min="5381" max="5381" width="11.5546875" style="215"/>
    <col min="5382" max="5382" width="11.5546875" style="215" bestFit="1" customWidth="1"/>
    <col min="5383" max="5632" width="11.5546875" style="215"/>
    <col min="5633" max="5633" width="14.5546875" style="215" customWidth="1"/>
    <col min="5634" max="5634" width="59.5546875" style="215" customWidth="1"/>
    <col min="5635" max="5635" width="15.44140625" style="215" customWidth="1"/>
    <col min="5636" max="5636" width="16.6640625" style="215" customWidth="1"/>
    <col min="5637" max="5637" width="11.5546875" style="215"/>
    <col min="5638" max="5638" width="11.5546875" style="215" bestFit="1" customWidth="1"/>
    <col min="5639" max="5888" width="11.5546875" style="215"/>
    <col min="5889" max="5889" width="14.5546875" style="215" customWidth="1"/>
    <col min="5890" max="5890" width="59.5546875" style="215" customWidth="1"/>
    <col min="5891" max="5891" width="15.44140625" style="215" customWidth="1"/>
    <col min="5892" max="5892" width="16.6640625" style="215" customWidth="1"/>
    <col min="5893" max="5893" width="11.5546875" style="215"/>
    <col min="5894" max="5894" width="11.5546875" style="215" bestFit="1" customWidth="1"/>
    <col min="5895" max="6144" width="11.5546875" style="215"/>
    <col min="6145" max="6145" width="14.5546875" style="215" customWidth="1"/>
    <col min="6146" max="6146" width="59.5546875" style="215" customWidth="1"/>
    <col min="6147" max="6147" width="15.44140625" style="215" customWidth="1"/>
    <col min="6148" max="6148" width="16.6640625" style="215" customWidth="1"/>
    <col min="6149" max="6149" width="11.5546875" style="215"/>
    <col min="6150" max="6150" width="11.5546875" style="215" bestFit="1" customWidth="1"/>
    <col min="6151" max="6400" width="11.5546875" style="215"/>
    <col min="6401" max="6401" width="14.5546875" style="215" customWidth="1"/>
    <col min="6402" max="6402" width="59.5546875" style="215" customWidth="1"/>
    <col min="6403" max="6403" width="15.44140625" style="215" customWidth="1"/>
    <col min="6404" max="6404" width="16.6640625" style="215" customWidth="1"/>
    <col min="6405" max="6405" width="11.5546875" style="215"/>
    <col min="6406" max="6406" width="11.5546875" style="215" bestFit="1" customWidth="1"/>
    <col min="6407" max="6656" width="11.5546875" style="215"/>
    <col min="6657" max="6657" width="14.5546875" style="215" customWidth="1"/>
    <col min="6658" max="6658" width="59.5546875" style="215" customWidth="1"/>
    <col min="6659" max="6659" width="15.44140625" style="215" customWidth="1"/>
    <col min="6660" max="6660" width="16.6640625" style="215" customWidth="1"/>
    <col min="6661" max="6661" width="11.5546875" style="215"/>
    <col min="6662" max="6662" width="11.5546875" style="215" bestFit="1" customWidth="1"/>
    <col min="6663" max="6912" width="11.5546875" style="215"/>
    <col min="6913" max="6913" width="14.5546875" style="215" customWidth="1"/>
    <col min="6914" max="6914" width="59.5546875" style="215" customWidth="1"/>
    <col min="6915" max="6915" width="15.44140625" style="215" customWidth="1"/>
    <col min="6916" max="6916" width="16.6640625" style="215" customWidth="1"/>
    <col min="6917" max="6917" width="11.5546875" style="215"/>
    <col min="6918" max="6918" width="11.5546875" style="215" bestFit="1" customWidth="1"/>
    <col min="6919" max="7168" width="11.5546875" style="215"/>
    <col min="7169" max="7169" width="14.5546875" style="215" customWidth="1"/>
    <col min="7170" max="7170" width="59.5546875" style="215" customWidth="1"/>
    <col min="7171" max="7171" width="15.44140625" style="215" customWidth="1"/>
    <col min="7172" max="7172" width="16.6640625" style="215" customWidth="1"/>
    <col min="7173" max="7173" width="11.5546875" style="215"/>
    <col min="7174" max="7174" width="11.5546875" style="215" bestFit="1" customWidth="1"/>
    <col min="7175" max="7424" width="11.5546875" style="215"/>
    <col min="7425" max="7425" width="14.5546875" style="215" customWidth="1"/>
    <col min="7426" max="7426" width="59.5546875" style="215" customWidth="1"/>
    <col min="7427" max="7427" width="15.44140625" style="215" customWidth="1"/>
    <col min="7428" max="7428" width="16.6640625" style="215" customWidth="1"/>
    <col min="7429" max="7429" width="11.5546875" style="215"/>
    <col min="7430" max="7430" width="11.5546875" style="215" bestFit="1" customWidth="1"/>
    <col min="7431" max="7680" width="11.5546875" style="215"/>
    <col min="7681" max="7681" width="14.5546875" style="215" customWidth="1"/>
    <col min="7682" max="7682" width="59.5546875" style="215" customWidth="1"/>
    <col min="7683" max="7683" width="15.44140625" style="215" customWidth="1"/>
    <col min="7684" max="7684" width="16.6640625" style="215" customWidth="1"/>
    <col min="7685" max="7685" width="11.5546875" style="215"/>
    <col min="7686" max="7686" width="11.5546875" style="215" bestFit="1" customWidth="1"/>
    <col min="7687" max="7936" width="11.5546875" style="215"/>
    <col min="7937" max="7937" width="14.5546875" style="215" customWidth="1"/>
    <col min="7938" max="7938" width="59.5546875" style="215" customWidth="1"/>
    <col min="7939" max="7939" width="15.44140625" style="215" customWidth="1"/>
    <col min="7940" max="7940" width="16.6640625" style="215" customWidth="1"/>
    <col min="7941" max="7941" width="11.5546875" style="215"/>
    <col min="7942" max="7942" width="11.5546875" style="215" bestFit="1" customWidth="1"/>
    <col min="7943" max="8192" width="11.5546875" style="215"/>
    <col min="8193" max="8193" width="14.5546875" style="215" customWidth="1"/>
    <col min="8194" max="8194" width="59.5546875" style="215" customWidth="1"/>
    <col min="8195" max="8195" width="15.44140625" style="215" customWidth="1"/>
    <col min="8196" max="8196" width="16.6640625" style="215" customWidth="1"/>
    <col min="8197" max="8197" width="11.5546875" style="215"/>
    <col min="8198" max="8198" width="11.5546875" style="215" bestFit="1" customWidth="1"/>
    <col min="8199" max="8448" width="11.5546875" style="215"/>
    <col min="8449" max="8449" width="14.5546875" style="215" customWidth="1"/>
    <col min="8450" max="8450" width="59.5546875" style="215" customWidth="1"/>
    <col min="8451" max="8451" width="15.44140625" style="215" customWidth="1"/>
    <col min="8452" max="8452" width="16.6640625" style="215" customWidth="1"/>
    <col min="8453" max="8453" width="11.5546875" style="215"/>
    <col min="8454" max="8454" width="11.5546875" style="215" bestFit="1" customWidth="1"/>
    <col min="8455" max="8704" width="11.5546875" style="215"/>
    <col min="8705" max="8705" width="14.5546875" style="215" customWidth="1"/>
    <col min="8706" max="8706" width="59.5546875" style="215" customWidth="1"/>
    <col min="8707" max="8707" width="15.44140625" style="215" customWidth="1"/>
    <col min="8708" max="8708" width="16.6640625" style="215" customWidth="1"/>
    <col min="8709" max="8709" width="11.5546875" style="215"/>
    <col min="8710" max="8710" width="11.5546875" style="215" bestFit="1" customWidth="1"/>
    <col min="8711" max="8960" width="11.5546875" style="215"/>
    <col min="8961" max="8961" width="14.5546875" style="215" customWidth="1"/>
    <col min="8962" max="8962" width="59.5546875" style="215" customWidth="1"/>
    <col min="8963" max="8963" width="15.44140625" style="215" customWidth="1"/>
    <col min="8964" max="8964" width="16.6640625" style="215" customWidth="1"/>
    <col min="8965" max="8965" width="11.5546875" style="215"/>
    <col min="8966" max="8966" width="11.5546875" style="215" bestFit="1" customWidth="1"/>
    <col min="8967" max="9216" width="11.5546875" style="215"/>
    <col min="9217" max="9217" width="14.5546875" style="215" customWidth="1"/>
    <col min="9218" max="9218" width="59.5546875" style="215" customWidth="1"/>
    <col min="9219" max="9219" width="15.44140625" style="215" customWidth="1"/>
    <col min="9220" max="9220" width="16.6640625" style="215" customWidth="1"/>
    <col min="9221" max="9221" width="11.5546875" style="215"/>
    <col min="9222" max="9222" width="11.5546875" style="215" bestFit="1" customWidth="1"/>
    <col min="9223" max="9472" width="11.5546875" style="215"/>
    <col min="9473" max="9473" width="14.5546875" style="215" customWidth="1"/>
    <col min="9474" max="9474" width="59.5546875" style="215" customWidth="1"/>
    <col min="9475" max="9475" width="15.44140625" style="215" customWidth="1"/>
    <col min="9476" max="9476" width="16.6640625" style="215" customWidth="1"/>
    <col min="9477" max="9477" width="11.5546875" style="215"/>
    <col min="9478" max="9478" width="11.5546875" style="215" bestFit="1" customWidth="1"/>
    <col min="9479" max="9728" width="11.5546875" style="215"/>
    <col min="9729" max="9729" width="14.5546875" style="215" customWidth="1"/>
    <col min="9730" max="9730" width="59.5546875" style="215" customWidth="1"/>
    <col min="9731" max="9731" width="15.44140625" style="215" customWidth="1"/>
    <col min="9732" max="9732" width="16.6640625" style="215" customWidth="1"/>
    <col min="9733" max="9733" width="11.5546875" style="215"/>
    <col min="9734" max="9734" width="11.5546875" style="215" bestFit="1" customWidth="1"/>
    <col min="9735" max="9984" width="11.5546875" style="215"/>
    <col min="9985" max="9985" width="14.5546875" style="215" customWidth="1"/>
    <col min="9986" max="9986" width="59.5546875" style="215" customWidth="1"/>
    <col min="9987" max="9987" width="15.44140625" style="215" customWidth="1"/>
    <col min="9988" max="9988" width="16.6640625" style="215" customWidth="1"/>
    <col min="9989" max="9989" width="11.5546875" style="215"/>
    <col min="9990" max="9990" width="11.5546875" style="215" bestFit="1" customWidth="1"/>
    <col min="9991" max="10240" width="11.5546875" style="215"/>
    <col min="10241" max="10241" width="14.5546875" style="215" customWidth="1"/>
    <col min="10242" max="10242" width="59.5546875" style="215" customWidth="1"/>
    <col min="10243" max="10243" width="15.44140625" style="215" customWidth="1"/>
    <col min="10244" max="10244" width="16.6640625" style="215" customWidth="1"/>
    <col min="10245" max="10245" width="11.5546875" style="215"/>
    <col min="10246" max="10246" width="11.5546875" style="215" bestFit="1" customWidth="1"/>
    <col min="10247" max="10496" width="11.5546875" style="215"/>
    <col min="10497" max="10497" width="14.5546875" style="215" customWidth="1"/>
    <col min="10498" max="10498" width="59.5546875" style="215" customWidth="1"/>
    <col min="10499" max="10499" width="15.44140625" style="215" customWidth="1"/>
    <col min="10500" max="10500" width="16.6640625" style="215" customWidth="1"/>
    <col min="10501" max="10501" width="11.5546875" style="215"/>
    <col min="10502" max="10502" width="11.5546875" style="215" bestFit="1" customWidth="1"/>
    <col min="10503" max="10752" width="11.5546875" style="215"/>
    <col min="10753" max="10753" width="14.5546875" style="215" customWidth="1"/>
    <col min="10754" max="10754" width="59.5546875" style="215" customWidth="1"/>
    <col min="10755" max="10755" width="15.44140625" style="215" customWidth="1"/>
    <col min="10756" max="10756" width="16.6640625" style="215" customWidth="1"/>
    <col min="10757" max="10757" width="11.5546875" style="215"/>
    <col min="10758" max="10758" width="11.5546875" style="215" bestFit="1" customWidth="1"/>
    <col min="10759" max="11008" width="11.5546875" style="215"/>
    <col min="11009" max="11009" width="14.5546875" style="215" customWidth="1"/>
    <col min="11010" max="11010" width="59.5546875" style="215" customWidth="1"/>
    <col min="11011" max="11011" width="15.44140625" style="215" customWidth="1"/>
    <col min="11012" max="11012" width="16.6640625" style="215" customWidth="1"/>
    <col min="11013" max="11013" width="11.5546875" style="215"/>
    <col min="11014" max="11014" width="11.5546875" style="215" bestFit="1" customWidth="1"/>
    <col min="11015" max="11264" width="11.5546875" style="215"/>
    <col min="11265" max="11265" width="14.5546875" style="215" customWidth="1"/>
    <col min="11266" max="11266" width="59.5546875" style="215" customWidth="1"/>
    <col min="11267" max="11267" width="15.44140625" style="215" customWidth="1"/>
    <col min="11268" max="11268" width="16.6640625" style="215" customWidth="1"/>
    <col min="11269" max="11269" width="11.5546875" style="215"/>
    <col min="11270" max="11270" width="11.5546875" style="215" bestFit="1" customWidth="1"/>
    <col min="11271" max="11520" width="11.5546875" style="215"/>
    <col min="11521" max="11521" width="14.5546875" style="215" customWidth="1"/>
    <col min="11522" max="11522" width="59.5546875" style="215" customWidth="1"/>
    <col min="11523" max="11523" width="15.44140625" style="215" customWidth="1"/>
    <col min="11524" max="11524" width="16.6640625" style="215" customWidth="1"/>
    <col min="11525" max="11525" width="11.5546875" style="215"/>
    <col min="11526" max="11526" width="11.5546875" style="215" bestFit="1" customWidth="1"/>
    <col min="11527" max="11776" width="11.5546875" style="215"/>
    <col min="11777" max="11777" width="14.5546875" style="215" customWidth="1"/>
    <col min="11778" max="11778" width="59.5546875" style="215" customWidth="1"/>
    <col min="11779" max="11779" width="15.44140625" style="215" customWidth="1"/>
    <col min="11780" max="11780" width="16.6640625" style="215" customWidth="1"/>
    <col min="11781" max="11781" width="11.5546875" style="215"/>
    <col min="11782" max="11782" width="11.5546875" style="215" bestFit="1" customWidth="1"/>
    <col min="11783" max="12032" width="11.5546875" style="215"/>
    <col min="12033" max="12033" width="14.5546875" style="215" customWidth="1"/>
    <col min="12034" max="12034" width="59.5546875" style="215" customWidth="1"/>
    <col min="12035" max="12035" width="15.44140625" style="215" customWidth="1"/>
    <col min="12036" max="12036" width="16.6640625" style="215" customWidth="1"/>
    <col min="12037" max="12037" width="11.5546875" style="215"/>
    <col min="12038" max="12038" width="11.5546875" style="215" bestFit="1" customWidth="1"/>
    <col min="12039" max="12288" width="11.5546875" style="215"/>
    <col min="12289" max="12289" width="14.5546875" style="215" customWidth="1"/>
    <col min="12290" max="12290" width="59.5546875" style="215" customWidth="1"/>
    <col min="12291" max="12291" width="15.44140625" style="215" customWidth="1"/>
    <col min="12292" max="12292" width="16.6640625" style="215" customWidth="1"/>
    <col min="12293" max="12293" width="11.5546875" style="215"/>
    <col min="12294" max="12294" width="11.5546875" style="215" bestFit="1" customWidth="1"/>
    <col min="12295" max="12544" width="11.5546875" style="215"/>
    <col min="12545" max="12545" width="14.5546875" style="215" customWidth="1"/>
    <col min="12546" max="12546" width="59.5546875" style="215" customWidth="1"/>
    <col min="12547" max="12547" width="15.44140625" style="215" customWidth="1"/>
    <col min="12548" max="12548" width="16.6640625" style="215" customWidth="1"/>
    <col min="12549" max="12549" width="11.5546875" style="215"/>
    <col min="12550" max="12550" width="11.5546875" style="215" bestFit="1" customWidth="1"/>
    <col min="12551" max="12800" width="11.5546875" style="215"/>
    <col min="12801" max="12801" width="14.5546875" style="215" customWidth="1"/>
    <col min="12802" max="12802" width="59.5546875" style="215" customWidth="1"/>
    <col min="12803" max="12803" width="15.44140625" style="215" customWidth="1"/>
    <col min="12804" max="12804" width="16.6640625" style="215" customWidth="1"/>
    <col min="12805" max="12805" width="11.5546875" style="215"/>
    <col min="12806" max="12806" width="11.5546875" style="215" bestFit="1" customWidth="1"/>
    <col min="12807" max="13056" width="11.5546875" style="215"/>
    <col min="13057" max="13057" width="14.5546875" style="215" customWidth="1"/>
    <col min="13058" max="13058" width="59.5546875" style="215" customWidth="1"/>
    <col min="13059" max="13059" width="15.44140625" style="215" customWidth="1"/>
    <col min="13060" max="13060" width="16.6640625" style="215" customWidth="1"/>
    <col min="13061" max="13061" width="11.5546875" style="215"/>
    <col min="13062" max="13062" width="11.5546875" style="215" bestFit="1" customWidth="1"/>
    <col min="13063" max="13312" width="11.5546875" style="215"/>
    <col min="13313" max="13313" width="14.5546875" style="215" customWidth="1"/>
    <col min="13314" max="13314" width="59.5546875" style="215" customWidth="1"/>
    <col min="13315" max="13315" width="15.44140625" style="215" customWidth="1"/>
    <col min="13316" max="13316" width="16.6640625" style="215" customWidth="1"/>
    <col min="13317" max="13317" width="11.5546875" style="215"/>
    <col min="13318" max="13318" width="11.5546875" style="215" bestFit="1" customWidth="1"/>
    <col min="13319" max="13568" width="11.5546875" style="215"/>
    <col min="13569" max="13569" width="14.5546875" style="215" customWidth="1"/>
    <col min="13570" max="13570" width="59.5546875" style="215" customWidth="1"/>
    <col min="13571" max="13571" width="15.44140625" style="215" customWidth="1"/>
    <col min="13572" max="13572" width="16.6640625" style="215" customWidth="1"/>
    <col min="13573" max="13573" width="11.5546875" style="215"/>
    <col min="13574" max="13574" width="11.5546875" style="215" bestFit="1" customWidth="1"/>
    <col min="13575" max="13824" width="11.5546875" style="215"/>
    <col min="13825" max="13825" width="14.5546875" style="215" customWidth="1"/>
    <col min="13826" max="13826" width="59.5546875" style="215" customWidth="1"/>
    <col min="13827" max="13827" width="15.44140625" style="215" customWidth="1"/>
    <col min="13828" max="13828" width="16.6640625" style="215" customWidth="1"/>
    <col min="13829" max="13829" width="11.5546875" style="215"/>
    <col min="13830" max="13830" width="11.5546875" style="215" bestFit="1" customWidth="1"/>
    <col min="13831" max="14080" width="11.5546875" style="215"/>
    <col min="14081" max="14081" width="14.5546875" style="215" customWidth="1"/>
    <col min="14082" max="14082" width="59.5546875" style="215" customWidth="1"/>
    <col min="14083" max="14083" width="15.44140625" style="215" customWidth="1"/>
    <col min="14084" max="14084" width="16.6640625" style="215" customWidth="1"/>
    <col min="14085" max="14085" width="11.5546875" style="215"/>
    <col min="14086" max="14086" width="11.5546875" style="215" bestFit="1" customWidth="1"/>
    <col min="14087" max="14336" width="11.5546875" style="215"/>
    <col min="14337" max="14337" width="14.5546875" style="215" customWidth="1"/>
    <col min="14338" max="14338" width="59.5546875" style="215" customWidth="1"/>
    <col min="14339" max="14339" width="15.44140625" style="215" customWidth="1"/>
    <col min="14340" max="14340" width="16.6640625" style="215" customWidth="1"/>
    <col min="14341" max="14341" width="11.5546875" style="215"/>
    <col min="14342" max="14342" width="11.5546875" style="215" bestFit="1" customWidth="1"/>
    <col min="14343" max="14592" width="11.5546875" style="215"/>
    <col min="14593" max="14593" width="14.5546875" style="215" customWidth="1"/>
    <col min="14594" max="14594" width="59.5546875" style="215" customWidth="1"/>
    <col min="14595" max="14595" width="15.44140625" style="215" customWidth="1"/>
    <col min="14596" max="14596" width="16.6640625" style="215" customWidth="1"/>
    <col min="14597" max="14597" width="11.5546875" style="215"/>
    <col min="14598" max="14598" width="11.5546875" style="215" bestFit="1" customWidth="1"/>
    <col min="14599" max="14848" width="11.5546875" style="215"/>
    <col min="14849" max="14849" width="14.5546875" style="215" customWidth="1"/>
    <col min="14850" max="14850" width="59.5546875" style="215" customWidth="1"/>
    <col min="14851" max="14851" width="15.44140625" style="215" customWidth="1"/>
    <col min="14852" max="14852" width="16.6640625" style="215" customWidth="1"/>
    <col min="14853" max="14853" width="11.5546875" style="215"/>
    <col min="14854" max="14854" width="11.5546875" style="215" bestFit="1" customWidth="1"/>
    <col min="14855" max="15104" width="11.5546875" style="215"/>
    <col min="15105" max="15105" width="14.5546875" style="215" customWidth="1"/>
    <col min="15106" max="15106" width="59.5546875" style="215" customWidth="1"/>
    <col min="15107" max="15107" width="15.44140625" style="215" customWidth="1"/>
    <col min="15108" max="15108" width="16.6640625" style="215" customWidth="1"/>
    <col min="15109" max="15109" width="11.5546875" style="215"/>
    <col min="15110" max="15110" width="11.5546875" style="215" bestFit="1" customWidth="1"/>
    <col min="15111" max="15360" width="11.5546875" style="215"/>
    <col min="15361" max="15361" width="14.5546875" style="215" customWidth="1"/>
    <col min="15362" max="15362" width="59.5546875" style="215" customWidth="1"/>
    <col min="15363" max="15363" width="15.44140625" style="215" customWidth="1"/>
    <col min="15364" max="15364" width="16.6640625" style="215" customWidth="1"/>
    <col min="15365" max="15365" width="11.5546875" style="215"/>
    <col min="15366" max="15366" width="11.5546875" style="215" bestFit="1" customWidth="1"/>
    <col min="15367" max="15616" width="11.5546875" style="215"/>
    <col min="15617" max="15617" width="14.5546875" style="215" customWidth="1"/>
    <col min="15618" max="15618" width="59.5546875" style="215" customWidth="1"/>
    <col min="15619" max="15619" width="15.44140625" style="215" customWidth="1"/>
    <col min="15620" max="15620" width="16.6640625" style="215" customWidth="1"/>
    <col min="15621" max="15621" width="11.5546875" style="215"/>
    <col min="15622" max="15622" width="11.5546875" style="215" bestFit="1" customWidth="1"/>
    <col min="15623" max="15872" width="11.5546875" style="215"/>
    <col min="15873" max="15873" width="14.5546875" style="215" customWidth="1"/>
    <col min="15874" max="15874" width="59.5546875" style="215" customWidth="1"/>
    <col min="15875" max="15875" width="15.44140625" style="215" customWidth="1"/>
    <col min="15876" max="15876" width="16.6640625" style="215" customWidth="1"/>
    <col min="15877" max="15877" width="11.5546875" style="215"/>
    <col min="15878" max="15878" width="11.5546875" style="215" bestFit="1" customWidth="1"/>
    <col min="15879" max="16128" width="11.5546875" style="215"/>
    <col min="16129" max="16129" width="14.5546875" style="215" customWidth="1"/>
    <col min="16130" max="16130" width="59.5546875" style="215" customWidth="1"/>
    <col min="16131" max="16131" width="15.44140625" style="215" customWidth="1"/>
    <col min="16132" max="16132" width="16.6640625" style="215" customWidth="1"/>
    <col min="16133" max="16133" width="11.5546875" style="215"/>
    <col min="16134" max="16134" width="11.5546875" style="215" bestFit="1" customWidth="1"/>
    <col min="16135" max="16384" width="11.5546875" style="215"/>
  </cols>
  <sheetData>
    <row r="1" spans="1:10" ht="13.8" thickTop="1" x14ac:dyDescent="0.25">
      <c r="B1" s="659" t="s">
        <v>387</v>
      </c>
      <c r="C1" s="660"/>
      <c r="D1" s="661"/>
      <c r="E1" s="114"/>
    </row>
    <row r="2" spans="1:10" ht="13.8" thickBot="1" x14ac:dyDescent="0.3">
      <c r="B2" s="662" t="s">
        <v>71</v>
      </c>
      <c r="C2" s="663"/>
      <c r="D2" s="664"/>
    </row>
    <row r="3" spans="1:10" ht="13.8" thickTop="1" x14ac:dyDescent="0.25">
      <c r="B3" s="217"/>
      <c r="C3" s="218">
        <v>2020</v>
      </c>
      <c r="D3" s="219">
        <v>2019</v>
      </c>
    </row>
    <row r="4" spans="1:10" ht="7.5" customHeight="1" x14ac:dyDescent="0.25">
      <c r="B4" s="220"/>
      <c r="C4" s="282"/>
      <c r="D4" s="221"/>
    </row>
    <row r="5" spans="1:10" x14ac:dyDescent="0.25">
      <c r="B5" s="222" t="s">
        <v>59</v>
      </c>
      <c r="C5" s="283">
        <f>ROUND(SUM(C6+C22),1)</f>
        <v>6578</v>
      </c>
      <c r="D5" s="283">
        <f>ROUND(SUM(D6+D22),1)</f>
        <v>7125.4</v>
      </c>
      <c r="E5" s="215">
        <v>2478.9</v>
      </c>
      <c r="G5" s="216">
        <v>3573.3493799999997</v>
      </c>
      <c r="H5" s="283">
        <f>SUM(H6+H22)</f>
        <v>3573.2</v>
      </c>
      <c r="I5" s="215">
        <v>3931.1</v>
      </c>
      <c r="J5" s="223">
        <f>+C5-I5</f>
        <v>2646.9</v>
      </c>
    </row>
    <row r="6" spans="1:10" x14ac:dyDescent="0.25">
      <c r="B6" s="222" t="s">
        <v>198</v>
      </c>
      <c r="C6" s="283">
        <f>ROUND(SUM(C7:C20),1)</f>
        <v>1502</v>
      </c>
      <c r="D6" s="283">
        <f>ROUND(SUM(D7:D20),1)</f>
        <v>2338.9</v>
      </c>
      <c r="E6" s="223">
        <f>+E5-C5</f>
        <v>-4099.1000000000004</v>
      </c>
      <c r="G6" s="216">
        <v>1304.3</v>
      </c>
      <c r="H6" s="283">
        <f>SUM(H7:H20)</f>
        <v>1304.3</v>
      </c>
    </row>
    <row r="7" spans="1:10" x14ac:dyDescent="0.25">
      <c r="A7" s="214">
        <v>6210020300</v>
      </c>
      <c r="B7" s="220" t="s">
        <v>199</v>
      </c>
      <c r="C7" s="342">
        <f>ROUND(IFERROR(IF(VLOOKUP($A7,'[3]Escoja el formato de Salida'!$A$5:$D$900,4,FALSE)&lt;0,(VLOOKUP($A7,'[3]Escoja el formato de Salida'!$A$5:$D$900,4,FALSE))*-1,VLOOKUP($A7,'[3]Escoja el formato de Salida'!$A$5:$D$900,4,FALSE)),0)/1000,1)</f>
        <v>118.8</v>
      </c>
      <c r="D7" s="555">
        <v>604.6</v>
      </c>
      <c r="G7" s="216">
        <v>300.7</v>
      </c>
      <c r="H7" s="215">
        <v>300.7</v>
      </c>
    </row>
    <row r="8" spans="1:10" x14ac:dyDescent="0.25">
      <c r="A8" s="214">
        <v>6210020700</v>
      </c>
      <c r="B8" s="220" t="s">
        <v>200</v>
      </c>
      <c r="C8" s="342">
        <f>ROUND(IFERROR(IF(VLOOKUP($A8,'[3]Escoja el formato de Salida'!$A$5:$D$900,4,FALSE)&lt;0,(VLOOKUP($A8,'[3]Escoja el formato de Salida'!$A$5:$D$900,4,FALSE))*-1,VLOOKUP($A8,'[3]Escoja el formato de Salida'!$A$5:$D$900,4,FALSE)),0)/1000,1)</f>
        <v>57.3</v>
      </c>
      <c r="D8" s="555">
        <v>54.4</v>
      </c>
      <c r="G8" s="216">
        <v>146.5</v>
      </c>
      <c r="H8" s="215">
        <v>146.5</v>
      </c>
    </row>
    <row r="9" spans="1:10" ht="14.25" customHeight="1" x14ac:dyDescent="0.25">
      <c r="A9" s="214">
        <v>6210020800</v>
      </c>
      <c r="B9" s="220" t="s">
        <v>201</v>
      </c>
      <c r="C9" s="342">
        <f>ROUND(IFERROR(IF(VLOOKUP($A9,'[3]Escoja el formato de Salida'!$A$5:$D$900,4,FALSE)&lt;0,(VLOOKUP($A9,'[3]Escoja el formato de Salida'!$A$5:$D$900,4,FALSE))*-1,VLOOKUP($A9,'[3]Escoja el formato de Salida'!$A$5:$D$900,4,FALSE)),0)/1000,1)</f>
        <v>0</v>
      </c>
      <c r="D9" s="555">
        <v>0</v>
      </c>
      <c r="G9" s="216">
        <v>0.4</v>
      </c>
      <c r="H9" s="215">
        <v>0.4</v>
      </c>
    </row>
    <row r="10" spans="1:10" x14ac:dyDescent="0.25">
      <c r="A10" s="224">
        <v>621004040005</v>
      </c>
      <c r="B10" s="220" t="s">
        <v>85</v>
      </c>
      <c r="C10" s="342">
        <f>ROUND(IFERROR(IF(VLOOKUP($A10,'[3]Escoja el formato de Salida'!$A$5:$D$900,4,FALSE)&lt;0,(VLOOKUP($A10,'[3]Escoja el formato de Salida'!$A$5:$D$900,4,FALSE))*-1,VLOOKUP($A10,'[3]Escoja el formato de Salida'!$A$5:$D$900,4,FALSE)),0)/1000,1)</f>
        <v>0</v>
      </c>
      <c r="D10" s="555">
        <v>0</v>
      </c>
      <c r="G10" s="216">
        <v>22.6</v>
      </c>
      <c r="H10" s="215">
        <v>22.6</v>
      </c>
    </row>
    <row r="11" spans="1:10" x14ac:dyDescent="0.25">
      <c r="A11" s="224">
        <v>621004040029</v>
      </c>
      <c r="B11" s="220" t="s">
        <v>202</v>
      </c>
      <c r="C11" s="342">
        <f>ROUND(IFERROR(IF(VLOOKUP($A11,'[3]Escoja el formato de Salida'!$A$5:$D$900,4,FALSE)&lt;0,(VLOOKUP($A11,'[3]Escoja el formato de Salida'!$A$5:$D$900,4,FALSE))*-1,VLOOKUP($A11,'[3]Escoja el formato de Salida'!$A$5:$D$900,4,FALSE)),0)/1000,1)</f>
        <v>0</v>
      </c>
      <c r="D11" s="555">
        <v>0</v>
      </c>
      <c r="G11" s="216">
        <v>181.6</v>
      </c>
      <c r="H11" s="215">
        <v>181.6</v>
      </c>
    </row>
    <row r="12" spans="1:10" x14ac:dyDescent="0.25">
      <c r="A12" s="224">
        <v>621004040060</v>
      </c>
      <c r="B12" s="220" t="s">
        <v>203</v>
      </c>
      <c r="C12" s="342">
        <f>ROUND(IFERROR(IF(VLOOKUP($A12,'[3]Escoja el formato de Salida'!$A$5:$D$900,4,FALSE)&lt;0,(VLOOKUP($A12,'[3]Escoja el formato de Salida'!$A$5:$D$900,4,FALSE))*-1,VLOOKUP($A12,'[3]Escoja el formato de Salida'!$A$5:$D$900,4,FALSE)),0)/1000,1)</f>
        <v>575.9</v>
      </c>
      <c r="D12" s="555">
        <v>800.6</v>
      </c>
      <c r="G12" s="216">
        <v>187.5</v>
      </c>
      <c r="H12" s="215">
        <v>187.5</v>
      </c>
    </row>
    <row r="13" spans="1:10" x14ac:dyDescent="0.25">
      <c r="A13" s="224">
        <v>621004040061</v>
      </c>
      <c r="B13" s="220" t="s">
        <v>177</v>
      </c>
      <c r="C13" s="342">
        <f>ROUND(IFERROR(IF(VLOOKUP($A13,'[3]Escoja el formato de Salida'!$A$5:$D$900,4,FALSE)&lt;0,(VLOOKUP($A13,'[3]Escoja el formato de Salida'!$A$5:$D$900,4,FALSE))*-1,VLOOKUP($A13,'[3]Escoja el formato de Salida'!$A$5:$D$900,4,FALSE)),0)/1000,1)-0.1</f>
        <v>0.8</v>
      </c>
      <c r="D13" s="555">
        <v>2.6</v>
      </c>
    </row>
    <row r="14" spans="1:10" hidden="1" x14ac:dyDescent="0.25">
      <c r="A14" s="224">
        <v>621004040058</v>
      </c>
      <c r="B14" s="225" t="s">
        <v>180</v>
      </c>
      <c r="C14" s="342">
        <f>ROUND(IFERROR(IF(VLOOKUP($A14,'[3]Escoja el formato de Salida'!$A$5:$D$900,4,FALSE)&lt;0,(VLOOKUP($A14,'[3]Escoja el formato de Salida'!$A$5:$D$900,4,FALSE))*-1,VLOOKUP($A14,'[3]Escoja el formato de Salida'!$A$5:$D$900,4,FALSE)),0)/1000,1)</f>
        <v>0</v>
      </c>
      <c r="D14" s="556">
        <v>0</v>
      </c>
    </row>
    <row r="15" spans="1:10" x14ac:dyDescent="0.25">
      <c r="A15" s="224">
        <v>621004040010</v>
      </c>
      <c r="B15" s="220" t="s">
        <v>86</v>
      </c>
      <c r="C15" s="342">
        <f>ROUND(IFERROR(IF(VLOOKUP($A15,'[3]Escoja el formato de Salida'!$A$5:$D$900,4,FALSE)&lt;0,(VLOOKUP($A15,'[3]Escoja el formato de Salida'!$A$5:$D$900,4,FALSE))*-1,VLOOKUP($A15,'[3]Escoja el formato de Salida'!$A$5:$D$900,4,FALSE)),0)/1000,1)</f>
        <v>14.9</v>
      </c>
      <c r="D15" s="555">
        <v>14</v>
      </c>
      <c r="G15" s="216">
        <v>10.3</v>
      </c>
      <c r="H15" s="215">
        <v>10.3</v>
      </c>
    </row>
    <row r="16" spans="1:10" x14ac:dyDescent="0.25">
      <c r="A16" s="224">
        <v>621004040031</v>
      </c>
      <c r="B16" s="220" t="s">
        <v>87</v>
      </c>
      <c r="C16" s="342">
        <f>ROUND(IFERROR(IF(VLOOKUP($A16,'[3]Escoja el formato de Salida'!$A$5:$D$900,4,FALSE)&lt;0,(VLOOKUP($A16,'[3]Escoja el formato de Salida'!$A$5:$D$900,4,FALSE))*-1,VLOOKUP($A16,'[3]Escoja el formato de Salida'!$A$5:$D$900,4,FALSE)),0)/1000,1)</f>
        <v>231.1</v>
      </c>
      <c r="D16" s="555">
        <v>229.8</v>
      </c>
      <c r="G16" s="216">
        <v>107.4</v>
      </c>
      <c r="H16" s="215">
        <v>107.4</v>
      </c>
    </row>
    <row r="17" spans="1:8" x14ac:dyDescent="0.25">
      <c r="A17" s="224">
        <v>621004040032</v>
      </c>
      <c r="B17" s="220" t="s">
        <v>88</v>
      </c>
      <c r="C17" s="342">
        <f>ROUND(IFERROR(IF(VLOOKUP($A17,'[3]Escoja el formato de Salida'!$A$5:$D$900,4,FALSE)&lt;0,(VLOOKUP($A17,'[3]Escoja el formato de Salida'!$A$5:$D$900,4,FALSE))*-1,VLOOKUP($A17,'[3]Escoja el formato de Salida'!$A$5:$D$900,4,FALSE)),0)/1000,1)</f>
        <v>238.5</v>
      </c>
      <c r="D17" s="555">
        <v>238.4</v>
      </c>
      <c r="G17" s="216">
        <v>143.4</v>
      </c>
      <c r="H17" s="215">
        <v>143.4</v>
      </c>
    </row>
    <row r="18" spans="1:8" x14ac:dyDescent="0.25">
      <c r="A18" s="224">
        <v>621002910003</v>
      </c>
      <c r="B18" s="220" t="s">
        <v>204</v>
      </c>
      <c r="C18" s="342">
        <f>ROUND(IFERROR(IF(VLOOKUP($A18,'[3]Escoja el formato de Salida'!$A$5:$D$900,4,FALSE)&lt;0,(VLOOKUP($A18,'[3]Escoja el formato de Salida'!$A$5:$D$900,4,FALSE))*-1,VLOOKUP($A18,'[3]Escoja el formato de Salida'!$A$5:$D$900,4,FALSE)),0)/1000,1)</f>
        <v>10.4</v>
      </c>
      <c r="D18" s="555">
        <v>27.5</v>
      </c>
      <c r="G18" s="216">
        <v>23.7</v>
      </c>
      <c r="H18" s="215">
        <v>23.7</v>
      </c>
    </row>
    <row r="19" spans="1:8" x14ac:dyDescent="0.25">
      <c r="A19" s="224">
        <v>621002910004</v>
      </c>
      <c r="B19" s="220" t="s">
        <v>89</v>
      </c>
      <c r="C19" s="342">
        <f>ROUND(IFERROR(IF(VLOOKUP($A19,'[3]Escoja el formato de Salida'!$A$5:$D$900,4,FALSE)&lt;0,(VLOOKUP($A19,'[3]Escoja el formato de Salida'!$A$5:$D$900,4,FALSE))*-1,VLOOKUP($A19,'[3]Escoja el formato de Salida'!$A$5:$D$900,4,FALSE)),0)/1000,1)</f>
        <v>161.5</v>
      </c>
      <c r="D19" s="555">
        <v>158</v>
      </c>
      <c r="G19" s="216">
        <v>129.19999999999999</v>
      </c>
      <c r="H19" s="215">
        <v>129.19999999999999</v>
      </c>
    </row>
    <row r="20" spans="1:8" x14ac:dyDescent="0.25">
      <c r="A20" s="224">
        <v>621002910006</v>
      </c>
      <c r="B20" s="220" t="s">
        <v>90</v>
      </c>
      <c r="C20" s="342">
        <f>ROUND(IFERROR(IF(VLOOKUP($A20,'[3]Escoja el formato de Salida'!$A$5:$D$900,4,FALSE)&lt;0,(VLOOKUP($A20,'[3]Escoja el formato de Salida'!$A$5:$D$900,4,FALSE))*-1,VLOOKUP($A20,'[3]Escoja el formato de Salida'!$A$5:$D$900,4,FALSE)),0)/1000,1)</f>
        <v>92.8</v>
      </c>
      <c r="D20" s="555">
        <v>209</v>
      </c>
      <c r="G20" s="216">
        <v>51</v>
      </c>
      <c r="H20" s="215">
        <v>51</v>
      </c>
    </row>
    <row r="21" spans="1:8" x14ac:dyDescent="0.25">
      <c r="B21" s="220"/>
      <c r="C21" s="344"/>
      <c r="D21" s="557"/>
    </row>
    <row r="22" spans="1:8" x14ac:dyDescent="0.25">
      <c r="B22" s="222" t="s">
        <v>91</v>
      </c>
      <c r="C22" s="345">
        <f>ROUND(+C23+C24+C25+C28+C29+C30+C31+C32+C35+C40+C39+C36+C37+C38,1)</f>
        <v>5076</v>
      </c>
      <c r="D22" s="345">
        <f>ROUND(+D23+D24+D25+D28+D29+D30+D31+D32+D35+D40+D39+D36+D37+D38,1)</f>
        <v>4786.5</v>
      </c>
      <c r="G22" s="216">
        <v>2269.0493799999999</v>
      </c>
      <c r="H22" s="345">
        <f>+H23+H24+H25+H28+H29+H30+H31+H32+H35+H40</f>
        <v>2268.9</v>
      </c>
    </row>
    <row r="23" spans="1:8" x14ac:dyDescent="0.25">
      <c r="A23" s="224">
        <v>621004040002</v>
      </c>
      <c r="B23" s="220" t="s">
        <v>205</v>
      </c>
      <c r="C23" s="342">
        <f>ROUND(IFERROR(IF(VLOOKUP($A23,'[3]Escoja el formato de Salida'!$A$5:$D$900,4,FALSE)&lt;0,(VLOOKUP($A23,'[3]Escoja el formato de Salida'!$A$5:$D$900,4,FALSE))*-1,VLOOKUP($A23,'[3]Escoja el formato de Salida'!$A$5:$D$900,4,FALSE)),0)/1000,1)</f>
        <v>0</v>
      </c>
      <c r="D23" s="555">
        <v>0.1</v>
      </c>
      <c r="G23" s="216">
        <v>16.605419999999999</v>
      </c>
      <c r="H23" s="215">
        <v>16.600000000000001</v>
      </c>
    </row>
    <row r="24" spans="1:8" x14ac:dyDescent="0.25">
      <c r="A24" s="224">
        <v>621004040009</v>
      </c>
      <c r="B24" s="220" t="s">
        <v>206</v>
      </c>
      <c r="C24" s="342">
        <f>ROUND(IFERROR(IF(VLOOKUP($A24,'[3]Escoja el formato de Salida'!$A$5:$D$900,4,FALSE)&lt;0,(VLOOKUP($A24,'[3]Escoja el formato de Salida'!$A$5:$D$900,4,FALSE))*-1,VLOOKUP($A24,'[3]Escoja el formato de Salida'!$A$5:$D$900,4,FALSE)),0)/1000,1)</f>
        <v>569.79999999999995</v>
      </c>
      <c r="D24" s="555">
        <v>583</v>
      </c>
      <c r="G24" s="216">
        <v>216.01996</v>
      </c>
      <c r="H24" s="215">
        <v>216</v>
      </c>
    </row>
    <row r="25" spans="1:8" x14ac:dyDescent="0.25">
      <c r="A25" s="224" t="s">
        <v>92</v>
      </c>
      <c r="B25" s="220" t="s">
        <v>207</v>
      </c>
      <c r="C25" s="342">
        <f>ROUND(SUM(C26:C27),1)-0.1</f>
        <v>355.2</v>
      </c>
      <c r="D25" s="555">
        <v>316.7</v>
      </c>
      <c r="G25" s="216">
        <v>131.05927</v>
      </c>
      <c r="H25" s="343">
        <f>SUM(H26:H27)</f>
        <v>131.1</v>
      </c>
    </row>
    <row r="26" spans="1:8" hidden="1" x14ac:dyDescent="0.25">
      <c r="A26" s="224">
        <v>621004040044</v>
      </c>
      <c r="B26" s="220" t="s">
        <v>208</v>
      </c>
      <c r="C26" s="342">
        <f>ROUND(IFERROR(IF(VLOOKUP($A26,'[3]Escoja el formato de Salida'!$A$5:$D$900,4,FALSE)&lt;0,(VLOOKUP($A26,'[3]Escoja el formato de Salida'!$A$5:$D$900,4,FALSE))*-1,VLOOKUP($A26,'[3]Escoja el formato de Salida'!$A$5:$D$900,4,FALSE)),0)/1000,1)</f>
        <v>296.8</v>
      </c>
      <c r="D26" s="555">
        <v>265.89999999999998</v>
      </c>
      <c r="E26" s="215" t="s">
        <v>93</v>
      </c>
      <c r="G26" s="216">
        <v>115.50427000000001</v>
      </c>
      <c r="H26" s="215">
        <v>115.5</v>
      </c>
    </row>
    <row r="27" spans="1:8" hidden="1" x14ac:dyDescent="0.25">
      <c r="A27" s="224">
        <v>621004040045</v>
      </c>
      <c r="B27" s="220" t="s">
        <v>94</v>
      </c>
      <c r="C27" s="342">
        <f>ROUND(IFERROR(IF(VLOOKUP($A27,'[3]Escoja el formato de Salida'!$A$5:$D$900,4,FALSE)&lt;0,(VLOOKUP($A27,'[3]Escoja el formato de Salida'!$A$5:$D$900,4,FALSE))*-1,VLOOKUP($A27,'[3]Escoja el formato de Salida'!$A$5:$D$900,4,FALSE)),0)/1000,1)</f>
        <v>58.5</v>
      </c>
      <c r="D27" s="555">
        <v>50.8</v>
      </c>
      <c r="E27" s="215" t="s">
        <v>93</v>
      </c>
      <c r="G27" s="216">
        <v>15.555</v>
      </c>
      <c r="H27" s="215">
        <v>15.6</v>
      </c>
    </row>
    <row r="28" spans="1:8" x14ac:dyDescent="0.25">
      <c r="A28" s="224">
        <v>621004040006</v>
      </c>
      <c r="B28" s="220" t="s">
        <v>95</v>
      </c>
      <c r="C28" s="342">
        <f>ROUND(IFERROR(IF(VLOOKUP($A28,'[3]Escoja el formato de Salida'!$A$5:$D$900,4,FALSE)&lt;0,(VLOOKUP($A28,'[3]Escoja el formato de Salida'!$A$5:$D$900,4,FALSE))*-1,VLOOKUP($A28,'[3]Escoja el formato de Salida'!$A$5:$D$900,4,FALSE)),0)/1000,1)</f>
        <v>12.3</v>
      </c>
      <c r="D28" s="555">
        <v>14.9</v>
      </c>
      <c r="G28" s="216">
        <v>20.323180000000001</v>
      </c>
      <c r="H28" s="215">
        <v>20.3</v>
      </c>
    </row>
    <row r="29" spans="1:8" x14ac:dyDescent="0.25">
      <c r="A29" s="224">
        <v>621004040051</v>
      </c>
      <c r="B29" s="220" t="s">
        <v>209</v>
      </c>
      <c r="C29" s="342">
        <f>ROUND(IFERROR(IF(VLOOKUP($A29,'[3]Escoja el formato de Salida'!$A$5:$D$900,4,FALSE)&lt;0,(VLOOKUP($A29,'[3]Escoja el formato de Salida'!$A$5:$D$900,4,FALSE))*-1,VLOOKUP($A29,'[3]Escoja el formato de Salida'!$A$5:$D$900,4,FALSE)),0)/1000,1)</f>
        <v>2.2000000000000002</v>
      </c>
      <c r="D29" s="555">
        <v>3.9</v>
      </c>
      <c r="G29" s="216">
        <v>2.2481100000000001</v>
      </c>
      <c r="H29" s="215">
        <v>2.2000000000000002</v>
      </c>
    </row>
    <row r="30" spans="1:8" x14ac:dyDescent="0.25">
      <c r="A30" s="224">
        <v>621004040049</v>
      </c>
      <c r="B30" s="220" t="s">
        <v>210</v>
      </c>
      <c r="C30" s="342">
        <f>ROUND(IFERROR(IF(VLOOKUP($A30,'[3]Escoja el formato de Salida'!$A$5:$D$900,4,FALSE)&lt;0,(VLOOKUP($A30,'[3]Escoja el formato de Salida'!$A$5:$D$900,4,FALSE))*-1,VLOOKUP($A30,'[3]Escoja el formato de Salida'!$A$5:$D$900,4,FALSE)),0)/1000,1)</f>
        <v>2.2000000000000002</v>
      </c>
      <c r="D30" s="555">
        <v>2.2999999999999998</v>
      </c>
      <c r="G30" s="216">
        <v>1.78775</v>
      </c>
      <c r="H30" s="215">
        <v>1.8</v>
      </c>
    </row>
    <row r="31" spans="1:8" x14ac:dyDescent="0.25">
      <c r="A31" s="224">
        <v>621004040050</v>
      </c>
      <c r="B31" s="220" t="s">
        <v>96</v>
      </c>
      <c r="C31" s="342">
        <f>ROUND(IFERROR(IF(VLOOKUP($A31,'[3]Escoja el formato de Salida'!$A$5:$D$900,4,FALSE)&lt;0,(VLOOKUP($A31,'[3]Escoja el formato de Salida'!$A$5:$D$900,4,FALSE))*-1,VLOOKUP($A31,'[3]Escoja el formato de Salida'!$A$5:$D$900,4,FALSE)),0)/1000,1)</f>
        <v>1.3</v>
      </c>
      <c r="D31" s="555">
        <v>2.2000000000000002</v>
      </c>
      <c r="G31" s="216">
        <v>4.8944999999999999</v>
      </c>
      <c r="H31" s="215">
        <v>4.9000000000000004</v>
      </c>
    </row>
    <row r="32" spans="1:8" x14ac:dyDescent="0.25">
      <c r="A32" s="224" t="s">
        <v>97</v>
      </c>
      <c r="B32" s="220" t="s">
        <v>98</v>
      </c>
      <c r="C32" s="342">
        <f>ROUND(SUM(C33:C34),1)</f>
        <v>100.2</v>
      </c>
      <c r="D32" s="555">
        <v>88.4</v>
      </c>
      <c r="G32" s="216">
        <v>53.107960000000006</v>
      </c>
      <c r="H32" s="343">
        <f>SUM(H33:H34)</f>
        <v>53.1</v>
      </c>
    </row>
    <row r="33" spans="1:14" hidden="1" x14ac:dyDescent="0.25">
      <c r="A33" s="224">
        <v>621004040047</v>
      </c>
      <c r="B33" s="220" t="s">
        <v>99</v>
      </c>
      <c r="C33" s="342">
        <f>ROUND(IFERROR(IF(VLOOKUP($A33,'[3]Escoja el formato de Salida'!$A$5:$D$900,4,FALSE)&lt;0,(VLOOKUP($A33,'[3]Escoja el formato de Salida'!$A$5:$D$900,4,FALSE))*-1,VLOOKUP($A33,'[3]Escoja el formato de Salida'!$A$5:$D$900,4,FALSE)),0)/1000,1)</f>
        <v>63.8</v>
      </c>
      <c r="D33" s="555">
        <v>49.6</v>
      </c>
      <c r="E33" s="215" t="s">
        <v>93</v>
      </c>
      <c r="G33" s="216">
        <v>29.103900000000003</v>
      </c>
      <c r="H33" s="215">
        <v>29.1</v>
      </c>
    </row>
    <row r="34" spans="1:14" hidden="1" x14ac:dyDescent="0.25">
      <c r="A34" s="224">
        <v>621004040048</v>
      </c>
      <c r="B34" s="220" t="s">
        <v>100</v>
      </c>
      <c r="C34" s="342">
        <f>ROUND(IFERROR(IF(VLOOKUP($A34,'[3]Escoja el formato de Salida'!$A$5:$D$900,4,FALSE)&lt;0,(VLOOKUP($A34,'[3]Escoja el formato de Salida'!$A$5:$D$900,4,FALSE))*-1,VLOOKUP($A34,'[3]Escoja el formato de Salida'!$A$5:$D$900,4,FALSE)),0)/1000,1)</f>
        <v>36.4</v>
      </c>
      <c r="D34" s="555">
        <v>38.799999999999997</v>
      </c>
      <c r="E34" s="215" t="s">
        <v>93</v>
      </c>
      <c r="G34" s="216">
        <v>24.004060000000003</v>
      </c>
      <c r="H34" s="215">
        <v>24</v>
      </c>
    </row>
    <row r="35" spans="1:14" x14ac:dyDescent="0.25">
      <c r="A35" s="224">
        <v>621004040056</v>
      </c>
      <c r="B35" s="220" t="s">
        <v>211</v>
      </c>
      <c r="C35" s="342">
        <f>ROUND(IFERROR(IF(VLOOKUP($A35,'[3]Escoja el formato de Salida'!$A$5:$D$900,4,FALSE)&lt;0,(VLOOKUP($A35,'[3]Escoja el formato de Salida'!$A$5:$D$900,4,FALSE))*-1,VLOOKUP($A35,'[3]Escoja el formato de Salida'!$A$5:$D$900,4,FALSE)),0)/1000,1)</f>
        <v>526.4</v>
      </c>
      <c r="D35" s="555">
        <v>442.8</v>
      </c>
      <c r="G35" s="216">
        <v>32.223999999999997</v>
      </c>
      <c r="H35" s="215">
        <v>32.200000000000003</v>
      </c>
    </row>
    <row r="36" spans="1:14" x14ac:dyDescent="0.25">
      <c r="A36" s="224">
        <v>621004040055</v>
      </c>
      <c r="B36" s="220" t="s">
        <v>212</v>
      </c>
      <c r="C36" s="342">
        <f>ROUND(IFERROR(IF(VLOOKUP($A36,'[3]Escoja el formato de Salida'!$A$5:$D$900,4,FALSE)&lt;0,(VLOOKUP($A36,'[3]Escoja el formato de Salida'!$A$5:$D$900,4,FALSE))*-1,VLOOKUP($A36,'[3]Escoja el formato de Salida'!$A$5:$D$900,4,FALSE)),0)/1000,1)</f>
        <v>0</v>
      </c>
      <c r="D36" s="555">
        <v>0</v>
      </c>
    </row>
    <row r="37" spans="1:14" x14ac:dyDescent="0.25">
      <c r="A37" s="224">
        <v>621004040064</v>
      </c>
      <c r="B37" s="220" t="s">
        <v>213</v>
      </c>
      <c r="C37" s="342">
        <f>ROUND(IFERROR(IF(VLOOKUP($A37,'[3]Escoja el formato de Salida'!$A$5:$D$900,4,FALSE)&lt;0,(VLOOKUP($A37,'[3]Escoja el formato de Salida'!$A$5:$D$900,4,FALSE))*-1,VLOOKUP($A37,'[3]Escoja el formato de Salida'!$A$5:$D$900,4,FALSE)),0)/1000,1)</f>
        <v>1.8</v>
      </c>
      <c r="D37" s="555">
        <v>2.5</v>
      </c>
    </row>
    <row r="38" spans="1:14" x14ac:dyDescent="0.25">
      <c r="A38" s="224">
        <v>621004040065</v>
      </c>
      <c r="B38" s="220" t="s">
        <v>254</v>
      </c>
      <c r="C38" s="342">
        <f>ROUND(IFERROR(IF(VLOOKUP($A38,'[3]Escoja el formato de Salida'!$A$5:$D$900,4,FALSE)&lt;0,(VLOOKUP($A38,'[3]Escoja el formato de Salida'!$A$5:$D$900,4,FALSE))*-1,VLOOKUP($A38,'[3]Escoja el formato de Salida'!$A$5:$D$900,4,FALSE)),0)/1000,1)</f>
        <v>0</v>
      </c>
      <c r="D38" s="555">
        <v>0</v>
      </c>
    </row>
    <row r="39" spans="1:14" x14ac:dyDescent="0.25">
      <c r="A39" s="224">
        <v>621004040099</v>
      </c>
      <c r="B39" s="220" t="s">
        <v>101</v>
      </c>
      <c r="C39" s="342">
        <f>ROUND(IFERROR(IF(VLOOKUP($A39,'[3]Escoja el formato de Salida'!$A$5:$D$900,4,FALSE)&lt;0,(VLOOKUP($A39,'[3]Escoja el formato de Salida'!$A$5:$D$900,4,FALSE))*-1,VLOOKUP($A39,'[3]Escoja el formato de Salida'!$A$5:$D$900,4,FALSE)),0)/1000,1)</f>
        <v>33.4</v>
      </c>
      <c r="D39" s="555">
        <v>34.6</v>
      </c>
    </row>
    <row r="40" spans="1:14" x14ac:dyDescent="0.25">
      <c r="B40" s="226" t="s">
        <v>102</v>
      </c>
      <c r="C40" s="284">
        <f>ROUND(+C41+C49,1)</f>
        <v>3471.2</v>
      </c>
      <c r="D40" s="284">
        <f>ROUND(+D41+D49,1)</f>
        <v>3295.1</v>
      </c>
      <c r="G40" s="216">
        <v>1790.7792299999999</v>
      </c>
      <c r="H40" s="284">
        <f>+H41+H49</f>
        <v>1790.7</v>
      </c>
      <c r="J40" s="223">
        <f>+D5-D55</f>
        <v>2941.3999999999996</v>
      </c>
      <c r="K40" s="216">
        <f>+K41+K49</f>
        <v>6578.5596000000005</v>
      </c>
    </row>
    <row r="41" spans="1:14" x14ac:dyDescent="0.25">
      <c r="A41" s="224" t="s">
        <v>103</v>
      </c>
      <c r="B41" s="220" t="s">
        <v>214</v>
      </c>
      <c r="C41" s="285">
        <f>ROUND(SUM(C42:C48),1)</f>
        <v>1277.4000000000001</v>
      </c>
      <c r="D41" s="558">
        <v>960.3</v>
      </c>
      <c r="G41" s="216">
        <v>681.58315999999991</v>
      </c>
      <c r="H41" s="286">
        <f>SUM(H42:H48)</f>
        <v>681.5</v>
      </c>
      <c r="J41" s="215">
        <v>1729662.2</v>
      </c>
      <c r="K41" s="216">
        <f>+J41/1000</f>
        <v>1729.6622</v>
      </c>
      <c r="M41" s="223">
        <v>27.299999999999983</v>
      </c>
      <c r="N41" s="215" t="s">
        <v>215</v>
      </c>
    </row>
    <row r="42" spans="1:14" hidden="1" x14ac:dyDescent="0.25">
      <c r="A42" s="224">
        <v>621004040015</v>
      </c>
      <c r="B42" s="220" t="s">
        <v>104</v>
      </c>
      <c r="C42" s="342">
        <f>ROUND(IFERROR(IF(VLOOKUP($A42,'[3]Escoja el formato de Salida'!$A$5:$D$900,4,FALSE)&lt;0,(VLOOKUP($A42,'[3]Escoja el formato de Salida'!$A$5:$D$900,4,FALSE))*-1,VLOOKUP($A42,'[3]Escoja el formato de Salida'!$A$5:$D$900,4,FALSE)),0)/1000,1)</f>
        <v>0</v>
      </c>
      <c r="D42" s="555">
        <v>0</v>
      </c>
      <c r="E42" s="215" t="s">
        <v>93</v>
      </c>
      <c r="G42" s="216">
        <v>2.7140000000000001E-2</v>
      </c>
      <c r="H42" s="215">
        <v>0</v>
      </c>
      <c r="K42" s="216"/>
    </row>
    <row r="43" spans="1:14" hidden="1" x14ac:dyDescent="0.25">
      <c r="A43" s="224">
        <v>621004040018</v>
      </c>
      <c r="B43" s="220" t="s">
        <v>216</v>
      </c>
      <c r="C43" s="342">
        <f>ROUND(IFERROR(IF(VLOOKUP($A43,'[3]Escoja el formato de Salida'!$A$5:$D$900,4,FALSE)&lt;0,(VLOOKUP($A43,'[3]Escoja el formato de Salida'!$A$5:$D$900,4,FALSE))*-1,VLOOKUP($A43,'[3]Escoja el formato de Salida'!$A$5:$D$900,4,FALSE)),0)/1000,1)</f>
        <v>127</v>
      </c>
      <c r="D43" s="555">
        <v>129.1</v>
      </c>
      <c r="E43" s="215" t="s">
        <v>93</v>
      </c>
      <c r="G43" s="216">
        <v>39.358249999999998</v>
      </c>
      <c r="H43" s="215">
        <v>39.4</v>
      </c>
      <c r="K43" s="216"/>
    </row>
    <row r="44" spans="1:14" hidden="1" x14ac:dyDescent="0.25">
      <c r="A44" s="224">
        <v>621004040021</v>
      </c>
      <c r="B44" s="220" t="s">
        <v>217</v>
      </c>
      <c r="C44" s="342">
        <f>ROUND(IFERROR(IF(VLOOKUP($A44,'[3]Escoja el formato de Salida'!$A$5:$D$900,4,FALSE)&lt;0,(VLOOKUP($A44,'[3]Escoja el formato de Salida'!$A$5:$D$900,4,FALSE))*-1,VLOOKUP($A44,'[3]Escoja el formato de Salida'!$A$5:$D$900,4,FALSE)),0)/1000,1)</f>
        <v>33.6</v>
      </c>
      <c r="D44" s="555">
        <v>24.9</v>
      </c>
      <c r="E44" s="215" t="s">
        <v>93</v>
      </c>
      <c r="G44" s="216">
        <v>22.841699999999999</v>
      </c>
      <c r="H44" s="215">
        <v>22.8</v>
      </c>
      <c r="K44" s="216"/>
    </row>
    <row r="45" spans="1:14" hidden="1" x14ac:dyDescent="0.25">
      <c r="A45" s="224">
        <v>621004040023</v>
      </c>
      <c r="B45" s="220" t="s">
        <v>218</v>
      </c>
      <c r="C45" s="342">
        <f>ROUND(IFERROR(IF(VLOOKUP($A45,'[3]Escoja el formato de Salida'!$A$5:$D$900,4,FALSE)&lt;0,(VLOOKUP($A45,'[3]Escoja el formato de Salida'!$A$5:$D$900,4,FALSE))*-1,VLOOKUP($A45,'[3]Escoja el formato de Salida'!$A$5:$D$900,4,FALSE)),0)/1000,1)</f>
        <v>194.3</v>
      </c>
      <c r="D45" s="555">
        <v>85.1</v>
      </c>
      <c r="E45" s="215" t="s">
        <v>93</v>
      </c>
      <c r="G45" s="216">
        <v>11.53642</v>
      </c>
      <c r="H45" s="215">
        <v>11.5</v>
      </c>
      <c r="K45" s="216"/>
    </row>
    <row r="46" spans="1:14" hidden="1" x14ac:dyDescent="0.25">
      <c r="A46" s="224">
        <v>621004040026</v>
      </c>
      <c r="B46" s="220" t="s">
        <v>105</v>
      </c>
      <c r="C46" s="342">
        <f>ROUND(IFERROR(IF(VLOOKUP($A46,'[3]Escoja el formato de Salida'!$A$5:$D$900,4,FALSE)&lt;0,(VLOOKUP($A46,'[3]Escoja el formato de Salida'!$A$5:$D$900,4,FALSE))*-1,VLOOKUP($A46,'[3]Escoja el formato de Salida'!$A$5:$D$900,4,FALSE)),0)/1000,1)</f>
        <v>0</v>
      </c>
      <c r="D46" s="555">
        <v>2.5</v>
      </c>
      <c r="E46" s="215" t="s">
        <v>93</v>
      </c>
      <c r="G46" s="216">
        <v>21.833209999999998</v>
      </c>
      <c r="H46" s="215">
        <v>21.8</v>
      </c>
      <c r="K46" s="216"/>
    </row>
    <row r="47" spans="1:14" hidden="1" x14ac:dyDescent="0.25">
      <c r="A47" s="224">
        <v>621004040028</v>
      </c>
      <c r="B47" s="220" t="s">
        <v>106</v>
      </c>
      <c r="C47" s="342">
        <f>ROUND(IFERROR(IF(VLOOKUP($A47,'[3]Escoja el formato de Salida'!$A$5:$D$900,4,FALSE)&lt;0,(VLOOKUP($A47,'[3]Escoja el formato de Salida'!$A$5:$D$900,4,FALSE))*-1,VLOOKUP($A47,'[3]Escoja el formato de Salida'!$A$5:$D$900,4,FALSE)),0)/1000,1)</f>
        <v>922.5</v>
      </c>
      <c r="D47" s="555">
        <v>581.29999999999995</v>
      </c>
      <c r="E47" s="215" t="s">
        <v>93</v>
      </c>
      <c r="G47" s="216">
        <v>585.9864399999999</v>
      </c>
      <c r="H47" s="215">
        <v>586</v>
      </c>
      <c r="K47" s="216"/>
    </row>
    <row r="48" spans="1:14" hidden="1" x14ac:dyDescent="0.25">
      <c r="A48" s="224">
        <v>621004040024</v>
      </c>
      <c r="B48" s="220"/>
      <c r="C48" s="342">
        <f>ROUND(IFERROR(IF(VLOOKUP($A48,'[3]Escoja el formato de Salida'!$A$5:$D$900,4,FALSE)&lt;0,(VLOOKUP($A48,'[3]Escoja el formato de Salida'!$A$5:$D$900,4,FALSE))*-1,VLOOKUP($A48,'[3]Escoja el formato de Salida'!$A$5:$D$900,4,FALSE)),0)/1000,1)</f>
        <v>0</v>
      </c>
      <c r="D48" s="555">
        <v>0</v>
      </c>
      <c r="E48" s="215" t="s">
        <v>93</v>
      </c>
      <c r="G48" s="216">
        <v>0</v>
      </c>
      <c r="K48" s="216"/>
    </row>
    <row r="49" spans="1:14" x14ac:dyDescent="0.25">
      <c r="A49" s="224" t="s">
        <v>107</v>
      </c>
      <c r="B49" s="220" t="s">
        <v>219</v>
      </c>
      <c r="C49" s="285">
        <f>ROUND(SUM(C50:C53),1)</f>
        <v>2193.8000000000002</v>
      </c>
      <c r="D49" s="558">
        <v>2334.7999999999997</v>
      </c>
      <c r="G49" s="216">
        <v>1109.19607</v>
      </c>
      <c r="H49" s="286">
        <f>SUM(H50:H53)</f>
        <v>1109.2</v>
      </c>
      <c r="J49" s="215">
        <v>4848897.4000000004</v>
      </c>
      <c r="K49" s="216">
        <f>+J49/1000</f>
        <v>4848.8974000000007</v>
      </c>
      <c r="M49" s="223">
        <v>75.900000000000006</v>
      </c>
      <c r="N49" s="215" t="s">
        <v>220</v>
      </c>
    </row>
    <row r="50" spans="1:14" hidden="1" x14ac:dyDescent="0.25">
      <c r="A50" s="224">
        <v>621004040020</v>
      </c>
      <c r="B50" s="220" t="s">
        <v>221</v>
      </c>
      <c r="C50" s="342">
        <f>ROUND(IFERROR(IF(VLOOKUP($A50,'[3]Escoja el formato de Salida'!$A$5:$D$900,4,FALSE)&lt;0,(VLOOKUP($A50,'[3]Escoja el formato de Salida'!$A$5:$D$900,4,FALSE))*-1,VLOOKUP($A50,'[3]Escoja el formato de Salida'!$A$5:$D$900,4,FALSE)),0)/1000,1)</f>
        <v>0.2</v>
      </c>
      <c r="D50" s="555">
        <v>56.2</v>
      </c>
      <c r="E50" s="215" t="s">
        <v>93</v>
      </c>
      <c r="G50" s="216">
        <v>18.324300000000001</v>
      </c>
      <c r="H50" s="215">
        <v>18.3</v>
      </c>
    </row>
    <row r="51" spans="1:14" hidden="1" x14ac:dyDescent="0.25">
      <c r="A51" s="224">
        <v>621004040022</v>
      </c>
      <c r="B51" s="220" t="s">
        <v>222</v>
      </c>
      <c r="C51" s="342">
        <f>ROUND(IFERROR(IF(VLOOKUP($A51,'[3]Escoja el formato de Salida'!$A$5:$D$900,4,FALSE)&lt;0,(VLOOKUP($A51,'[3]Escoja el formato de Salida'!$A$5:$D$900,4,FALSE))*-1,VLOOKUP($A51,'[3]Escoja el formato de Salida'!$A$5:$D$900,4,FALSE)),0)/1000,1)</f>
        <v>340.4</v>
      </c>
      <c r="D51" s="555">
        <v>0</v>
      </c>
      <c r="E51" s="215" t="s">
        <v>93</v>
      </c>
      <c r="G51" s="216">
        <v>104.95698</v>
      </c>
      <c r="H51" s="216">
        <v>105</v>
      </c>
    </row>
    <row r="52" spans="1:14" hidden="1" x14ac:dyDescent="0.25">
      <c r="A52" s="224">
        <v>621004040025</v>
      </c>
      <c r="B52" s="220"/>
      <c r="C52" s="342">
        <f>ROUND(IFERROR(IF(VLOOKUP($A52,'[3]Escoja el formato de Salida'!$A$5:$D$900,4,FALSE)&lt;0,(VLOOKUP($A52,'[3]Escoja el formato de Salida'!$A$5:$D$900,4,FALSE))*-1,VLOOKUP($A52,'[3]Escoja el formato de Salida'!$A$5:$D$900,4,FALSE)),0)/1000,1)</f>
        <v>0</v>
      </c>
      <c r="D52" s="555">
        <v>438.2</v>
      </c>
      <c r="E52" s="215" t="s">
        <v>93</v>
      </c>
      <c r="G52" s="216">
        <v>0</v>
      </c>
      <c r="H52" s="215">
        <v>0</v>
      </c>
    </row>
    <row r="53" spans="1:14" hidden="1" x14ac:dyDescent="0.25">
      <c r="A53" s="224">
        <v>621004040027</v>
      </c>
      <c r="B53" s="220" t="s">
        <v>108</v>
      </c>
      <c r="C53" s="342">
        <f>ROUND(IFERROR(IF(VLOOKUP($A53,'[3]Escoja el formato de Salida'!$A$5:$D$900,4,FALSE)&lt;0,(VLOOKUP($A53,'[3]Escoja el formato de Salida'!$A$5:$D$900,4,FALSE))*-1,VLOOKUP($A53,'[3]Escoja el formato de Salida'!$A$5:$D$900,4,FALSE)),0)/1000,1)</f>
        <v>1853.2</v>
      </c>
      <c r="D53" s="555"/>
      <c r="E53" s="215" t="s">
        <v>93</v>
      </c>
      <c r="G53" s="216">
        <v>985.91479000000004</v>
      </c>
      <c r="H53" s="215">
        <v>985.9</v>
      </c>
    </row>
    <row r="54" spans="1:14" ht="19.5" customHeight="1" x14ac:dyDescent="0.25">
      <c r="B54" s="220"/>
      <c r="C54" s="286"/>
      <c r="D54" s="558"/>
      <c r="M54" s="223">
        <f>+D41-D68</f>
        <v>480.29999999999995</v>
      </c>
    </row>
    <row r="55" spans="1:14" x14ac:dyDescent="0.25">
      <c r="B55" s="222" t="s">
        <v>60</v>
      </c>
      <c r="C55" s="283">
        <f>ROUND(SUM(C56+C73),1)</f>
        <v>4381.2</v>
      </c>
      <c r="D55" s="283">
        <f>ROUND(SUM(D56+D73),1)</f>
        <v>4184</v>
      </c>
      <c r="F55" s="223"/>
      <c r="G55" s="216">
        <v>2340.0378000000001</v>
      </c>
      <c r="J55" s="215">
        <v>2296.9</v>
      </c>
      <c r="K55" s="223">
        <f>+C55-J55</f>
        <v>2084.2999999999997</v>
      </c>
      <c r="M55" s="223">
        <f>+D49-D71</f>
        <v>824.69999999999982</v>
      </c>
    </row>
    <row r="56" spans="1:14" x14ac:dyDescent="0.25">
      <c r="B56" s="222" t="s">
        <v>224</v>
      </c>
      <c r="C56" s="345">
        <f>ROUND(SUM(C57,C58,C59,C62,C65,C66,C67),1)</f>
        <v>3387.3</v>
      </c>
      <c r="D56" s="345">
        <f>ROUND(SUM(D57,D58,D59,D62,D65,D66,D67),1)</f>
        <v>2924.2</v>
      </c>
      <c r="F56" s="223"/>
      <c r="G56" s="216">
        <v>1652.6066799999999</v>
      </c>
      <c r="J56" s="215">
        <v>4859.2</v>
      </c>
      <c r="K56" s="215" t="s">
        <v>223</v>
      </c>
    </row>
    <row r="57" spans="1:14" x14ac:dyDescent="0.25">
      <c r="A57" s="224">
        <v>722001000013</v>
      </c>
      <c r="B57" s="220" t="s">
        <v>109</v>
      </c>
      <c r="C57" s="342">
        <f>ROUND(IFERROR(IF(VLOOKUP($A57,'[3]Escoja el formato de Salida'!$A$5:$D$900,4,FALSE)&lt;0,(VLOOKUP($A57,'[3]Escoja el formato de Salida'!$A$5:$D$900,4,FALSE))*-1,VLOOKUP($A57,'[3]Escoja el formato de Salida'!$A$5:$D$900,4,FALSE)),0)/1000,1)</f>
        <v>165.9</v>
      </c>
      <c r="D57" s="555">
        <v>159.30000000000001</v>
      </c>
      <c r="F57" s="223"/>
      <c r="G57" s="216">
        <v>70.195700000000002</v>
      </c>
      <c r="I57" s="227"/>
    </row>
    <row r="58" spans="1:14" x14ac:dyDescent="0.25">
      <c r="A58" s="224">
        <v>722001000041</v>
      </c>
      <c r="B58" s="220" t="s">
        <v>110</v>
      </c>
      <c r="C58" s="342">
        <f>ROUND(IFERROR(IF(VLOOKUP($A58,'[3]Escoja el formato de Salida'!$A$5:$D$900,4,FALSE)&lt;0,(VLOOKUP($A58,'[3]Escoja el formato de Salida'!$A$5:$D$900,4,FALSE))*-1,VLOOKUP($A58,'[3]Escoja el formato de Salida'!$A$5:$D$900,4,FALSE)),0)/1000,1)</f>
        <v>4.8</v>
      </c>
      <c r="D58" s="555">
        <v>4.4000000000000004</v>
      </c>
      <c r="F58" s="223"/>
      <c r="G58" s="216">
        <v>8.26858</v>
      </c>
    </row>
    <row r="59" spans="1:14" x14ac:dyDescent="0.25">
      <c r="A59" s="224" t="s">
        <v>111</v>
      </c>
      <c r="B59" s="220" t="s">
        <v>112</v>
      </c>
      <c r="C59" s="342">
        <f>SUM(C60:C61)</f>
        <v>681.9</v>
      </c>
      <c r="D59" s="555">
        <v>494.5</v>
      </c>
      <c r="F59" s="223"/>
      <c r="G59" s="216">
        <v>326.04057</v>
      </c>
      <c r="I59" s="223">
        <v>538.79999999999995</v>
      </c>
    </row>
    <row r="60" spans="1:14" hidden="1" x14ac:dyDescent="0.25">
      <c r="A60" s="224">
        <v>722001000042</v>
      </c>
      <c r="B60" s="220" t="s">
        <v>225</v>
      </c>
      <c r="C60" s="342">
        <f>ROUND(IFERROR(IF(VLOOKUP($A60,'[3]Escoja el formato de Salida'!$A$5:$D$900,4,FALSE)&lt;0,(VLOOKUP($A60,'[3]Escoja el formato de Salida'!$A$5:$D$900,4,FALSE))*-1,VLOOKUP($A60,'[3]Escoja el formato de Salida'!$A$5:$D$900,4,FALSE)),0)/1000,1)</f>
        <v>9.6</v>
      </c>
      <c r="D60" s="555">
        <v>7.6</v>
      </c>
      <c r="E60" s="215" t="s">
        <v>93</v>
      </c>
      <c r="F60" s="223"/>
      <c r="G60" s="216">
        <v>3.5385599999999999</v>
      </c>
      <c r="I60" s="223"/>
    </row>
    <row r="61" spans="1:14" hidden="1" x14ac:dyDescent="0.25">
      <c r="A61" s="224">
        <v>722001000043</v>
      </c>
      <c r="B61" s="220" t="s">
        <v>113</v>
      </c>
      <c r="C61" s="342">
        <f>ROUND(IFERROR(IF(VLOOKUP($A61,'[3]Escoja el formato de Salida'!$A$5:$D$900,4,FALSE)&lt;0,(VLOOKUP($A61,'[3]Escoja el formato de Salida'!$A$5:$D$900,4,FALSE))*-1,VLOOKUP($A61,'[3]Escoja el formato de Salida'!$A$5:$D$900,4,FALSE)),0)/1000,1)</f>
        <v>672.3</v>
      </c>
      <c r="D61" s="555">
        <v>486.9</v>
      </c>
      <c r="E61" s="215" t="s">
        <v>93</v>
      </c>
      <c r="F61" s="223"/>
      <c r="G61" s="216">
        <v>322.50200999999998</v>
      </c>
      <c r="I61" s="223"/>
    </row>
    <row r="62" spans="1:14" x14ac:dyDescent="0.25">
      <c r="A62" s="224" t="s">
        <v>114</v>
      </c>
      <c r="B62" s="220" t="s">
        <v>115</v>
      </c>
      <c r="C62" s="342">
        <f>SUM(C63:C64)</f>
        <v>91.6</v>
      </c>
      <c r="D62" s="555">
        <v>77.599999999999994</v>
      </c>
      <c r="F62" s="223"/>
      <c r="G62" s="216">
        <v>67.756600000000006</v>
      </c>
      <c r="I62" s="223">
        <f>+I59-D55</f>
        <v>-3645.2</v>
      </c>
    </row>
    <row r="63" spans="1:14" hidden="1" x14ac:dyDescent="0.25">
      <c r="A63" s="224">
        <v>722001000046</v>
      </c>
      <c r="B63" s="220" t="s">
        <v>99</v>
      </c>
      <c r="C63" s="342">
        <f>ROUND(IFERROR(IF(VLOOKUP($A63,'[3]Escoja el formato de Salida'!$A$5:$D$900,4,FALSE)&lt;0,(VLOOKUP($A63,'[3]Escoja el formato de Salida'!$A$5:$D$900,4,FALSE))*-1,VLOOKUP($A63,'[3]Escoja el formato de Salida'!$A$5:$D$900,4,FALSE)),0)/1000,1)</f>
        <v>1.8</v>
      </c>
      <c r="D63" s="555">
        <v>1.3</v>
      </c>
      <c r="E63" s="215" t="s">
        <v>93</v>
      </c>
      <c r="F63" s="223"/>
      <c r="G63" s="216">
        <v>0.13181999999999999</v>
      </c>
    </row>
    <row r="64" spans="1:14" hidden="1" x14ac:dyDescent="0.25">
      <c r="A64" s="224">
        <v>722001000048</v>
      </c>
      <c r="B64" s="220" t="s">
        <v>116</v>
      </c>
      <c r="C64" s="342">
        <f>ROUND(IFERROR(IF(VLOOKUP($A64,'[3]Escoja el formato de Salida'!$A$5:$D$900,4,FALSE)&lt;0,(VLOOKUP($A64,'[3]Escoja el formato de Salida'!$A$5:$D$900,4,FALSE))*-1,VLOOKUP($A64,'[3]Escoja el formato de Salida'!$A$5:$D$900,4,FALSE)),0)/1000,1)</f>
        <v>89.8</v>
      </c>
      <c r="D64" s="555">
        <v>76.3</v>
      </c>
      <c r="E64" s="215" t="s">
        <v>93</v>
      </c>
      <c r="F64" s="223"/>
      <c r="G64" s="216">
        <v>67.624780000000001</v>
      </c>
    </row>
    <row r="65" spans="1:12" x14ac:dyDescent="0.25">
      <c r="A65" s="224">
        <v>722001000056</v>
      </c>
      <c r="B65" s="220" t="s">
        <v>226</v>
      </c>
      <c r="C65" s="342">
        <f>ROUND(IFERROR(IF(VLOOKUP($A65,'[3]Escoja el formato de Salida'!$A$5:$D$900,4,FALSE)&lt;0,(VLOOKUP($A65,'[3]Escoja el formato de Salida'!$A$5:$D$900,4,FALSE))*-1,VLOOKUP($A65,'[3]Escoja el formato de Salida'!$A$5:$D$900,4,FALSE)),0)/1000,1)+0.1</f>
        <v>212.7</v>
      </c>
      <c r="D65" s="555">
        <v>178.9</v>
      </c>
      <c r="F65" s="223"/>
      <c r="G65" s="216">
        <v>121.11313</v>
      </c>
    </row>
    <row r="66" spans="1:12" x14ac:dyDescent="0.25">
      <c r="A66" s="224">
        <v>722001000099</v>
      </c>
      <c r="B66" s="220" t="s">
        <v>101</v>
      </c>
      <c r="C66" s="342">
        <f>ROUND(IFERROR(IF(VLOOKUP($A66,'[3]Escoja el formato de Salida'!$A$5:$D$900,4,FALSE)&lt;0,(VLOOKUP($A66,'[3]Escoja el formato de Salida'!$A$5:$D$900,4,FALSE))*-1,VLOOKUP($A66,'[3]Escoja el formato de Salida'!$A$5:$D$900,4,FALSE)),0)/1000,1)</f>
        <v>13.2</v>
      </c>
      <c r="D66" s="555">
        <v>19.399999999999999</v>
      </c>
      <c r="F66" s="223"/>
      <c r="G66" s="216">
        <v>0</v>
      </c>
    </row>
    <row r="67" spans="1:12" x14ac:dyDescent="0.25">
      <c r="B67" s="226" t="s">
        <v>117</v>
      </c>
      <c r="C67" s="346">
        <f>ROUND(+C68+C71,1)</f>
        <v>2217.1999999999998</v>
      </c>
      <c r="D67" s="346">
        <f>ROUND(+D68+D71,1)</f>
        <v>1990.1</v>
      </c>
      <c r="F67" s="223"/>
      <c r="G67" s="216">
        <v>1059.2320999999999</v>
      </c>
    </row>
    <row r="68" spans="1:12" x14ac:dyDescent="0.25">
      <c r="A68" s="224" t="s">
        <v>227</v>
      </c>
      <c r="B68" s="220" t="s">
        <v>228</v>
      </c>
      <c r="C68" s="342">
        <f>SUM(C69:C70)</f>
        <v>653</v>
      </c>
      <c r="D68" s="555">
        <v>480</v>
      </c>
      <c r="F68" s="223"/>
      <c r="G68" s="216">
        <v>459.61258999999995</v>
      </c>
      <c r="J68" s="215">
        <v>2187.6</v>
      </c>
      <c r="K68" s="215">
        <v>1032.7</v>
      </c>
      <c r="L68" s="215">
        <v>207.5</v>
      </c>
    </row>
    <row r="69" spans="1:12" hidden="1" x14ac:dyDescent="0.25">
      <c r="A69" s="224">
        <v>72200100001502</v>
      </c>
      <c r="B69" s="220" t="s">
        <v>118</v>
      </c>
      <c r="C69" s="342">
        <f>ROUND(IFERROR(IF(VLOOKUP($A69,'[3]Escoja el formato de Salida'!$A$5:$D$900,4,FALSE)&lt;0,(VLOOKUP($A69,'[3]Escoja el formato de Salida'!$A$5:$D$900,4,FALSE))*-1,VLOOKUP($A69,'[3]Escoja el formato de Salida'!$A$5:$D$900,4,FALSE)),0)/1000,1)</f>
        <v>653</v>
      </c>
      <c r="D69" s="555">
        <v>480</v>
      </c>
      <c r="E69" s="215" t="s">
        <v>93</v>
      </c>
      <c r="F69" s="223"/>
      <c r="G69" s="216">
        <v>260.03510999999997</v>
      </c>
    </row>
    <row r="70" spans="1:12" hidden="1" x14ac:dyDescent="0.25">
      <c r="A70" s="224">
        <v>722001000022</v>
      </c>
      <c r="B70" s="220" t="s">
        <v>119</v>
      </c>
      <c r="C70" s="342">
        <f>ROUND(IFERROR(IF(VLOOKUP($A70,'[3]Escoja el formato de Salida'!$A$5:$D$900,4,FALSE)&lt;0,(VLOOKUP($A70,'[3]Escoja el formato de Salida'!$A$5:$D$900,4,FALSE))*-1,VLOOKUP($A70,'[3]Escoja el formato de Salida'!$A$5:$D$900,4,FALSE)),0)/1000,1)</f>
        <v>0</v>
      </c>
      <c r="D70" s="555">
        <v>0</v>
      </c>
      <c r="E70" s="215" t="s">
        <v>93</v>
      </c>
      <c r="F70" s="223"/>
      <c r="G70" s="216">
        <v>199.57748000000001</v>
      </c>
    </row>
    <row r="71" spans="1:12" x14ac:dyDescent="0.25">
      <c r="A71" s="224">
        <v>72200100001501</v>
      </c>
      <c r="B71" s="220" t="s">
        <v>229</v>
      </c>
      <c r="C71" s="342">
        <f>ROUND(IFERROR(IF(VLOOKUP($A71,'[3]Escoja el formato de Salida'!$A$5:$D$900,4,FALSE)&lt;0,(VLOOKUP($A71,'[3]Escoja el formato de Salida'!$A$5:$D$900,4,FALSE))*-1,VLOOKUP($A71,'[3]Escoja el formato de Salida'!$A$5:$D$900,4,FALSE)),0)/1000,1)</f>
        <v>1564.2</v>
      </c>
      <c r="D71" s="555">
        <v>1510.1</v>
      </c>
      <c r="F71" s="223"/>
      <c r="G71" s="216">
        <v>599.61950999999999</v>
      </c>
      <c r="J71" s="215">
        <v>689.3</v>
      </c>
      <c r="L71" s="215">
        <v>825.2</v>
      </c>
    </row>
    <row r="72" spans="1:12" x14ac:dyDescent="0.25">
      <c r="B72" s="220"/>
      <c r="C72" s="286"/>
      <c r="D72" s="558"/>
      <c r="F72" s="223"/>
    </row>
    <row r="73" spans="1:12" x14ac:dyDescent="0.25">
      <c r="B73" s="222" t="s">
        <v>230</v>
      </c>
      <c r="C73" s="283">
        <f>ROUND(SUM(C74,C75,C76,C77,C78,C79,C80,C83,C84,C85,C86,C87,C88,C89),1)</f>
        <v>993.9</v>
      </c>
      <c r="D73" s="283">
        <f>ROUND(SUM(D74,D75,D76,D77,D78,D79,D80,D83,D84,D85,D86,D87,D88,D89),1)</f>
        <v>1259.8</v>
      </c>
      <c r="F73" s="223"/>
      <c r="G73" s="216">
        <v>687.43112000000008</v>
      </c>
    </row>
    <row r="74" spans="1:12" x14ac:dyDescent="0.25">
      <c r="A74" s="214">
        <v>7220020300</v>
      </c>
      <c r="B74" s="220" t="s">
        <v>199</v>
      </c>
      <c r="C74" s="342">
        <f>ROUND(IFERROR(IF(VLOOKUP($A74,'[3]Escoja el formato de Salida'!$A$5:$D$900,4,FALSE)&lt;0,(VLOOKUP($A74,'[3]Escoja el formato de Salida'!$A$5:$D$900,4,FALSE))*-1,VLOOKUP($A74,'[3]Escoja el formato de Salida'!$A$5:$D$900,4,FALSE)),0)/1000,1)</f>
        <v>108.2</v>
      </c>
      <c r="D74" s="555">
        <v>336.8</v>
      </c>
      <c r="F74" s="223"/>
      <c r="G74" s="216">
        <v>139.92092000000002</v>
      </c>
    </row>
    <row r="75" spans="1:12" x14ac:dyDescent="0.25">
      <c r="A75" s="214">
        <v>7220020700</v>
      </c>
      <c r="B75" s="220" t="s">
        <v>200</v>
      </c>
      <c r="C75" s="342">
        <f>ROUND(IFERROR(IF(VLOOKUP($A75,'[3]Escoja el formato de Salida'!$A$5:$D$900,4,FALSE)&lt;0,(VLOOKUP($A75,'[3]Escoja el formato de Salida'!$A$5:$D$900,4,FALSE))*-1,VLOOKUP($A75,'[3]Escoja el formato de Salida'!$A$5:$D$900,4,FALSE)),0)/1000,1)</f>
        <v>74.7</v>
      </c>
      <c r="D75" s="555">
        <v>79.599999999999994</v>
      </c>
      <c r="F75" s="223"/>
      <c r="G75" s="216">
        <v>129.44063</v>
      </c>
    </row>
    <row r="76" spans="1:12" x14ac:dyDescent="0.25">
      <c r="A76" s="214">
        <v>7220020800</v>
      </c>
      <c r="B76" s="220" t="s">
        <v>201</v>
      </c>
      <c r="C76" s="342">
        <f>ROUND(IFERROR(IF(VLOOKUP($A76,'[3]Escoja el formato de Salida'!$A$5:$D$900,4,FALSE)&lt;0,(VLOOKUP($A76,'[3]Escoja el formato de Salida'!$A$5:$D$900,4,FALSE))*-1,VLOOKUP($A76,'[3]Escoja el formato de Salida'!$A$5:$D$900,4,FALSE)),0)/1000,1)</f>
        <v>0</v>
      </c>
      <c r="D76" s="555">
        <v>0</v>
      </c>
      <c r="F76" s="223"/>
      <c r="G76" s="216">
        <v>0.34714999999999996</v>
      </c>
    </row>
    <row r="77" spans="1:12" x14ac:dyDescent="0.25">
      <c r="A77" s="224">
        <v>722001000005</v>
      </c>
      <c r="B77" s="220" t="s">
        <v>85</v>
      </c>
      <c r="C77" s="342">
        <f>ROUND(IFERROR(IF(VLOOKUP($A77,'[3]Escoja el formato de Salida'!$A$5:$D$900,4,FALSE)&lt;0,(VLOOKUP($A77,'[3]Escoja el formato de Salida'!$A$5:$D$900,4,FALSE))*-1,VLOOKUP($A77,'[3]Escoja el formato de Salida'!$A$5:$D$900,4,FALSE)),0)/1000,1)</f>
        <v>0</v>
      </c>
      <c r="D77" s="555">
        <v>0</v>
      </c>
      <c r="F77" s="223"/>
      <c r="G77" s="216">
        <v>15.51446</v>
      </c>
    </row>
    <row r="78" spans="1:12" x14ac:dyDescent="0.25">
      <c r="A78" s="224">
        <v>722001000014</v>
      </c>
      <c r="B78" s="220" t="s">
        <v>120</v>
      </c>
      <c r="C78" s="342">
        <f>ROUND(IFERROR(IF(VLOOKUP($A78,'[3]Escoja el formato de Salida'!$A$5:$D$900,4,FALSE)&lt;0,(VLOOKUP($A78,'[3]Escoja el formato de Salida'!$A$5:$D$900,4,FALSE))*-1,VLOOKUP($A78,'[3]Escoja el formato de Salida'!$A$5:$D$900,4,FALSE)),0)/1000,1)</f>
        <v>0</v>
      </c>
      <c r="D78" s="555">
        <v>0</v>
      </c>
      <c r="F78" s="223"/>
      <c r="G78" s="216">
        <v>96.826300000000003</v>
      </c>
    </row>
    <row r="79" spans="1:12" x14ac:dyDescent="0.25">
      <c r="A79" s="224">
        <v>722001000060</v>
      </c>
      <c r="B79" s="220" t="s">
        <v>121</v>
      </c>
      <c r="C79" s="342">
        <f>ROUND(IFERROR(IF(VLOOKUP($A79,'[3]Escoja el formato de Salida'!$A$5:$D$900,4,FALSE)&lt;0,(VLOOKUP($A79,'[3]Escoja el formato de Salida'!$A$5:$D$900,4,FALSE))*-1,VLOOKUP($A79,'[3]Escoja el formato de Salida'!$A$5:$D$900,4,FALSE)),0)/1000,1)</f>
        <v>434.4</v>
      </c>
      <c r="D79" s="555">
        <v>421.3</v>
      </c>
      <c r="F79" s="223"/>
      <c r="G79" s="216">
        <v>83.730779999999996</v>
      </c>
    </row>
    <row r="80" spans="1:12" x14ac:dyDescent="0.25">
      <c r="A80" s="224" t="s">
        <v>122</v>
      </c>
      <c r="B80" s="220" t="s">
        <v>90</v>
      </c>
      <c r="C80" s="342">
        <f>ROUND(SUM(C81:C82),1)</f>
        <v>176.6</v>
      </c>
      <c r="D80" s="555">
        <v>243.6</v>
      </c>
      <c r="F80" s="223"/>
      <c r="G80" s="216">
        <v>88.345380000000006</v>
      </c>
    </row>
    <row r="81" spans="1:13" hidden="1" x14ac:dyDescent="0.25">
      <c r="A81" s="224">
        <v>722002910006</v>
      </c>
      <c r="B81" s="220"/>
      <c r="C81" s="342">
        <f>ROUND(IFERROR(IF(VLOOKUP($A81,'[3]Escoja el formato de Salida'!$A$5:$D$900,4,FALSE)&lt;0,(VLOOKUP($A81,'[3]Escoja el formato de Salida'!$A$5:$D$900,4,FALSE))*-1,VLOOKUP($A81,'[3]Escoja el formato de Salida'!$A$5:$D$900,4,FALSE)),0)/1000,1)</f>
        <v>0</v>
      </c>
      <c r="D81" s="555">
        <v>0</v>
      </c>
      <c r="E81" s="215" t="s">
        <v>93</v>
      </c>
      <c r="F81" s="223"/>
      <c r="G81" s="216">
        <v>7.4579999999999994E-2</v>
      </c>
    </row>
    <row r="82" spans="1:13" hidden="1" x14ac:dyDescent="0.25">
      <c r="A82" s="224">
        <v>722001000006</v>
      </c>
      <c r="B82" s="220"/>
      <c r="C82" s="342">
        <f>ROUND(IFERROR(IF(VLOOKUP($A82,'[3]Escoja el formato de Salida'!$A$5:$D$900,4,FALSE)&lt;0,(VLOOKUP($A82,'[3]Escoja el formato de Salida'!$A$5:$D$900,4,FALSE))*-1,VLOOKUP($A82,'[3]Escoja el formato de Salida'!$A$5:$D$900,4,FALSE)),0)/1000,1)</f>
        <v>176.6</v>
      </c>
      <c r="D82" s="555">
        <v>243.6</v>
      </c>
      <c r="E82" s="215" t="s">
        <v>93</v>
      </c>
      <c r="F82" s="223"/>
      <c r="G82" s="216">
        <v>88.270800000000008</v>
      </c>
    </row>
    <row r="83" spans="1:13" x14ac:dyDescent="0.25">
      <c r="A83" s="224">
        <v>722001000010</v>
      </c>
      <c r="B83" s="220" t="s">
        <v>123</v>
      </c>
      <c r="C83" s="342">
        <f>ROUND(IFERROR(IF(VLOOKUP($A83,'[3]Escoja el formato de Salida'!$A$5:$D$900,4,FALSE)&lt;0,(VLOOKUP($A83,'[3]Escoja el formato de Salida'!$A$5:$D$900,4,FALSE))*-1,VLOOKUP($A83,'[3]Escoja el formato de Salida'!$A$5:$D$900,4,FALSE)),0)/1000,1)</f>
        <v>4.7</v>
      </c>
      <c r="D83" s="555">
        <v>2.5</v>
      </c>
      <c r="F83" s="223"/>
      <c r="G83" s="216">
        <v>2.0907900000000001</v>
      </c>
    </row>
    <row r="84" spans="1:13" x14ac:dyDescent="0.25">
      <c r="A84" s="224">
        <v>722001000024</v>
      </c>
      <c r="B84" s="220" t="s">
        <v>124</v>
      </c>
      <c r="C84" s="342">
        <f>ROUND(IFERROR(IF(VLOOKUP($A84,'[3]Escoja el formato de Salida'!$A$5:$D$900,4,FALSE)&lt;0,(VLOOKUP($A84,'[3]Escoja el formato de Salida'!$A$5:$D$900,4,FALSE))*-1,VLOOKUP($A84,'[3]Escoja el formato de Salida'!$A$5:$D$900,4,FALSE)),0)/1000,1)+0.1</f>
        <v>49.1</v>
      </c>
      <c r="D84" s="555">
        <v>43.4</v>
      </c>
      <c r="F84" s="223"/>
      <c r="G84" s="216">
        <v>43.288809999999998</v>
      </c>
    </row>
    <row r="85" spans="1:13" x14ac:dyDescent="0.25">
      <c r="A85" s="224">
        <v>722001000025</v>
      </c>
      <c r="B85" s="220" t="s">
        <v>125</v>
      </c>
      <c r="C85" s="342">
        <f>ROUND(IFERROR(IF(VLOOKUP($A85,'[3]Escoja el formato de Salida'!$A$5:$D$900,4,FALSE)&lt;0,(VLOOKUP($A85,'[3]Escoja el formato de Salida'!$A$5:$D$900,4,FALSE))*-1,VLOOKUP($A85,'[3]Escoja el formato de Salida'!$A$5:$D$900,4,FALSE)),0)/1000,1)</f>
        <v>54</v>
      </c>
      <c r="D85" s="555">
        <v>47.4</v>
      </c>
      <c r="F85" s="223"/>
      <c r="G85" s="216">
        <v>44.62453</v>
      </c>
    </row>
    <row r="86" spans="1:13" x14ac:dyDescent="0.25">
      <c r="A86" s="224">
        <v>722002910002</v>
      </c>
      <c r="B86" s="220" t="s">
        <v>231</v>
      </c>
      <c r="C86" s="342">
        <f>ROUND(IFERROR(IF(VLOOKUP($A86,'[3]Escoja el formato de Salida'!$A$5:$D$900,4,FALSE)&lt;0,(VLOOKUP($A86,'[3]Escoja el formato de Salida'!$A$5:$D$900,4,FALSE))*-1,VLOOKUP($A86,'[3]Escoja el formato de Salida'!$A$5:$D$900,4,FALSE)),0)/1000,1)</f>
        <v>2.2000000000000002</v>
      </c>
      <c r="D86" s="555">
        <v>3.1</v>
      </c>
      <c r="F86" s="223"/>
      <c r="G86" s="216">
        <v>4.5674899999999994</v>
      </c>
    </row>
    <row r="87" spans="1:13" x14ac:dyDescent="0.25">
      <c r="A87" s="224">
        <v>722002910003</v>
      </c>
      <c r="B87" s="220" t="s">
        <v>232</v>
      </c>
      <c r="C87" s="342">
        <f>ROUND(IFERROR(IF(VLOOKUP($A87,'[3]Escoja el formato de Salida'!$A$5:$D$900,4,FALSE)&lt;0,(VLOOKUP($A87,'[3]Escoja el formato de Salida'!$A$5:$D$900,4,FALSE))*-1,VLOOKUP($A87,'[3]Escoja el formato de Salida'!$A$5:$D$900,4,FALSE)),0)/1000,1)</f>
        <v>25.4</v>
      </c>
      <c r="D87" s="555">
        <v>23.7</v>
      </c>
      <c r="G87" s="216">
        <v>8.98367</v>
      </c>
      <c r="M87" s="216">
        <f>SUM(G22+G25,G26,G27,G28,G29,G30,G31,G32,G36,G37+G39+G33+G34)</f>
        <v>2666.6373799999992</v>
      </c>
    </row>
    <row r="88" spans="1:13" x14ac:dyDescent="0.25">
      <c r="A88" s="224">
        <v>722002910004</v>
      </c>
      <c r="B88" s="220" t="s">
        <v>89</v>
      </c>
      <c r="C88" s="342">
        <f>ROUND(IFERROR(IF(VLOOKUP($A88,'[3]Escoja el formato de Salida'!$A$5:$D$900,4,FALSE)&lt;0,(VLOOKUP($A88,'[3]Escoja el formato de Salida'!$A$5:$D$900,4,FALSE))*-1,VLOOKUP($A88,'[3]Escoja el formato de Salida'!$A$5:$D$900,4,FALSE)),0)/1000,1)</f>
        <v>64.599999999999994</v>
      </c>
      <c r="D88" s="555">
        <v>58.4</v>
      </c>
      <c r="G88" s="216">
        <v>29.750209999999999</v>
      </c>
    </row>
    <row r="89" spans="1:13" x14ac:dyDescent="0.25">
      <c r="A89" s="224">
        <v>722001000064</v>
      </c>
      <c r="B89" s="220" t="s">
        <v>233</v>
      </c>
      <c r="C89" s="342">
        <f>ROUND(IFERROR(IF(VLOOKUP($A89,'[3]Escoja el formato de Salida'!$A$5:$D$900,4,FALSE)&lt;0,(VLOOKUP($A89,'[3]Escoja el formato de Salida'!$A$5:$D$900,4,FALSE))*-1,VLOOKUP($A89,'[3]Escoja el formato de Salida'!$A$5:$D$900,4,FALSE)),0)/1000,1)</f>
        <v>0</v>
      </c>
      <c r="D89" s="555">
        <v>0</v>
      </c>
    </row>
    <row r="90" spans="1:13" x14ac:dyDescent="0.25">
      <c r="B90" s="220"/>
      <c r="C90" s="286"/>
      <c r="D90" s="558"/>
    </row>
    <row r="91" spans="1:13" x14ac:dyDescent="0.25">
      <c r="B91" s="222" t="s">
        <v>126</v>
      </c>
      <c r="C91" s="283">
        <f>ROUND((C92+C98+C99+C100),1)</f>
        <v>331.4</v>
      </c>
      <c r="D91" s="283">
        <f>ROUND((D92+D98+D99+D100),1)</f>
        <v>535.6</v>
      </c>
      <c r="G91" s="216">
        <v>809.6628300000001</v>
      </c>
    </row>
    <row r="92" spans="1:13" x14ac:dyDescent="0.25">
      <c r="A92" s="214">
        <v>631001</v>
      </c>
      <c r="B92" s="228" t="s">
        <v>127</v>
      </c>
      <c r="C92" s="287">
        <f>SUM(C93:C96)</f>
        <v>196.60000000000002</v>
      </c>
      <c r="D92" s="287">
        <f>SUM(D93:D96)</f>
        <v>10.7</v>
      </c>
      <c r="G92" s="216">
        <v>388.04575000000006</v>
      </c>
    </row>
    <row r="93" spans="1:13" x14ac:dyDescent="0.25">
      <c r="A93" s="214">
        <v>6310010100</v>
      </c>
      <c r="B93" s="220" t="s">
        <v>241</v>
      </c>
      <c r="C93" s="342">
        <f>ROUND(IFERROR(IF(VLOOKUP($A93,'[3]Escoja el formato de Salida'!$A$5:$D$900,4,FALSE)&lt;0,(VLOOKUP($A93,'[3]Escoja el formato de Salida'!$A$5:$D$900,4,FALSE))*-1,VLOOKUP($A93,'[3]Escoja el formato de Salida'!$A$5:$D$900,4,FALSE)),0)/1000,1)</f>
        <v>0</v>
      </c>
      <c r="D93" s="559">
        <v>0</v>
      </c>
    </row>
    <row r="94" spans="1:13" x14ac:dyDescent="0.25">
      <c r="A94" s="214">
        <v>6310010200</v>
      </c>
      <c r="B94" s="220" t="s">
        <v>256</v>
      </c>
      <c r="C94" s="342">
        <f>ROUND(IFERROR(IF(VLOOKUP($A94,'[3]Escoja el formato de Salida'!$A$5:$D$900,4,FALSE)&lt;0,(VLOOKUP($A94,'[3]Escoja el formato de Salida'!$A$5:$D$900,4,FALSE))*-1,VLOOKUP($A94,'[3]Escoja el formato de Salida'!$A$5:$D$900,4,FALSE)),0)/1000,1)</f>
        <v>0</v>
      </c>
      <c r="D94" s="559">
        <v>0</v>
      </c>
    </row>
    <row r="95" spans="1:13" x14ac:dyDescent="0.25">
      <c r="A95" s="224">
        <v>6310010300</v>
      </c>
      <c r="B95" s="220" t="s">
        <v>234</v>
      </c>
      <c r="C95" s="342">
        <f>ROUND(IFERROR(IF(VLOOKUP($A95,'[3]Escoja el formato de Salida'!$A$5:$D$900,4,FALSE)&lt;0,(VLOOKUP($A95,'[3]Escoja el formato de Salida'!$A$5:$D$900,4,FALSE))*-1,VLOOKUP($A95,'[3]Escoja el formato de Salida'!$A$5:$D$900,4,FALSE)),0)/1000,1)</f>
        <v>69.400000000000006</v>
      </c>
      <c r="D95" s="559">
        <v>0.1</v>
      </c>
      <c r="G95" s="216">
        <v>5.6067999999999998</v>
      </c>
    </row>
    <row r="96" spans="1:13" x14ac:dyDescent="0.25">
      <c r="A96" s="214">
        <v>6310010400</v>
      </c>
      <c r="B96" s="220" t="s">
        <v>128</v>
      </c>
      <c r="C96" s="342">
        <f>ROUND(IFERROR(IF(VLOOKUP($A96,'[3]Escoja el formato de Salida'!$A$5:$D$900,4,FALSE)&lt;0,(VLOOKUP($A96,'[3]Escoja el formato de Salida'!$A$5:$D$900,4,FALSE))*-1,VLOOKUP($A96,'[3]Escoja el formato de Salida'!$A$5:$D$900,4,FALSE)),0)/1000,1)</f>
        <v>127.2</v>
      </c>
      <c r="D96" s="555">
        <v>10.6</v>
      </c>
      <c r="G96" s="216">
        <v>382.43895000000003</v>
      </c>
    </row>
    <row r="97" spans="1:7" x14ac:dyDescent="0.25">
      <c r="B97" s="220" t="s">
        <v>242</v>
      </c>
      <c r="C97" s="342">
        <f>ROUND(IFERROR(IF(VLOOKUP($A97,'[3]Escoja el formato de Salida'!$A$5:$D$900,4,FALSE)&lt;0,(VLOOKUP($A97,'[3]Escoja el formato de Salida'!$A$5:$D$900,4,FALSE))*-1,VLOOKUP($A97,'[3]Escoja el formato de Salida'!$A$5:$D$900,4,FALSE)),0)/1000,1)</f>
        <v>0</v>
      </c>
      <c r="D97" s="555">
        <v>0</v>
      </c>
    </row>
    <row r="98" spans="1:7" x14ac:dyDescent="0.25">
      <c r="A98" s="214">
        <v>631002</v>
      </c>
      <c r="B98" s="220" t="s">
        <v>129</v>
      </c>
      <c r="C98" s="342">
        <f>ROUND(IFERROR(IF(VLOOKUP($A98,'[3]Escoja el formato de Salida'!$A$5:$D$900,4,FALSE)&lt;0,(VLOOKUP($A98,'[3]Escoja el formato de Salida'!$A$5:$D$900,4,FALSE))*-1,VLOOKUP($A98,'[3]Escoja el formato de Salida'!$A$5:$D$900,4,FALSE)),0)/1000,1)</f>
        <v>0</v>
      </c>
      <c r="D98" s="555">
        <v>0</v>
      </c>
      <c r="G98" s="216">
        <v>11.444709999999999</v>
      </c>
    </row>
    <row r="99" spans="1:7" x14ac:dyDescent="0.25">
      <c r="A99" s="214">
        <v>631003</v>
      </c>
      <c r="B99" s="220" t="s">
        <v>235</v>
      </c>
      <c r="C99" s="342">
        <f>ROUND(IFERROR(IF(VLOOKUP($A99,'[3]Escoja el formato de Salida'!$A$5:$D$900,4,FALSE)&lt;0,(VLOOKUP($A99,'[3]Escoja el formato de Salida'!$A$5:$D$900,4,FALSE))*-1,VLOOKUP($A99,'[3]Escoja el formato de Salida'!$A$5:$D$900,4,FALSE)),0)/1000,1)</f>
        <v>31.5</v>
      </c>
      <c r="D99" s="555">
        <v>31.5</v>
      </c>
      <c r="G99" s="216">
        <v>73.463340000000002</v>
      </c>
    </row>
    <row r="100" spans="1:7" x14ac:dyDescent="0.25">
      <c r="B100" s="228" t="s">
        <v>101</v>
      </c>
      <c r="C100" s="347">
        <f>SUM(C101:C103)</f>
        <v>103.3</v>
      </c>
      <c r="D100" s="347">
        <f>SUM(D101:D103)</f>
        <v>493.4</v>
      </c>
      <c r="G100" s="216">
        <v>336.70903000000004</v>
      </c>
    </row>
    <row r="101" spans="1:7" x14ac:dyDescent="0.25">
      <c r="A101" s="224">
        <v>631099010008</v>
      </c>
      <c r="B101" s="220" t="s">
        <v>236</v>
      </c>
      <c r="C101" s="342">
        <f>ROUND(IFERROR(IF(VLOOKUP($A101,'[3]Escoja el formato de Salida'!$A$5:$D$900,4,FALSE)&lt;0,(VLOOKUP($A101,'[3]Escoja el formato de Salida'!$A$5:$D$900,4,FALSE))*-1,VLOOKUP($A101,'[3]Escoja el formato de Salida'!$A$5:$D$900,4,FALSE)),0)/1000,1)</f>
        <v>1.9</v>
      </c>
      <c r="D101" s="555">
        <v>2.2000000000000002</v>
      </c>
      <c r="G101" s="216">
        <v>1.9114800000000001</v>
      </c>
    </row>
    <row r="102" spans="1:7" x14ac:dyDescent="0.25">
      <c r="A102" s="224">
        <v>631099010010</v>
      </c>
      <c r="B102" s="220" t="s">
        <v>130</v>
      </c>
      <c r="C102" s="342">
        <f>ROUND(IFERROR(IF(VLOOKUP($A102,'[3]Escoja el formato de Salida'!$A$5:$D$900,4,FALSE)&lt;0,(VLOOKUP($A102,'[3]Escoja el formato de Salida'!$A$5:$D$900,4,FALSE))*-1,VLOOKUP($A102,'[3]Escoja el formato de Salida'!$A$5:$D$900,4,FALSE)),0)/1000,1)</f>
        <v>22.9</v>
      </c>
      <c r="D102" s="555">
        <v>30.2</v>
      </c>
      <c r="G102" s="216">
        <v>17.020589999999999</v>
      </c>
    </row>
    <row r="103" spans="1:7" x14ac:dyDescent="0.25">
      <c r="A103" s="224">
        <v>631099010099</v>
      </c>
      <c r="B103" s="220" t="s">
        <v>101</v>
      </c>
      <c r="C103" s="342">
        <f>ROUND(IFERROR(IF(VLOOKUP($A103,'[3]Escoja el formato de Salida'!$A$5:$D$900,4,FALSE)&lt;0,(VLOOKUP($A103,'[3]Escoja el formato de Salida'!$A$5:$D$900,4,FALSE))*-1,VLOOKUP($A103,'[3]Escoja el formato de Salida'!$A$5:$D$900,4,FALSE)),0)/1000,1)</f>
        <v>78.5</v>
      </c>
      <c r="D103" s="555">
        <v>461</v>
      </c>
      <c r="G103" s="216">
        <v>317.77696000000003</v>
      </c>
    </row>
    <row r="104" spans="1:7" x14ac:dyDescent="0.25">
      <c r="B104" s="220"/>
      <c r="C104" s="286"/>
      <c r="D104" s="558"/>
    </row>
    <row r="105" spans="1:7" x14ac:dyDescent="0.25">
      <c r="B105" s="222" t="s">
        <v>131</v>
      </c>
      <c r="C105" s="283">
        <f>SUM(C106:C110)</f>
        <v>59.4</v>
      </c>
      <c r="D105" s="283">
        <f>SUM(D106:D110)</f>
        <v>326.3</v>
      </c>
      <c r="G105" s="216">
        <v>84.649730000000005</v>
      </c>
    </row>
    <row r="106" spans="1:7" x14ac:dyDescent="0.25">
      <c r="A106" s="214">
        <v>8210</v>
      </c>
      <c r="B106" s="220" t="s">
        <v>132</v>
      </c>
      <c r="C106" s="342">
        <f>ROUND(IFERROR(IF(VLOOKUP($A106,'[3]Escoja el formato de Salida'!$A$5:$D$900,4,FALSE)&lt;0,(VLOOKUP($A106,'[3]Escoja el formato de Salida'!$A$5:$D$900,4,FALSE))*-1,VLOOKUP($A106,'[3]Escoja el formato de Salida'!$A$5:$D$900,4,FALSE)),0)/1000,1)</f>
        <v>4.2</v>
      </c>
      <c r="D106" s="555">
        <v>244</v>
      </c>
      <c r="G106" s="216">
        <v>18.215490000000003</v>
      </c>
    </row>
    <row r="107" spans="1:7" x14ac:dyDescent="0.25">
      <c r="A107" s="214">
        <v>8220</v>
      </c>
      <c r="B107" s="220" t="s">
        <v>133</v>
      </c>
      <c r="C107" s="342">
        <f>ROUND(IFERROR(IF(VLOOKUP($A107,'[3]Escoja el formato de Salida'!$A$5:$D$900,4,FALSE)&lt;0,(VLOOKUP($A107,'[3]Escoja el formato de Salida'!$A$5:$D$900,4,FALSE))*-1,VLOOKUP($A107,'[3]Escoja el formato de Salida'!$A$5:$D$900,4,FALSE)),0)/1000,1)</f>
        <v>0</v>
      </c>
      <c r="D107" s="555">
        <v>0</v>
      </c>
      <c r="G107" s="216">
        <v>0</v>
      </c>
    </row>
    <row r="108" spans="1:7" x14ac:dyDescent="0.25">
      <c r="A108" s="214">
        <v>8230</v>
      </c>
      <c r="B108" s="220" t="s">
        <v>237</v>
      </c>
      <c r="C108" s="342">
        <f>ROUND(IFERROR(IF(VLOOKUP($A108,'[3]Escoja el formato de Salida'!$A$5:$D$900,4,FALSE)&lt;0,(VLOOKUP($A108,'[3]Escoja el formato de Salida'!$A$5:$D$900,4,FALSE))*-1,VLOOKUP($A108,'[3]Escoja el formato de Salida'!$A$5:$D$900,4,FALSE)),0)/1000,1)</f>
        <v>0</v>
      </c>
      <c r="D108" s="555">
        <v>0</v>
      </c>
      <c r="G108" s="216">
        <v>3.8173600000000003</v>
      </c>
    </row>
    <row r="109" spans="1:7" x14ac:dyDescent="0.25">
      <c r="A109" s="214">
        <v>8260</v>
      </c>
      <c r="B109" s="220" t="s">
        <v>257</v>
      </c>
      <c r="C109" s="342">
        <f>ROUND(IFERROR(IF(VLOOKUP($A109,'[3]Escoja el formato de Salida'!$A$5:$D$900,4,FALSE)&lt;0,(VLOOKUP($A109,'[3]Escoja el formato de Salida'!$A$5:$D$900,4,FALSE))*-1,VLOOKUP($A109,'[3]Escoja el formato de Salida'!$A$5:$D$900,4,FALSE)),0)/1000,1)</f>
        <v>0</v>
      </c>
      <c r="D109" s="555">
        <v>0</v>
      </c>
      <c r="G109" s="216">
        <v>24.760020000000001</v>
      </c>
    </row>
    <row r="110" spans="1:7" x14ac:dyDescent="0.25">
      <c r="B110" s="222" t="s">
        <v>101</v>
      </c>
      <c r="C110" s="284">
        <f>SUM(C111:C116)</f>
        <v>55.199999999999996</v>
      </c>
      <c r="D110" s="284">
        <f>SUM(D111:D116)</f>
        <v>82.3</v>
      </c>
      <c r="G110" s="216">
        <v>37.856860000000005</v>
      </c>
    </row>
    <row r="111" spans="1:7" x14ac:dyDescent="0.25">
      <c r="A111" s="278">
        <v>827000000001</v>
      </c>
      <c r="B111" s="220" t="s">
        <v>134</v>
      </c>
      <c r="C111" s="342">
        <f>ROUND(IFERROR(IF(VLOOKUP($A111,'[3]Escoja el formato de Salida'!$A$5:$D$900,4,FALSE)&lt;0,(VLOOKUP($A111,'[3]Escoja el formato de Salida'!$A$5:$D$900,4,FALSE))*-1,VLOOKUP($A111,'[3]Escoja el formato de Salida'!$A$5:$D$900,4,FALSE)),0)/1000,1)</f>
        <v>0</v>
      </c>
      <c r="D111" s="558">
        <v>0</v>
      </c>
      <c r="G111" s="216">
        <v>18.600330000000003</v>
      </c>
    </row>
    <row r="112" spans="1:7" x14ac:dyDescent="0.25">
      <c r="A112" s="278">
        <v>827000000004</v>
      </c>
      <c r="B112" s="220" t="s">
        <v>238</v>
      </c>
      <c r="C112" s="342">
        <f>ROUND(IFERROR(IF(VLOOKUP($A112,'[3]Escoja el formato de Salida'!$A$5:$D$900,4,FALSE)&lt;0,(VLOOKUP($A112,'[3]Escoja el formato de Salida'!$A$5:$D$900,4,FALSE))*-1,VLOOKUP($A112,'[3]Escoja el formato de Salida'!$A$5:$D$900,4,FALSE)),0)/1000,1)</f>
        <v>4.7</v>
      </c>
      <c r="D112" s="555">
        <v>2</v>
      </c>
      <c r="G112" s="216">
        <v>7.3438599999999994</v>
      </c>
    </row>
    <row r="113" spans="1:7" x14ac:dyDescent="0.25">
      <c r="A113" s="278">
        <v>827000000002</v>
      </c>
      <c r="B113" s="220" t="s">
        <v>239</v>
      </c>
      <c r="C113" s="342">
        <f>ROUND(IFERROR(IF(VLOOKUP($A113,'[3]Escoja el formato de Salida'!$A$5:$D$900,4,FALSE)&lt;0,(VLOOKUP($A113,'[3]Escoja el formato de Salida'!$A$5:$D$900,4,FALSE))*-1,VLOOKUP($A113,'[3]Escoja el formato de Salida'!$A$5:$D$900,4,FALSE)),0)/1000,1)</f>
        <v>5.5</v>
      </c>
      <c r="D113" s="555">
        <v>7.8</v>
      </c>
      <c r="G113" s="216">
        <v>6.2076199999999995</v>
      </c>
    </row>
    <row r="114" spans="1:7" x14ac:dyDescent="0.25">
      <c r="A114" s="278">
        <v>827000000003</v>
      </c>
      <c r="B114" s="220" t="s">
        <v>240</v>
      </c>
      <c r="C114" s="342">
        <f>ROUND(IFERROR(IF(VLOOKUP($A114,'[3]Escoja el formato de Salida'!$A$5:$D$900,4,FALSE)&lt;0,(VLOOKUP($A114,'[3]Escoja el formato de Salida'!$A$5:$D$900,4,FALSE))*-1,VLOOKUP($A114,'[3]Escoja el formato de Salida'!$A$5:$D$900,4,FALSE)),0)/1000,1)</f>
        <v>35.6</v>
      </c>
      <c r="D114" s="555">
        <v>14.5</v>
      </c>
      <c r="G114" s="216">
        <v>1.84613</v>
      </c>
    </row>
    <row r="115" spans="1:7" x14ac:dyDescent="0.25">
      <c r="A115" s="278">
        <v>827000000008</v>
      </c>
      <c r="B115" s="220" t="s">
        <v>236</v>
      </c>
      <c r="C115" s="342">
        <f>ROUND(IFERROR(IF(VLOOKUP($A115,'[3]Escoja el formato de Salida'!$A$5:$D$900,4,FALSE)&lt;0,(VLOOKUP($A115,'[3]Escoja el formato de Salida'!$A$5:$D$900,4,FALSE))*-1,VLOOKUP($A115,'[3]Escoja el formato de Salida'!$A$5:$D$900,4,FALSE)),0)/1000,1)</f>
        <v>1.4</v>
      </c>
      <c r="D115" s="555">
        <v>1.4</v>
      </c>
      <c r="G115" s="216">
        <v>3.8589199999999999</v>
      </c>
    </row>
    <row r="116" spans="1:7" x14ac:dyDescent="0.25">
      <c r="A116" s="214">
        <v>827000000099</v>
      </c>
      <c r="B116" s="220" t="s">
        <v>101</v>
      </c>
      <c r="C116" s="342">
        <f>ROUND(IFERROR(IF(VLOOKUP($A116,'[3]Escoja el formato de Salida'!$A$5:$D$900,4,FALSE)&lt;0,(VLOOKUP($A116,'[3]Escoja el formato de Salida'!$A$5:$D$900,4,FALSE))*-1,VLOOKUP($A116,'[3]Escoja el formato de Salida'!$A$5:$D$900,4,FALSE)),0)/1000,1)+0.1</f>
        <v>8</v>
      </c>
      <c r="D116" s="555">
        <v>56.6</v>
      </c>
    </row>
    <row r="117" spans="1:7" ht="15.6" thickBot="1" x14ac:dyDescent="0.3">
      <c r="B117" s="229" t="s">
        <v>2</v>
      </c>
      <c r="C117" s="230"/>
      <c r="D117" s="231"/>
    </row>
    <row r="118" spans="1:7" ht="14.4" thickTop="1" thickBot="1" x14ac:dyDescent="0.3">
      <c r="B118" s="229" t="s">
        <v>2</v>
      </c>
      <c r="C118" s="232"/>
      <c r="D118" s="233"/>
    </row>
    <row r="119" spans="1:7" ht="13.8" thickTop="1" x14ac:dyDescent="0.25"/>
  </sheetData>
  <mergeCells count="2">
    <mergeCell ref="B1:D1"/>
    <mergeCell ref="B2:D2"/>
  </mergeCells>
  <pageMargins left="0.78740157480314965" right="0.39370078740157483" top="0.51" bottom="0.56000000000000005" header="0.26" footer="0.23"/>
  <pageSetup scale="56" orientation="portrait" r:id="rId1"/>
  <headerFooter alignWithMargins="0">
    <oddHeader>&amp;C&amp;A</oddHeader>
    <oddFooter>&amp;LJAS/DCONT/GPI&amp;RPágina 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5E082-171C-4644-8E99-A1BF038D47D3}">
  <sheetPr syncVertical="1" syncRef="AD28" transitionEvaluation="1">
    <pageSetUpPr fitToPage="1"/>
  </sheetPr>
  <dimension ref="A1:AP142"/>
  <sheetViews>
    <sheetView showGridLines="0" topLeftCell="AD28" zoomScale="30" zoomScaleNormal="30" zoomScaleSheetLayoutView="40" workbookViewId="0">
      <selection activeCell="AJ55" sqref="AJ55"/>
    </sheetView>
  </sheetViews>
  <sheetFormatPr baseColWidth="10" defaultColWidth="12" defaultRowHeight="32.4" x14ac:dyDescent="0.55000000000000004"/>
  <cols>
    <col min="1" max="1" width="35" style="485" hidden="1" customWidth="1"/>
    <col min="2" max="2" width="155.33203125" style="245" hidden="1" customWidth="1"/>
    <col min="3" max="3" width="34.88671875" style="245" hidden="1" customWidth="1"/>
    <col min="4" max="4" width="0.77734375" style="245" hidden="1" customWidth="1"/>
    <col min="5" max="5" width="39.33203125" style="245" hidden="1" customWidth="1"/>
    <col min="6" max="6" width="23.109375" style="245" hidden="1" customWidth="1"/>
    <col min="7" max="7" width="41.109375" style="245" hidden="1" customWidth="1"/>
    <col min="8" max="21" width="34.88671875" style="245" hidden="1" customWidth="1"/>
    <col min="22" max="22" width="3.109375" style="245" hidden="1" customWidth="1"/>
    <col min="23" max="23" width="39" style="245" hidden="1" customWidth="1"/>
    <col min="24" max="24" width="18.109375" style="245" hidden="1" customWidth="1"/>
    <col min="25" max="25" width="35.33203125" style="245" hidden="1" customWidth="1"/>
    <col min="26" max="26" width="9.109375" style="245" hidden="1" customWidth="1"/>
    <col min="27" max="27" width="31.6640625" style="245" hidden="1" customWidth="1"/>
    <col min="28" max="28" width="21.33203125" style="245" hidden="1" customWidth="1"/>
    <col min="29" max="29" width="34.44140625" style="245" hidden="1" customWidth="1"/>
    <col min="30" max="30" width="38.44140625" style="245" customWidth="1"/>
    <col min="31" max="31" width="34.6640625" style="245" customWidth="1"/>
    <col min="32" max="32" width="99" style="245" customWidth="1"/>
    <col min="33" max="33" width="35.44140625" style="245" customWidth="1"/>
    <col min="34" max="34" width="8.33203125" style="245" customWidth="1"/>
    <col min="35" max="35" width="26.21875" style="245" customWidth="1"/>
    <col min="36" max="36" width="26.44140625" style="245" customWidth="1"/>
    <col min="37" max="37" width="24.33203125" style="245" customWidth="1"/>
    <col min="38" max="38" width="26.6640625" style="245" customWidth="1"/>
    <col min="39" max="39" width="2.21875" style="245" customWidth="1"/>
    <col min="40" max="40" width="12" style="245" customWidth="1"/>
    <col min="41" max="41" width="2.21875" style="245" customWidth="1"/>
    <col min="42" max="42" width="28.88671875" style="245" customWidth="1"/>
    <col min="43" max="43" width="2.21875" style="245" customWidth="1"/>
    <col min="44" max="44" width="19.33203125" style="245" customWidth="1"/>
    <col min="45" max="45" width="2.21875" style="245" customWidth="1"/>
    <col min="46" max="46" width="18.109375" style="245" customWidth="1"/>
    <col min="47" max="47" width="2.21875" style="245" customWidth="1"/>
    <col min="48" max="48" width="11.44140625" style="245" customWidth="1"/>
    <col min="49" max="49" width="2.21875" style="245" customWidth="1"/>
    <col min="50" max="50" width="12" style="245"/>
    <col min="51" max="51" width="52.33203125" style="245" customWidth="1"/>
    <col min="52" max="52" width="5.88671875" style="245" customWidth="1"/>
    <col min="53" max="66" width="16.88671875" style="245" customWidth="1"/>
    <col min="67" max="67" width="19.33203125" style="245" customWidth="1"/>
    <col min="68" max="68" width="4.6640625" style="245" customWidth="1"/>
    <col min="69" max="69" width="19.33203125" style="245" customWidth="1"/>
    <col min="70" max="70" width="4.6640625" style="245" customWidth="1"/>
    <col min="71" max="16384" width="12" style="245"/>
  </cols>
  <sheetData>
    <row r="1" spans="1:40" ht="33" x14ac:dyDescent="0.6">
      <c r="A1" s="407" t="s">
        <v>184</v>
      </c>
      <c r="B1" s="665" t="s">
        <v>273</v>
      </c>
      <c r="C1" s="665"/>
      <c r="D1" s="665"/>
      <c r="E1" s="665"/>
      <c r="F1" s="665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I1" s="246"/>
      <c r="AN1" s="247" t="s">
        <v>184</v>
      </c>
    </row>
    <row r="2" spans="1:40" ht="39.9" customHeight="1" x14ac:dyDescent="0.65">
      <c r="A2" s="409" t="s">
        <v>274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666" t="s">
        <v>45</v>
      </c>
      <c r="AD2" s="666"/>
      <c r="AE2" s="666"/>
      <c r="AF2" s="666"/>
      <c r="AG2" s="666"/>
      <c r="AH2" s="666"/>
      <c r="AI2" s="666"/>
      <c r="AJ2" s="666"/>
      <c r="AN2" s="247" t="s">
        <v>185</v>
      </c>
    </row>
    <row r="3" spans="1:40" ht="33" x14ac:dyDescent="0.6">
      <c r="A3" s="409">
        <v>1</v>
      </c>
      <c r="B3" s="667" t="s">
        <v>275</v>
      </c>
      <c r="C3" s="667"/>
      <c r="D3" s="667"/>
      <c r="E3" s="667"/>
      <c r="F3" s="667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246"/>
      <c r="AD3" s="246"/>
      <c r="AE3" s="246"/>
      <c r="AF3" s="246"/>
      <c r="AG3" s="246"/>
      <c r="AH3" s="246"/>
      <c r="AI3" s="248"/>
      <c r="AJ3" s="246"/>
      <c r="AN3" s="247" t="s">
        <v>186</v>
      </c>
    </row>
    <row r="4" spans="1:40" ht="35.1" customHeight="1" x14ac:dyDescent="0.6">
      <c r="A4" s="409">
        <v>31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668" t="s">
        <v>136</v>
      </c>
      <c r="AD4" s="668"/>
      <c r="AE4" s="668"/>
      <c r="AF4" s="668"/>
      <c r="AG4" s="668"/>
      <c r="AH4" s="668"/>
      <c r="AI4" s="668"/>
      <c r="AJ4" s="668"/>
      <c r="AN4" s="247" t="s">
        <v>187</v>
      </c>
    </row>
    <row r="5" spans="1:40" ht="9.9" customHeight="1" x14ac:dyDescent="0.6">
      <c r="A5" s="407"/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2"/>
      <c r="AA5" s="412"/>
      <c r="AB5" s="412"/>
      <c r="AC5" s="246"/>
      <c r="AD5" s="246"/>
      <c r="AE5" s="246"/>
      <c r="AF5" s="246"/>
      <c r="AG5" s="246"/>
      <c r="AH5" s="246"/>
      <c r="AI5" s="246"/>
      <c r="AJ5" s="246"/>
      <c r="AN5" s="247" t="s">
        <v>188</v>
      </c>
    </row>
    <row r="6" spans="1:40" ht="35.1" customHeight="1" x14ac:dyDescent="0.6">
      <c r="A6" s="407"/>
      <c r="B6" s="669" t="s">
        <v>276</v>
      </c>
      <c r="C6" s="669"/>
      <c r="D6" s="669"/>
      <c r="E6" s="669"/>
      <c r="F6" s="669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413"/>
      <c r="Y6" s="413"/>
      <c r="Z6" s="413"/>
      <c r="AA6" s="413"/>
      <c r="AB6" s="413"/>
      <c r="AC6" s="670" t="s">
        <v>392</v>
      </c>
      <c r="AD6" s="668"/>
      <c r="AE6" s="668"/>
      <c r="AF6" s="668"/>
      <c r="AG6" s="668"/>
      <c r="AH6" s="668"/>
      <c r="AI6" s="668"/>
      <c r="AJ6" s="668"/>
      <c r="AN6" s="247" t="s">
        <v>189</v>
      </c>
    </row>
    <row r="7" spans="1:40" ht="30" customHeight="1" thickBot="1" x14ac:dyDescent="0.65">
      <c r="A7" s="407"/>
      <c r="B7" s="414"/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5"/>
      <c r="Y7" s="415"/>
      <c r="Z7" s="415"/>
      <c r="AA7" s="415"/>
      <c r="AB7" s="415"/>
      <c r="AC7" s="249"/>
      <c r="AD7" s="249"/>
      <c r="AE7" s="249"/>
      <c r="AF7" s="249"/>
      <c r="AG7" s="249"/>
      <c r="AH7" s="249"/>
      <c r="AI7" s="246"/>
      <c r="AJ7" s="249"/>
      <c r="AN7" s="247" t="s">
        <v>190</v>
      </c>
    </row>
    <row r="8" spans="1:40" ht="35.25" customHeight="1" thickTop="1" x14ac:dyDescent="0.55000000000000004">
      <c r="A8" s="407"/>
      <c r="B8" s="416"/>
      <c r="C8" s="417"/>
      <c r="D8" s="418"/>
      <c r="E8" s="417"/>
      <c r="F8" s="419"/>
      <c r="G8" s="417"/>
      <c r="H8" s="419"/>
      <c r="I8" s="417"/>
      <c r="J8" s="419"/>
      <c r="K8" s="417"/>
      <c r="L8" s="419"/>
      <c r="M8" s="417"/>
      <c r="N8" s="419"/>
      <c r="O8" s="417"/>
      <c r="P8" s="419"/>
      <c r="Q8" s="417"/>
      <c r="R8" s="419"/>
      <c r="S8" s="417"/>
      <c r="T8" s="419"/>
      <c r="U8" s="417"/>
      <c r="V8" s="419"/>
      <c r="W8" s="417"/>
      <c r="X8" s="419"/>
      <c r="Y8" s="417"/>
      <c r="Z8" s="419"/>
      <c r="AA8" s="417"/>
      <c r="AB8" s="419"/>
      <c r="AC8" s="671" t="s">
        <v>137</v>
      </c>
      <c r="AD8" s="671"/>
      <c r="AE8" s="671"/>
      <c r="AF8" s="671"/>
      <c r="AG8" s="671"/>
      <c r="AH8" s="671"/>
      <c r="AI8" s="671"/>
      <c r="AJ8" s="671"/>
      <c r="AN8" s="247" t="s">
        <v>191</v>
      </c>
    </row>
    <row r="9" spans="1:40" ht="35.25" customHeight="1" x14ac:dyDescent="0.55000000000000004">
      <c r="A9" s="407"/>
      <c r="B9" s="420"/>
      <c r="C9" s="421"/>
      <c r="D9" s="421"/>
      <c r="E9" s="422"/>
      <c r="F9" s="423"/>
      <c r="G9" s="422"/>
      <c r="H9" s="423"/>
      <c r="I9" s="422"/>
      <c r="J9" s="423"/>
      <c r="K9" s="422"/>
      <c r="L9" s="423"/>
      <c r="M9" s="422"/>
      <c r="N9" s="423"/>
      <c r="O9" s="421"/>
      <c r="P9" s="423"/>
      <c r="Q9" s="421"/>
      <c r="R9" s="423"/>
      <c r="S9" s="421"/>
      <c r="T9" s="423"/>
      <c r="U9" s="421"/>
      <c r="V9" s="423"/>
      <c r="W9" s="421"/>
      <c r="X9" s="423"/>
      <c r="Y9" s="421"/>
      <c r="Z9" s="423"/>
      <c r="AA9" s="421"/>
      <c r="AB9" s="423"/>
      <c r="AC9" s="406"/>
      <c r="AD9" s="250"/>
      <c r="AE9" s="250"/>
      <c r="AF9" s="250"/>
      <c r="AG9" s="250"/>
      <c r="AH9" s="250"/>
      <c r="AI9" s="250"/>
      <c r="AJ9" s="250"/>
      <c r="AN9" s="247" t="s">
        <v>192</v>
      </c>
    </row>
    <row r="10" spans="1:40" ht="39.9" customHeight="1" thickBot="1" x14ac:dyDescent="0.65">
      <c r="A10" s="407"/>
      <c r="B10" s="424" t="s">
        <v>277</v>
      </c>
      <c r="C10" s="672" t="s">
        <v>278</v>
      </c>
      <c r="D10" s="673"/>
      <c r="E10" s="674" t="s">
        <v>279</v>
      </c>
      <c r="F10" s="675"/>
      <c r="G10" s="676" t="s">
        <v>185</v>
      </c>
      <c r="H10" s="675"/>
      <c r="I10" s="676" t="s">
        <v>186</v>
      </c>
      <c r="J10" s="675"/>
      <c r="K10" s="676" t="s">
        <v>187</v>
      </c>
      <c r="L10" s="675"/>
      <c r="M10" s="425" t="s">
        <v>188</v>
      </c>
      <c r="N10" s="426"/>
      <c r="O10" s="427" t="s">
        <v>189</v>
      </c>
      <c r="P10" s="426"/>
      <c r="Q10" s="427" t="s">
        <v>190</v>
      </c>
      <c r="R10" s="426"/>
      <c r="S10" s="427" t="s">
        <v>191</v>
      </c>
      <c r="T10" s="426"/>
      <c r="U10" s="427" t="s">
        <v>192</v>
      </c>
      <c r="V10" s="426"/>
      <c r="W10" s="427" t="s">
        <v>181</v>
      </c>
      <c r="X10" s="426"/>
      <c r="Y10" s="427" t="s">
        <v>182</v>
      </c>
      <c r="Z10" s="426"/>
      <c r="AA10" s="427" t="s">
        <v>193</v>
      </c>
      <c r="AB10" s="426"/>
      <c r="AC10" s="253"/>
      <c r="AD10" s="251"/>
      <c r="AE10" s="251"/>
      <c r="AF10" s="251"/>
      <c r="AG10" s="251"/>
      <c r="AH10" s="251"/>
      <c r="AI10" s="251"/>
      <c r="AJ10" s="251"/>
      <c r="AN10" s="247" t="s">
        <v>181</v>
      </c>
    </row>
    <row r="11" spans="1:40" ht="12" customHeight="1" thickTop="1" thickBot="1" x14ac:dyDescent="0.55000000000000004">
      <c r="A11" s="407"/>
      <c r="B11" s="428"/>
      <c r="C11" s="429"/>
      <c r="D11" s="430"/>
      <c r="E11" s="429"/>
      <c r="F11" s="431"/>
      <c r="G11" s="429"/>
      <c r="H11" s="431"/>
      <c r="I11" s="429"/>
      <c r="J11" s="431"/>
      <c r="K11" s="429"/>
      <c r="L11" s="431"/>
      <c r="M11" s="429"/>
      <c r="N11" s="431"/>
      <c r="O11" s="429"/>
      <c r="P11" s="431"/>
      <c r="Q11" s="429"/>
      <c r="R11" s="431"/>
      <c r="S11" s="429"/>
      <c r="T11" s="431"/>
      <c r="U11" s="429"/>
      <c r="V11" s="431"/>
      <c r="W11" s="429"/>
      <c r="X11" s="431"/>
      <c r="Y11" s="429"/>
      <c r="Z11" s="431"/>
      <c r="AA11" s="429"/>
      <c r="AB11" s="431"/>
      <c r="AC11" s="253"/>
      <c r="AD11" s="252"/>
      <c r="AE11" s="252"/>
      <c r="AF11" s="252"/>
      <c r="AG11" s="252"/>
      <c r="AH11" s="252"/>
      <c r="AI11" s="252"/>
      <c r="AJ11" s="252"/>
      <c r="AN11" s="247" t="s">
        <v>182</v>
      </c>
    </row>
    <row r="12" spans="1:40" ht="40.200000000000003" x14ac:dyDescent="1">
      <c r="A12" s="407"/>
      <c r="B12" s="432"/>
      <c r="C12" s="268"/>
      <c r="D12" s="433"/>
      <c r="E12" s="268"/>
      <c r="F12" s="434"/>
      <c r="G12" s="268"/>
      <c r="H12" s="434"/>
      <c r="I12" s="268"/>
      <c r="J12" s="434"/>
      <c r="K12" s="268"/>
      <c r="L12" s="434"/>
      <c r="M12" s="268"/>
      <c r="N12" s="434"/>
      <c r="O12" s="268"/>
      <c r="P12" s="434"/>
      <c r="Q12" s="268"/>
      <c r="R12" s="434"/>
      <c r="S12" s="268"/>
      <c r="T12" s="434"/>
      <c r="U12" s="268"/>
      <c r="V12" s="434"/>
      <c r="W12" s="268"/>
      <c r="X12" s="434"/>
      <c r="Y12" s="268"/>
      <c r="Z12" s="434"/>
      <c r="AA12" s="268"/>
      <c r="AB12" s="434"/>
      <c r="AC12" s="253"/>
      <c r="AD12" s="254"/>
      <c r="AE12" s="254"/>
      <c r="AF12" s="254"/>
      <c r="AG12" s="255">
        <v>2020</v>
      </c>
      <c r="AH12" s="256"/>
      <c r="AI12" s="255">
        <v>2019</v>
      </c>
      <c r="AJ12" s="257"/>
      <c r="AN12" s="247" t="s">
        <v>193</v>
      </c>
    </row>
    <row r="13" spans="1:40" ht="39.9" customHeight="1" x14ac:dyDescent="1.35">
      <c r="A13" s="407"/>
      <c r="B13" s="435" t="s">
        <v>280</v>
      </c>
      <c r="C13" s="436"/>
      <c r="D13" s="437"/>
      <c r="E13" s="436">
        <v>330262.14286999998</v>
      </c>
      <c r="F13" s="438"/>
      <c r="G13" s="436">
        <v>330262.14286999998</v>
      </c>
      <c r="H13" s="438"/>
      <c r="I13" s="436">
        <v>330262.14286999998</v>
      </c>
      <c r="J13" s="438"/>
      <c r="K13" s="436">
        <v>330262.14286999998</v>
      </c>
      <c r="L13" s="438"/>
      <c r="M13" s="436">
        <v>330262.14286999998</v>
      </c>
      <c r="N13" s="439"/>
      <c r="O13" s="436">
        <v>330262.14286999998</v>
      </c>
      <c r="P13" s="438"/>
      <c r="Q13" s="436">
        <v>330262.14286999998</v>
      </c>
      <c r="R13" s="438"/>
      <c r="S13" s="436">
        <v>330262.14286999998</v>
      </c>
      <c r="T13" s="438"/>
      <c r="U13" s="436">
        <v>330262.14286999998</v>
      </c>
      <c r="V13" s="438"/>
      <c r="W13" s="436">
        <v>330262.14286999998</v>
      </c>
      <c r="X13" s="438"/>
      <c r="Y13" s="436">
        <v>330262.14286999998</v>
      </c>
      <c r="Z13" s="438"/>
      <c r="AA13" s="436">
        <v>330262.14286999998</v>
      </c>
      <c r="AB13" s="438"/>
      <c r="AC13" s="253"/>
      <c r="AD13" s="254"/>
      <c r="AE13" s="254"/>
      <c r="AF13" s="254"/>
      <c r="AG13" s="258"/>
      <c r="AH13" s="256"/>
      <c r="AI13" s="259"/>
      <c r="AJ13" s="257"/>
    </row>
    <row r="14" spans="1:40" ht="39.9" customHeight="1" x14ac:dyDescent="0.6">
      <c r="A14" s="407"/>
      <c r="B14" s="440" t="s">
        <v>281</v>
      </c>
      <c r="C14" s="436">
        <v>338897.95056000003</v>
      </c>
      <c r="D14" s="437"/>
      <c r="E14" s="441">
        <v>669160.09343000001</v>
      </c>
      <c r="F14" s="442"/>
      <c r="G14" s="441">
        <v>999422.23629999999</v>
      </c>
      <c r="H14" s="442"/>
      <c r="I14" s="441">
        <v>1329684.3791700001</v>
      </c>
      <c r="J14" s="442"/>
      <c r="K14" s="441">
        <v>1659946.5220400002</v>
      </c>
      <c r="L14" s="442"/>
      <c r="M14" s="441">
        <v>1990208.6649100003</v>
      </c>
      <c r="N14" s="443"/>
      <c r="O14" s="441">
        <v>2320470.8077800004</v>
      </c>
      <c r="P14" s="442"/>
      <c r="Q14" s="441">
        <v>2650732.9506500005</v>
      </c>
      <c r="R14" s="442"/>
      <c r="S14" s="441">
        <v>2980995.0935200006</v>
      </c>
      <c r="T14" s="442"/>
      <c r="U14" s="441">
        <v>3311257.2363900007</v>
      </c>
      <c r="V14" s="442"/>
      <c r="W14" s="441">
        <v>3641519.3792600008</v>
      </c>
      <c r="X14" s="442"/>
      <c r="Y14" s="441">
        <v>3971781.5221300009</v>
      </c>
      <c r="Z14" s="442"/>
      <c r="AA14" s="441">
        <v>4302043.665000001</v>
      </c>
      <c r="AB14" s="442"/>
      <c r="AC14" s="253"/>
      <c r="AD14" s="260" t="s">
        <v>138</v>
      </c>
      <c r="AE14" s="261" t="s">
        <v>244</v>
      </c>
      <c r="AF14" s="260"/>
      <c r="AG14" s="239"/>
      <c r="AH14" s="260"/>
      <c r="AI14" s="262"/>
      <c r="AJ14" s="263"/>
    </row>
    <row r="15" spans="1:40" ht="39.9" customHeight="1" thickBot="1" x14ac:dyDescent="0.65">
      <c r="A15" s="407"/>
      <c r="B15" s="444" t="s">
        <v>282</v>
      </c>
      <c r="C15" s="445"/>
      <c r="D15" s="446"/>
      <c r="E15" s="445">
        <v>334580.046715</v>
      </c>
      <c r="F15" s="447"/>
      <c r="G15" s="445">
        <v>76878.63356153846</v>
      </c>
      <c r="H15" s="447"/>
      <c r="I15" s="445">
        <v>102283.4137823077</v>
      </c>
      <c r="J15" s="447"/>
      <c r="K15" s="445">
        <v>127688.19400307693</v>
      </c>
      <c r="L15" s="447"/>
      <c r="M15" s="445">
        <v>153092.97422384616</v>
      </c>
      <c r="N15" s="448"/>
      <c r="O15" s="445">
        <v>178497.75444461542</v>
      </c>
      <c r="P15" s="447"/>
      <c r="Q15" s="445">
        <v>203902.53466538465</v>
      </c>
      <c r="R15" s="447"/>
      <c r="S15" s="445">
        <v>229307.31488615388</v>
      </c>
      <c r="T15" s="447"/>
      <c r="U15" s="445">
        <v>254712.09510692314</v>
      </c>
      <c r="V15" s="447"/>
      <c r="W15" s="445">
        <v>280116.87532769237</v>
      </c>
      <c r="X15" s="447"/>
      <c r="Y15" s="445">
        <v>305521.6555484616</v>
      </c>
      <c r="Z15" s="447"/>
      <c r="AA15" s="445">
        <v>330926.43576923083</v>
      </c>
      <c r="AB15" s="447"/>
      <c r="AC15" s="253"/>
      <c r="AD15" s="260"/>
      <c r="AE15" s="260" t="s">
        <v>140</v>
      </c>
      <c r="AF15" s="260"/>
      <c r="AG15" s="449">
        <v>11059.5</v>
      </c>
      <c r="AH15" s="260"/>
      <c r="AI15" s="262">
        <v>9002.2999999999993</v>
      </c>
      <c r="AJ15" s="263"/>
      <c r="AL15" s="257"/>
    </row>
    <row r="16" spans="1:40" ht="39.9" customHeight="1" thickTop="1" x14ac:dyDescent="0.6">
      <c r="A16" s="407"/>
      <c r="B16" s="450"/>
      <c r="C16" s="451"/>
      <c r="D16" s="452"/>
      <c r="E16" s="451"/>
      <c r="F16" s="453"/>
      <c r="G16" s="451"/>
      <c r="H16" s="453"/>
      <c r="I16" s="451"/>
      <c r="J16" s="453"/>
      <c r="K16" s="451"/>
      <c r="L16" s="453"/>
      <c r="M16" s="451"/>
      <c r="N16" s="454"/>
      <c r="O16" s="451"/>
      <c r="P16" s="453"/>
      <c r="Q16" s="451"/>
      <c r="R16" s="453"/>
      <c r="S16" s="451"/>
      <c r="T16" s="453"/>
      <c r="U16" s="451"/>
      <c r="V16" s="453"/>
      <c r="W16" s="451"/>
      <c r="X16" s="453"/>
      <c r="Y16" s="451"/>
      <c r="Z16" s="453"/>
      <c r="AA16" s="451"/>
      <c r="AB16" s="453"/>
      <c r="AC16" s="253"/>
      <c r="AD16" s="260"/>
      <c r="AE16" s="260" t="s">
        <v>141</v>
      </c>
      <c r="AF16" s="260"/>
      <c r="AG16" s="449">
        <v>11112.9</v>
      </c>
      <c r="AH16" s="260"/>
      <c r="AI16" s="240">
        <v>8789.2000000000007</v>
      </c>
      <c r="AJ16" s="263"/>
      <c r="AL16" s="257"/>
    </row>
    <row r="17" spans="1:42" ht="39.9" customHeight="1" thickBot="1" x14ac:dyDescent="0.65">
      <c r="A17" s="455"/>
      <c r="B17" s="456" t="s">
        <v>283</v>
      </c>
      <c r="C17" s="457">
        <v>3388.9795099999997</v>
      </c>
      <c r="D17" s="458"/>
      <c r="E17" s="457">
        <v>3302.6214300000001</v>
      </c>
      <c r="F17" s="459"/>
      <c r="G17" s="457">
        <v>3302.6214300000001</v>
      </c>
      <c r="H17" s="459"/>
      <c r="I17" s="457">
        <v>3302.6214300000001</v>
      </c>
      <c r="J17" s="459"/>
      <c r="K17" s="457">
        <v>3302.6214300000001</v>
      </c>
      <c r="L17" s="459"/>
      <c r="M17" s="457">
        <v>3302.6214300000001</v>
      </c>
      <c r="N17" s="460"/>
      <c r="O17" s="457">
        <v>3302.6214300000001</v>
      </c>
      <c r="P17" s="459"/>
      <c r="Q17" s="457">
        <v>3302.6214300000001</v>
      </c>
      <c r="R17" s="459"/>
      <c r="S17" s="457">
        <v>3302.6214300000001</v>
      </c>
      <c r="T17" s="459"/>
      <c r="U17" s="457">
        <v>3302.6214300000001</v>
      </c>
      <c r="V17" s="459"/>
      <c r="W17" s="457">
        <v>3302.6214300000001</v>
      </c>
      <c r="X17" s="459"/>
      <c r="Y17" s="457">
        <v>3302.6214300000001</v>
      </c>
      <c r="Z17" s="459"/>
      <c r="AA17" s="457">
        <v>3302.6214300000001</v>
      </c>
      <c r="AB17" s="459"/>
      <c r="AC17" s="253"/>
      <c r="AD17" s="260"/>
      <c r="AE17" s="260"/>
      <c r="AF17" s="260"/>
      <c r="AG17" s="449"/>
      <c r="AH17" s="260"/>
      <c r="AI17" s="240"/>
      <c r="AJ17" s="263"/>
    </row>
    <row r="18" spans="1:42" ht="39.9" customHeight="1" thickTop="1" x14ac:dyDescent="0.6">
      <c r="A18" s="455"/>
      <c r="B18" s="450"/>
      <c r="C18" s="451"/>
      <c r="D18" s="452"/>
      <c r="E18" s="451"/>
      <c r="F18" s="453"/>
      <c r="G18" s="451"/>
      <c r="H18" s="453"/>
      <c r="I18" s="451"/>
      <c r="J18" s="453"/>
      <c r="K18" s="451"/>
      <c r="L18" s="453"/>
      <c r="M18" s="451"/>
      <c r="N18" s="454"/>
      <c r="O18" s="451"/>
      <c r="P18" s="453"/>
      <c r="Q18" s="451"/>
      <c r="R18" s="453"/>
      <c r="S18" s="451"/>
      <c r="T18" s="453"/>
      <c r="U18" s="451"/>
      <c r="V18" s="453"/>
      <c r="W18" s="451"/>
      <c r="X18" s="453"/>
      <c r="Y18" s="451"/>
      <c r="Z18" s="453"/>
      <c r="AA18" s="451"/>
      <c r="AB18" s="453"/>
      <c r="AC18" s="253"/>
      <c r="AD18" s="260"/>
      <c r="AE18" s="260"/>
      <c r="AF18" s="260"/>
      <c r="AG18" s="461"/>
      <c r="AH18" s="260"/>
      <c r="AI18" s="449"/>
      <c r="AJ18" s="263"/>
    </row>
    <row r="19" spans="1:42" ht="39.9" customHeight="1" x14ac:dyDescent="0.6">
      <c r="A19" s="455"/>
      <c r="B19" s="462" t="s">
        <v>284</v>
      </c>
      <c r="C19" s="441"/>
      <c r="D19" s="437"/>
      <c r="E19" s="441">
        <v>326959.52143999998</v>
      </c>
      <c r="F19" s="442"/>
      <c r="G19" s="441">
        <v>326959.52143999998</v>
      </c>
      <c r="H19" s="442"/>
      <c r="I19" s="441">
        <v>326959.52143999998</v>
      </c>
      <c r="J19" s="442"/>
      <c r="K19" s="441">
        <v>326959.52143999998</v>
      </c>
      <c r="L19" s="442"/>
      <c r="M19" s="441">
        <v>326959.52143999998</v>
      </c>
      <c r="N19" s="443"/>
      <c r="O19" s="441">
        <v>326959.52143999998</v>
      </c>
      <c r="P19" s="442"/>
      <c r="Q19" s="441">
        <v>326959.52143999998</v>
      </c>
      <c r="R19" s="442"/>
      <c r="S19" s="441">
        <v>326959.52143999998</v>
      </c>
      <c r="T19" s="442"/>
      <c r="U19" s="441">
        <v>326959.52143999998</v>
      </c>
      <c r="V19" s="442"/>
      <c r="W19" s="441">
        <v>326959.52143999998</v>
      </c>
      <c r="X19" s="442"/>
      <c r="Y19" s="441">
        <v>326959.52143999998</v>
      </c>
      <c r="Z19" s="442"/>
      <c r="AA19" s="441">
        <v>326959.52143999998</v>
      </c>
      <c r="AB19" s="442"/>
      <c r="AC19" s="253"/>
      <c r="AD19" s="260" t="s">
        <v>142</v>
      </c>
      <c r="AE19" s="260" t="s">
        <v>143</v>
      </c>
      <c r="AF19" s="260"/>
      <c r="AG19" s="280"/>
      <c r="AH19" s="260"/>
      <c r="AI19" s="260"/>
      <c r="AJ19" s="263"/>
    </row>
    <row r="20" spans="1:42" ht="39.9" customHeight="1" x14ac:dyDescent="0.6">
      <c r="A20" s="407"/>
      <c r="B20" s="440" t="s">
        <v>285</v>
      </c>
      <c r="C20" s="441">
        <v>335508.97104999999</v>
      </c>
      <c r="D20" s="437"/>
      <c r="E20" s="441">
        <v>662468.49248999998</v>
      </c>
      <c r="F20" s="442"/>
      <c r="G20" s="441">
        <v>989428.0139299999</v>
      </c>
      <c r="H20" s="442"/>
      <c r="I20" s="441">
        <v>1316387.5353699999</v>
      </c>
      <c r="J20" s="442"/>
      <c r="K20" s="441">
        <v>1643347.05681</v>
      </c>
      <c r="L20" s="442"/>
      <c r="M20" s="441">
        <v>1970306.57825</v>
      </c>
      <c r="N20" s="443"/>
      <c r="O20" s="441">
        <v>2297266.0996900001</v>
      </c>
      <c r="P20" s="442"/>
      <c r="Q20" s="441">
        <v>2624225.6211299999</v>
      </c>
      <c r="R20" s="442"/>
      <c r="S20" s="441">
        <v>2951185.1425699997</v>
      </c>
      <c r="T20" s="442"/>
      <c r="U20" s="441">
        <v>3278144.6640099995</v>
      </c>
      <c r="V20" s="442"/>
      <c r="W20" s="441">
        <v>3605104.1854499993</v>
      </c>
      <c r="X20" s="442"/>
      <c r="Y20" s="441">
        <v>3932063.7068899991</v>
      </c>
      <c r="Z20" s="442"/>
      <c r="AA20" s="441">
        <v>4259023.2283299994</v>
      </c>
      <c r="AB20" s="442"/>
      <c r="AC20" s="253"/>
      <c r="AD20" s="260"/>
      <c r="AE20" s="260" t="s">
        <v>144</v>
      </c>
      <c r="AF20" s="260"/>
      <c r="AG20" s="260">
        <v>0.11799999999999999</v>
      </c>
      <c r="AH20" s="260"/>
      <c r="AI20" s="260">
        <v>0.105</v>
      </c>
      <c r="AJ20" s="263"/>
      <c r="AL20" s="257"/>
    </row>
    <row r="21" spans="1:42" ht="39.9" customHeight="1" x14ac:dyDescent="0.6">
      <c r="A21" s="407"/>
      <c r="B21" s="463"/>
      <c r="C21" s="451"/>
      <c r="D21" s="452"/>
      <c r="E21" s="451"/>
      <c r="F21" s="453"/>
      <c r="G21" s="451"/>
      <c r="H21" s="453"/>
      <c r="I21" s="451"/>
      <c r="J21" s="453"/>
      <c r="K21" s="451"/>
      <c r="L21" s="453"/>
      <c r="M21" s="451"/>
      <c r="N21" s="454"/>
      <c r="O21" s="451"/>
      <c r="P21" s="453"/>
      <c r="Q21" s="451"/>
      <c r="R21" s="453"/>
      <c r="S21" s="451"/>
      <c r="T21" s="453"/>
      <c r="U21" s="451"/>
      <c r="V21" s="453"/>
      <c r="W21" s="451"/>
      <c r="X21" s="453"/>
      <c r="Y21" s="451"/>
      <c r="Z21" s="453"/>
      <c r="AA21" s="451"/>
      <c r="AB21" s="453"/>
      <c r="AC21" s="253"/>
      <c r="AD21" s="260"/>
      <c r="AE21" s="260" t="s">
        <v>145</v>
      </c>
      <c r="AF21" s="260"/>
      <c r="AG21" s="260">
        <v>0.111</v>
      </c>
      <c r="AH21" s="260"/>
      <c r="AI21" s="260">
        <v>0.1</v>
      </c>
      <c r="AJ21" s="263"/>
      <c r="AL21" s="257"/>
    </row>
    <row r="22" spans="1:42" ht="39.9" customHeight="1" thickBot="1" x14ac:dyDescent="0.65">
      <c r="A22" s="407"/>
      <c r="B22" s="444" t="s">
        <v>286</v>
      </c>
      <c r="C22" s="445"/>
      <c r="D22" s="446"/>
      <c r="E22" s="445">
        <v>331234.24624499999</v>
      </c>
      <c r="F22" s="447"/>
      <c r="G22" s="445">
        <v>76109.847225384612</v>
      </c>
      <c r="H22" s="447"/>
      <c r="I22" s="445">
        <v>101260.57964384615</v>
      </c>
      <c r="J22" s="447"/>
      <c r="K22" s="445">
        <v>126411.3120623077</v>
      </c>
      <c r="L22" s="447"/>
      <c r="M22" s="445">
        <v>151562.04448076923</v>
      </c>
      <c r="N22" s="448"/>
      <c r="O22" s="445">
        <v>176712.77689923078</v>
      </c>
      <c r="P22" s="447"/>
      <c r="Q22" s="445">
        <v>201863.50931769231</v>
      </c>
      <c r="R22" s="447"/>
      <c r="S22" s="445">
        <v>227014.24173615381</v>
      </c>
      <c r="T22" s="447"/>
      <c r="U22" s="445">
        <v>252164.97415461534</v>
      </c>
      <c r="V22" s="447"/>
      <c r="W22" s="445">
        <v>277315.7065730769</v>
      </c>
      <c r="X22" s="447"/>
      <c r="Y22" s="445">
        <v>302466.43899153837</v>
      </c>
      <c r="Z22" s="447"/>
      <c r="AA22" s="445">
        <v>327617.17140999995</v>
      </c>
      <c r="AB22" s="447"/>
      <c r="AC22" s="253"/>
      <c r="AD22" s="260"/>
      <c r="AE22" s="260" t="s">
        <v>147</v>
      </c>
      <c r="AF22" s="260"/>
      <c r="AG22" s="260">
        <v>2.3E-2</v>
      </c>
      <c r="AH22" s="260"/>
      <c r="AI22" s="260">
        <v>1.9E-2</v>
      </c>
      <c r="AJ22" s="263"/>
      <c r="AL22" s="257"/>
    </row>
    <row r="23" spans="1:42" ht="39.9" customHeight="1" thickTop="1" x14ac:dyDescent="0.6">
      <c r="A23" s="407"/>
      <c r="B23" s="450"/>
      <c r="C23" s="451"/>
      <c r="D23" s="452"/>
      <c r="E23" s="451"/>
      <c r="F23" s="453"/>
      <c r="G23" s="451"/>
      <c r="H23" s="453"/>
      <c r="I23" s="451"/>
      <c r="J23" s="453"/>
      <c r="K23" s="451"/>
      <c r="L23" s="453"/>
      <c r="M23" s="451"/>
      <c r="N23" s="454"/>
      <c r="O23" s="451"/>
      <c r="P23" s="453"/>
      <c r="Q23" s="451"/>
      <c r="R23" s="453"/>
      <c r="S23" s="451"/>
      <c r="T23" s="453"/>
      <c r="U23" s="451"/>
      <c r="V23" s="453"/>
      <c r="W23" s="451"/>
      <c r="X23" s="453"/>
      <c r="Y23" s="451"/>
      <c r="Z23" s="453"/>
      <c r="AA23" s="451"/>
      <c r="AB23" s="453"/>
      <c r="AC23" s="253"/>
      <c r="AD23" s="260"/>
      <c r="AE23" s="260" t="s">
        <v>148</v>
      </c>
      <c r="AF23" s="260"/>
      <c r="AG23" s="260">
        <v>3.2000000000000001E-2</v>
      </c>
      <c r="AH23" s="260"/>
      <c r="AI23" s="281">
        <v>3.4000000000000002E-2</v>
      </c>
      <c r="AJ23" s="263"/>
      <c r="AL23" s="257"/>
    </row>
    <row r="24" spans="1:42" ht="39.9" customHeight="1" x14ac:dyDescent="0.6">
      <c r="A24" s="455"/>
      <c r="B24" s="462" t="s">
        <v>287</v>
      </c>
      <c r="C24" s="441"/>
      <c r="D24" s="437"/>
      <c r="E24" s="441">
        <v>101813.00251999999</v>
      </c>
      <c r="F24" s="442"/>
      <c r="G24" s="441">
        <v>101813.00251999999</v>
      </c>
      <c r="H24" s="442"/>
      <c r="I24" s="441">
        <v>101813.00251999999</v>
      </c>
      <c r="J24" s="442"/>
      <c r="K24" s="441">
        <v>101813.00251999999</v>
      </c>
      <c r="L24" s="442"/>
      <c r="M24" s="441">
        <v>101813.00251999999</v>
      </c>
      <c r="N24" s="443"/>
      <c r="O24" s="441">
        <v>101813.00251999999</v>
      </c>
      <c r="P24" s="442"/>
      <c r="Q24" s="441">
        <v>101813.00251999999</v>
      </c>
      <c r="R24" s="442"/>
      <c r="S24" s="441">
        <v>101813.00251999999</v>
      </c>
      <c r="T24" s="442"/>
      <c r="U24" s="441">
        <v>101813.00251999999</v>
      </c>
      <c r="V24" s="442"/>
      <c r="W24" s="441">
        <v>101813.00251999999</v>
      </c>
      <c r="X24" s="442"/>
      <c r="Y24" s="441">
        <v>101813.00251999999</v>
      </c>
      <c r="Z24" s="442"/>
      <c r="AA24" s="441">
        <v>101813.00251999999</v>
      </c>
      <c r="AB24" s="442"/>
      <c r="AC24" s="253"/>
      <c r="AD24" s="260"/>
      <c r="AE24" s="260" t="s">
        <v>149</v>
      </c>
      <c r="AF24" s="260"/>
      <c r="AG24" s="260">
        <v>6.4000000000000001E-2</v>
      </c>
      <c r="AH24" s="260"/>
      <c r="AI24" s="260">
        <v>6.7000000000000004E-2</v>
      </c>
      <c r="AJ24" s="263"/>
      <c r="AL24" s="264"/>
    </row>
    <row r="25" spans="1:42" ht="39.9" customHeight="1" x14ac:dyDescent="0.6">
      <c r="A25" s="407"/>
      <c r="B25" s="440" t="s">
        <v>288</v>
      </c>
      <c r="C25" s="441">
        <v>112150.10587</v>
      </c>
      <c r="D25" s="437"/>
      <c r="E25" s="441">
        <v>213963.10839000001</v>
      </c>
      <c r="F25" s="442"/>
      <c r="G25" s="441">
        <v>315776.11090999999</v>
      </c>
      <c r="H25" s="442"/>
      <c r="I25" s="441">
        <v>417589.11342999997</v>
      </c>
      <c r="J25" s="442"/>
      <c r="K25" s="441">
        <v>519402.11594999995</v>
      </c>
      <c r="L25" s="442"/>
      <c r="M25" s="441">
        <v>621215.11846999999</v>
      </c>
      <c r="N25" s="443"/>
      <c r="O25" s="441">
        <v>723028.12098999997</v>
      </c>
      <c r="P25" s="442"/>
      <c r="Q25" s="441">
        <v>824841.12350999995</v>
      </c>
      <c r="R25" s="442"/>
      <c r="S25" s="441">
        <v>926654.12602999993</v>
      </c>
      <c r="T25" s="442"/>
      <c r="U25" s="441">
        <v>1028467.1285499999</v>
      </c>
      <c r="V25" s="442"/>
      <c r="W25" s="441">
        <v>1130280.1310699999</v>
      </c>
      <c r="X25" s="442"/>
      <c r="Y25" s="441">
        <v>1232093.13359</v>
      </c>
      <c r="Z25" s="442"/>
      <c r="AA25" s="441">
        <v>1333906.1361100001</v>
      </c>
      <c r="AB25" s="442"/>
      <c r="AC25" s="253"/>
      <c r="AD25" s="260"/>
      <c r="AE25" s="260" t="s">
        <v>245</v>
      </c>
      <c r="AF25" s="260"/>
      <c r="AG25" s="260">
        <v>2.7E-2</v>
      </c>
      <c r="AH25" s="260"/>
      <c r="AI25" s="260">
        <v>3.5999999999999997E-2</v>
      </c>
      <c r="AJ25" s="263"/>
    </row>
    <row r="26" spans="1:42" ht="39.9" customHeight="1" thickBot="1" x14ac:dyDescent="0.65">
      <c r="A26" s="407"/>
      <c r="B26" s="444" t="s">
        <v>289</v>
      </c>
      <c r="C26" s="445"/>
      <c r="D26" s="446"/>
      <c r="E26" s="445">
        <v>106981.554195</v>
      </c>
      <c r="F26" s="447"/>
      <c r="G26" s="445">
        <v>24290.470069999999</v>
      </c>
      <c r="H26" s="447"/>
      <c r="I26" s="445">
        <v>32122.239494615384</v>
      </c>
      <c r="J26" s="447"/>
      <c r="K26" s="445">
        <v>39954.008919230764</v>
      </c>
      <c r="L26" s="447"/>
      <c r="M26" s="445">
        <v>47785.778343846156</v>
      </c>
      <c r="N26" s="448"/>
      <c r="O26" s="445">
        <v>55617.547768461533</v>
      </c>
      <c r="P26" s="447"/>
      <c r="Q26" s="445">
        <v>63449.317193076917</v>
      </c>
      <c r="R26" s="447"/>
      <c r="S26" s="445">
        <v>71281.086617692301</v>
      </c>
      <c r="T26" s="447"/>
      <c r="U26" s="445">
        <v>79112.856042307685</v>
      </c>
      <c r="V26" s="447"/>
      <c r="W26" s="445">
        <v>86944.625466923069</v>
      </c>
      <c r="X26" s="447"/>
      <c r="Y26" s="445">
        <v>94776.394891538454</v>
      </c>
      <c r="Z26" s="447"/>
      <c r="AA26" s="445">
        <v>102608.16431615385</v>
      </c>
      <c r="AB26" s="447"/>
      <c r="AC26" s="253"/>
      <c r="AD26" s="260"/>
      <c r="AE26" s="260" t="s">
        <v>151</v>
      </c>
      <c r="AF26" s="260"/>
      <c r="AG26" s="260">
        <v>3.6999999999999998E-2</v>
      </c>
      <c r="AH26" s="260"/>
      <c r="AI26" s="260">
        <v>3.1E-2</v>
      </c>
      <c r="AJ26" s="263"/>
    </row>
    <row r="27" spans="1:42" ht="39.9" customHeight="1" thickTop="1" x14ac:dyDescent="0.6">
      <c r="A27" s="407"/>
      <c r="B27" s="463"/>
      <c r="C27" s="451"/>
      <c r="D27" s="452"/>
      <c r="E27" s="451"/>
      <c r="F27" s="453"/>
      <c r="G27" s="451"/>
      <c r="H27" s="453"/>
      <c r="I27" s="451"/>
      <c r="J27" s="453"/>
      <c r="K27" s="451"/>
      <c r="L27" s="453"/>
      <c r="M27" s="451"/>
      <c r="N27" s="454"/>
      <c r="O27" s="451"/>
      <c r="P27" s="453"/>
      <c r="Q27" s="451"/>
      <c r="R27" s="453"/>
      <c r="S27" s="451"/>
      <c r="T27" s="453"/>
      <c r="U27" s="451"/>
      <c r="V27" s="453"/>
      <c r="W27" s="451"/>
      <c r="X27" s="453"/>
      <c r="Y27" s="451"/>
      <c r="Z27" s="453"/>
      <c r="AA27" s="451"/>
      <c r="AB27" s="453"/>
      <c r="AC27" s="253"/>
      <c r="AD27" s="260"/>
      <c r="AE27" s="260"/>
      <c r="AF27" s="260"/>
      <c r="AG27" s="262"/>
      <c r="AH27" s="260"/>
      <c r="AI27" s="260"/>
      <c r="AJ27" s="263"/>
    </row>
    <row r="28" spans="1:42" ht="39.9" customHeight="1" x14ac:dyDescent="0.6">
      <c r="A28" s="407"/>
      <c r="B28" s="463"/>
      <c r="C28" s="451"/>
      <c r="D28" s="452"/>
      <c r="E28" s="451"/>
      <c r="F28" s="453"/>
      <c r="G28" s="451"/>
      <c r="H28" s="453"/>
      <c r="I28" s="451"/>
      <c r="J28" s="453"/>
      <c r="K28" s="451"/>
      <c r="L28" s="453"/>
      <c r="M28" s="451"/>
      <c r="N28" s="454"/>
      <c r="O28" s="451"/>
      <c r="P28" s="453"/>
      <c r="Q28" s="451"/>
      <c r="R28" s="453"/>
      <c r="S28" s="451"/>
      <c r="T28" s="453"/>
      <c r="U28" s="451"/>
      <c r="V28" s="453"/>
      <c r="W28" s="451"/>
      <c r="X28" s="453"/>
      <c r="Y28" s="451"/>
      <c r="Z28" s="453"/>
      <c r="AA28" s="451"/>
      <c r="AB28" s="453"/>
      <c r="AC28" s="253"/>
      <c r="AD28" s="260" t="s">
        <v>152</v>
      </c>
      <c r="AE28" s="260" t="s">
        <v>153</v>
      </c>
      <c r="AF28" s="260"/>
      <c r="AG28" s="260"/>
      <c r="AH28" s="260"/>
      <c r="AI28" s="260"/>
      <c r="AJ28" s="263"/>
    </row>
    <row r="29" spans="1:42" ht="39.9" customHeight="1" x14ac:dyDescent="0.6">
      <c r="A29" s="407"/>
      <c r="B29" s="450"/>
      <c r="C29" s="451"/>
      <c r="D29" s="452"/>
      <c r="E29" s="451"/>
      <c r="F29" s="453"/>
      <c r="G29" s="451"/>
      <c r="H29" s="453"/>
      <c r="I29" s="451"/>
      <c r="J29" s="453"/>
      <c r="K29" s="451"/>
      <c r="L29" s="453"/>
      <c r="M29" s="451"/>
      <c r="N29" s="454"/>
      <c r="O29" s="451"/>
      <c r="P29" s="453"/>
      <c r="Q29" s="451"/>
      <c r="R29" s="453"/>
      <c r="S29" s="451"/>
      <c r="T29" s="453"/>
      <c r="U29" s="451"/>
      <c r="V29" s="453"/>
      <c r="W29" s="451"/>
      <c r="X29" s="453"/>
      <c r="Y29" s="451"/>
      <c r="Z29" s="453"/>
      <c r="AA29" s="451"/>
      <c r="AB29" s="453"/>
      <c r="AC29" s="253"/>
      <c r="AD29" s="260"/>
      <c r="AE29" s="260" t="s">
        <v>154</v>
      </c>
      <c r="AF29" s="260"/>
      <c r="AG29" s="260">
        <v>-1.7000000000000001E-2</v>
      </c>
      <c r="AH29" s="260"/>
      <c r="AI29" s="260">
        <v>3.5999999999999997E-2</v>
      </c>
      <c r="AJ29" s="263"/>
      <c r="AL29" s="257"/>
    </row>
    <row r="30" spans="1:42" ht="39.9" customHeight="1" x14ac:dyDescent="0.6">
      <c r="A30" s="407"/>
      <c r="B30" s="462" t="s">
        <v>290</v>
      </c>
      <c r="C30" s="441"/>
      <c r="D30" s="437"/>
      <c r="E30" s="441"/>
      <c r="F30" s="442"/>
      <c r="G30" s="441"/>
      <c r="H30" s="442"/>
      <c r="I30" s="441"/>
      <c r="J30" s="442"/>
      <c r="K30" s="441"/>
      <c r="L30" s="442"/>
      <c r="M30" s="441"/>
      <c r="N30" s="443"/>
      <c r="O30" s="441"/>
      <c r="P30" s="442"/>
      <c r="Q30" s="441"/>
      <c r="R30" s="442"/>
      <c r="S30" s="441"/>
      <c r="T30" s="442"/>
      <c r="U30" s="441"/>
      <c r="V30" s="442"/>
      <c r="W30" s="441"/>
      <c r="X30" s="442"/>
      <c r="Y30" s="441"/>
      <c r="Z30" s="442"/>
      <c r="AA30" s="441"/>
      <c r="AB30" s="442"/>
      <c r="AC30" s="253"/>
      <c r="AD30" s="260"/>
      <c r="AE30" s="260" t="s">
        <v>155</v>
      </c>
      <c r="AF30" s="260"/>
      <c r="AG30" s="260">
        <v>-1.2999999999999999E-2</v>
      </c>
      <c r="AH30" s="260"/>
      <c r="AI30" s="260">
        <v>3.1E-2</v>
      </c>
      <c r="AJ30" s="263"/>
      <c r="AL30" s="257"/>
    </row>
    <row r="31" spans="1:42" ht="39.9" customHeight="1" thickBot="1" x14ac:dyDescent="0.65">
      <c r="A31" s="407"/>
      <c r="B31" s="444" t="s">
        <v>291</v>
      </c>
      <c r="C31" s="445"/>
      <c r="D31" s="446"/>
      <c r="E31" s="445">
        <v>438215.80044000002</v>
      </c>
      <c r="F31" s="447"/>
      <c r="G31" s="445">
        <v>100400.31729538461</v>
      </c>
      <c r="H31" s="447"/>
      <c r="I31" s="445">
        <v>133382.81913846155</v>
      </c>
      <c r="J31" s="447"/>
      <c r="K31" s="445">
        <v>166365.32098153845</v>
      </c>
      <c r="L31" s="447"/>
      <c r="M31" s="445">
        <v>199347.82282461537</v>
      </c>
      <c r="N31" s="448"/>
      <c r="O31" s="445">
        <v>232330.3246676923</v>
      </c>
      <c r="P31" s="447"/>
      <c r="Q31" s="445">
        <v>265312.8265107692</v>
      </c>
      <c r="R31" s="447"/>
      <c r="S31" s="445">
        <v>298295.3283538461</v>
      </c>
      <c r="T31" s="447"/>
      <c r="U31" s="445">
        <v>331277.83019692299</v>
      </c>
      <c r="V31" s="447"/>
      <c r="W31" s="445">
        <v>364260.33203999995</v>
      </c>
      <c r="X31" s="447"/>
      <c r="Y31" s="445">
        <v>397242.83388307679</v>
      </c>
      <c r="Z31" s="447"/>
      <c r="AA31" s="445">
        <v>430225.3357261538</v>
      </c>
      <c r="AB31" s="447"/>
      <c r="AC31" s="253"/>
      <c r="AD31" s="260"/>
      <c r="AE31" s="260" t="s">
        <v>156</v>
      </c>
      <c r="AF31" s="260"/>
      <c r="AG31" s="260">
        <v>-0.14000000000000001</v>
      </c>
      <c r="AH31" s="260"/>
      <c r="AI31" s="260">
        <v>-5.1999999999999998E-2</v>
      </c>
      <c r="AJ31" s="263"/>
      <c r="AL31" s="257"/>
    </row>
    <row r="32" spans="1:42" ht="39.9" customHeight="1" thickTop="1" x14ac:dyDescent="0.6">
      <c r="A32" s="407"/>
      <c r="B32" s="464"/>
      <c r="C32" s="465"/>
      <c r="D32" s="466"/>
      <c r="E32" s="465"/>
      <c r="F32" s="467"/>
      <c r="G32" s="465"/>
      <c r="H32" s="467"/>
      <c r="I32" s="465"/>
      <c r="J32" s="467"/>
      <c r="K32" s="465"/>
      <c r="L32" s="467"/>
      <c r="M32" s="465"/>
      <c r="N32" s="468"/>
      <c r="O32" s="465"/>
      <c r="P32" s="467"/>
      <c r="Q32" s="465"/>
      <c r="R32" s="467"/>
      <c r="S32" s="465"/>
      <c r="T32" s="467"/>
      <c r="U32" s="465"/>
      <c r="V32" s="467"/>
      <c r="W32" s="465"/>
      <c r="X32" s="467"/>
      <c r="Y32" s="465"/>
      <c r="Z32" s="467"/>
      <c r="AA32" s="465"/>
      <c r="AB32" s="467"/>
      <c r="AC32" s="253"/>
      <c r="AD32" s="260"/>
      <c r="AE32" s="260" t="s">
        <v>157</v>
      </c>
      <c r="AF32" s="260"/>
      <c r="AG32" s="260">
        <v>-4.5999999999999999E-2</v>
      </c>
      <c r="AH32" s="260"/>
      <c r="AI32" s="260">
        <v>1.2E-2</v>
      </c>
      <c r="AJ32" s="263"/>
      <c r="AL32" s="257"/>
      <c r="AP32" s="241"/>
    </row>
    <row r="33" spans="1:42" ht="39.9" customHeight="1" x14ac:dyDescent="0.6">
      <c r="A33" s="455"/>
      <c r="B33" s="462" t="s">
        <v>292</v>
      </c>
      <c r="C33" s="441"/>
      <c r="D33" s="437"/>
      <c r="E33" s="441">
        <v>329294.86291000003</v>
      </c>
      <c r="F33" s="442"/>
      <c r="G33" s="441">
        <v>329294.86291000003</v>
      </c>
      <c r="H33" s="442"/>
      <c r="I33" s="441">
        <v>329294.86291000003</v>
      </c>
      <c r="J33" s="442"/>
      <c r="K33" s="441">
        <v>329294.86291000003</v>
      </c>
      <c r="L33" s="442"/>
      <c r="M33" s="441">
        <v>329294.86291000003</v>
      </c>
      <c r="N33" s="443"/>
      <c r="O33" s="441">
        <v>329294.86291000003</v>
      </c>
      <c r="P33" s="442"/>
      <c r="Q33" s="441">
        <v>329294.86291000003</v>
      </c>
      <c r="R33" s="442"/>
      <c r="S33" s="441">
        <v>329294.86291000003</v>
      </c>
      <c r="T33" s="442"/>
      <c r="U33" s="441">
        <v>329294.86291000003</v>
      </c>
      <c r="V33" s="442"/>
      <c r="W33" s="441">
        <v>329294.86291000003</v>
      </c>
      <c r="X33" s="442"/>
      <c r="Y33" s="441">
        <v>329294.86291000003</v>
      </c>
      <c r="Z33" s="442"/>
      <c r="AA33" s="441">
        <v>329294.86291000003</v>
      </c>
      <c r="AB33" s="442"/>
      <c r="AC33" s="253"/>
      <c r="AD33" s="260"/>
      <c r="AE33" s="260" t="s">
        <v>158</v>
      </c>
      <c r="AF33" s="260"/>
      <c r="AG33" s="260">
        <v>0.13300000000000001</v>
      </c>
      <c r="AH33" s="260"/>
      <c r="AI33" s="260">
        <v>0.128</v>
      </c>
      <c r="AJ33" s="263"/>
      <c r="AL33" s="257"/>
      <c r="AP33" s="241"/>
    </row>
    <row r="34" spans="1:42" ht="39.9" customHeight="1" x14ac:dyDescent="0.6">
      <c r="A34" s="407"/>
      <c r="B34" s="440" t="s">
        <v>281</v>
      </c>
      <c r="C34" s="441">
        <v>337863.41918000003</v>
      </c>
      <c r="D34" s="437"/>
      <c r="E34" s="441">
        <v>667158.28209000011</v>
      </c>
      <c r="F34" s="442"/>
      <c r="G34" s="441">
        <v>996453.14500000014</v>
      </c>
      <c r="H34" s="442"/>
      <c r="I34" s="441">
        <v>1325748.0079100002</v>
      </c>
      <c r="J34" s="442"/>
      <c r="K34" s="441">
        <v>1655042.8708200003</v>
      </c>
      <c r="L34" s="442"/>
      <c r="M34" s="441">
        <v>1984337.7337300004</v>
      </c>
      <c r="N34" s="443"/>
      <c r="O34" s="441">
        <v>2313632.5966400006</v>
      </c>
      <c r="P34" s="442"/>
      <c r="Q34" s="441">
        <v>2642927.4595500007</v>
      </c>
      <c r="R34" s="442"/>
      <c r="S34" s="441">
        <v>2972222.3224600009</v>
      </c>
      <c r="T34" s="442"/>
      <c r="U34" s="441">
        <v>3301517.185370001</v>
      </c>
      <c r="V34" s="442"/>
      <c r="W34" s="441">
        <v>3630812.0482800012</v>
      </c>
      <c r="X34" s="442"/>
      <c r="Y34" s="441">
        <v>3960106.9111900013</v>
      </c>
      <c r="Z34" s="442"/>
      <c r="AA34" s="441">
        <v>4289401.774100001</v>
      </c>
      <c r="AB34" s="442"/>
      <c r="AC34" s="253"/>
      <c r="AD34" s="260"/>
      <c r="AE34" s="260"/>
      <c r="AF34" s="260"/>
      <c r="AG34" s="260"/>
      <c r="AH34" s="260"/>
      <c r="AI34" s="260"/>
      <c r="AJ34" s="263"/>
      <c r="AL34" s="264"/>
    </row>
    <row r="35" spans="1:42" ht="39.9" customHeight="1" thickBot="1" x14ac:dyDescent="0.65">
      <c r="A35" s="407"/>
      <c r="B35" s="444" t="s">
        <v>282</v>
      </c>
      <c r="C35" s="445"/>
      <c r="D35" s="446"/>
      <c r="E35" s="445">
        <v>333579.14104500005</v>
      </c>
      <c r="F35" s="447"/>
      <c r="G35" s="445">
        <v>76650.24192307693</v>
      </c>
      <c r="H35" s="447"/>
      <c r="I35" s="445">
        <v>101980.61599307694</v>
      </c>
      <c r="J35" s="447"/>
      <c r="K35" s="445">
        <v>127310.99006307694</v>
      </c>
      <c r="L35" s="447"/>
      <c r="M35" s="445">
        <v>152641.36413307695</v>
      </c>
      <c r="N35" s="448"/>
      <c r="O35" s="445">
        <v>177971.73820307697</v>
      </c>
      <c r="P35" s="447"/>
      <c r="Q35" s="445">
        <v>203302.11227307699</v>
      </c>
      <c r="R35" s="447"/>
      <c r="S35" s="445">
        <v>228632.48634307698</v>
      </c>
      <c r="T35" s="447"/>
      <c r="U35" s="445">
        <v>253962.860413077</v>
      </c>
      <c r="V35" s="447"/>
      <c r="W35" s="445">
        <v>279293.23448307702</v>
      </c>
      <c r="X35" s="447"/>
      <c r="Y35" s="445">
        <v>304623.60855307704</v>
      </c>
      <c r="Z35" s="447"/>
      <c r="AA35" s="445">
        <v>329953.982623077</v>
      </c>
      <c r="AB35" s="447"/>
      <c r="AC35" s="253"/>
      <c r="AD35" s="260"/>
      <c r="AE35" s="260"/>
      <c r="AF35" s="260"/>
      <c r="AG35" s="260"/>
      <c r="AH35" s="260"/>
      <c r="AI35" s="260"/>
      <c r="AJ35" s="263"/>
      <c r="AL35" s="264"/>
    </row>
    <row r="36" spans="1:42" ht="39.9" customHeight="1" thickTop="1" x14ac:dyDescent="0.6">
      <c r="A36" s="407"/>
      <c r="B36" s="450"/>
      <c r="C36" s="451"/>
      <c r="D36" s="452"/>
      <c r="E36" s="451"/>
      <c r="F36" s="453"/>
      <c r="G36" s="451"/>
      <c r="H36" s="453"/>
      <c r="I36" s="451"/>
      <c r="J36" s="453"/>
      <c r="K36" s="451"/>
      <c r="L36" s="453"/>
      <c r="M36" s="451"/>
      <c r="N36" s="454"/>
      <c r="O36" s="451"/>
      <c r="P36" s="453"/>
      <c r="Q36" s="451"/>
      <c r="R36" s="453"/>
      <c r="S36" s="451"/>
      <c r="T36" s="453"/>
      <c r="U36" s="451"/>
      <c r="V36" s="453"/>
      <c r="W36" s="451"/>
      <c r="X36" s="453"/>
      <c r="Y36" s="451"/>
      <c r="Z36" s="453"/>
      <c r="AA36" s="451"/>
      <c r="AB36" s="453"/>
      <c r="AC36" s="253"/>
      <c r="AD36" s="260" t="s">
        <v>159</v>
      </c>
      <c r="AE36" s="260" t="s">
        <v>160</v>
      </c>
      <c r="AF36" s="260"/>
      <c r="AG36" s="260"/>
      <c r="AH36" s="260"/>
      <c r="AI36" s="260"/>
      <c r="AJ36" s="263"/>
    </row>
    <row r="37" spans="1:42" ht="39.9" customHeight="1" thickBot="1" x14ac:dyDescent="0.65">
      <c r="A37" s="455"/>
      <c r="B37" s="456" t="s">
        <v>293</v>
      </c>
      <c r="C37" s="457">
        <v>3388.75063</v>
      </c>
      <c r="D37" s="458"/>
      <c r="E37" s="457">
        <v>3302.3521900000001</v>
      </c>
      <c r="F37" s="459"/>
      <c r="G37" s="457">
        <v>3302.3521900000001</v>
      </c>
      <c r="H37" s="459"/>
      <c r="I37" s="457">
        <v>3302.3521900000001</v>
      </c>
      <c r="J37" s="459"/>
      <c r="K37" s="457">
        <v>3302.3521900000001</v>
      </c>
      <c r="L37" s="459"/>
      <c r="M37" s="457">
        <v>3302.3521900000001</v>
      </c>
      <c r="N37" s="460"/>
      <c r="O37" s="457">
        <v>3302.3521900000001</v>
      </c>
      <c r="P37" s="459"/>
      <c r="Q37" s="457">
        <v>3302.3521900000001</v>
      </c>
      <c r="R37" s="459"/>
      <c r="S37" s="457">
        <v>3302.3521900000001</v>
      </c>
      <c r="T37" s="459"/>
      <c r="U37" s="457">
        <v>3302.3521900000001</v>
      </c>
      <c r="V37" s="459"/>
      <c r="W37" s="457">
        <v>3302.3521900000001</v>
      </c>
      <c r="X37" s="459"/>
      <c r="Y37" s="457">
        <v>3302.3521900000001</v>
      </c>
      <c r="Z37" s="459"/>
      <c r="AA37" s="457">
        <v>3302.3521900000001</v>
      </c>
      <c r="AB37" s="459"/>
      <c r="AC37" s="253"/>
      <c r="AD37" s="260"/>
      <c r="AE37" s="260" t="s">
        <v>161</v>
      </c>
      <c r="AF37" s="260"/>
      <c r="AG37" s="260">
        <v>0.27600000000000002</v>
      </c>
      <c r="AH37" s="260"/>
      <c r="AI37" s="260">
        <v>0.24299999999999999</v>
      </c>
      <c r="AJ37" s="263"/>
      <c r="AL37" s="257"/>
    </row>
    <row r="38" spans="1:42" ht="39.9" customHeight="1" thickTop="1" x14ac:dyDescent="0.6">
      <c r="A38" s="407"/>
      <c r="B38" s="450"/>
      <c r="C38" s="451"/>
      <c r="D38" s="452"/>
      <c r="E38" s="451"/>
      <c r="F38" s="453"/>
      <c r="G38" s="451"/>
      <c r="H38" s="453"/>
      <c r="I38" s="451"/>
      <c r="J38" s="453"/>
      <c r="K38" s="451"/>
      <c r="L38" s="453"/>
      <c r="M38" s="451"/>
      <c r="N38" s="454"/>
      <c r="O38" s="451"/>
      <c r="P38" s="453"/>
      <c r="Q38" s="451"/>
      <c r="R38" s="453"/>
      <c r="S38" s="451"/>
      <c r="T38" s="453"/>
      <c r="U38" s="451"/>
      <c r="V38" s="453"/>
      <c r="W38" s="451"/>
      <c r="X38" s="453"/>
      <c r="Y38" s="451"/>
      <c r="Z38" s="453"/>
      <c r="AA38" s="451"/>
      <c r="AB38" s="453"/>
      <c r="AC38" s="253"/>
      <c r="AD38" s="260"/>
      <c r="AE38" s="260" t="s">
        <v>162</v>
      </c>
      <c r="AF38" s="260"/>
      <c r="AG38" s="260">
        <v>9.4E-2</v>
      </c>
      <c r="AH38" s="260"/>
      <c r="AI38" s="260">
        <v>9.4E-2</v>
      </c>
      <c r="AJ38" s="263"/>
      <c r="AL38" s="257"/>
    </row>
    <row r="39" spans="1:42" ht="39.9" customHeight="1" x14ac:dyDescent="0.6">
      <c r="A39" s="407"/>
      <c r="B39" s="450"/>
      <c r="C39" s="451"/>
      <c r="D39" s="452"/>
      <c r="E39" s="451"/>
      <c r="F39" s="453"/>
      <c r="G39" s="451"/>
      <c r="H39" s="453"/>
      <c r="I39" s="451"/>
      <c r="J39" s="453"/>
      <c r="K39" s="451"/>
      <c r="L39" s="453"/>
      <c r="M39" s="451"/>
      <c r="N39" s="454"/>
      <c r="O39" s="451"/>
      <c r="P39" s="453"/>
      <c r="Q39" s="451"/>
      <c r="R39" s="453"/>
      <c r="S39" s="451"/>
      <c r="T39" s="453"/>
      <c r="U39" s="451"/>
      <c r="V39" s="453"/>
      <c r="W39" s="451"/>
      <c r="X39" s="453"/>
      <c r="Y39" s="451"/>
      <c r="Z39" s="453"/>
      <c r="AA39" s="451"/>
      <c r="AB39" s="453"/>
      <c r="AC39" s="253"/>
      <c r="AD39" s="260"/>
      <c r="AE39" s="260" t="s">
        <v>246</v>
      </c>
      <c r="AF39" s="260"/>
      <c r="AG39" s="260">
        <v>0.252</v>
      </c>
      <c r="AH39" s="260"/>
      <c r="AI39" s="260">
        <v>0.216</v>
      </c>
      <c r="AJ39" s="263"/>
      <c r="AL39" s="257"/>
    </row>
    <row r="40" spans="1:42" ht="39.9" customHeight="1" x14ac:dyDescent="0.6">
      <c r="A40" s="407"/>
      <c r="B40" s="462" t="s">
        <v>294</v>
      </c>
      <c r="C40" s="441">
        <v>334474.66855</v>
      </c>
      <c r="D40" s="437"/>
      <c r="E40" s="441">
        <v>325992.51072000002</v>
      </c>
      <c r="F40" s="442"/>
      <c r="G40" s="441">
        <v>325992.51072000002</v>
      </c>
      <c r="H40" s="442"/>
      <c r="I40" s="441">
        <v>325992.51072000002</v>
      </c>
      <c r="J40" s="442"/>
      <c r="K40" s="441">
        <v>325992.51072000002</v>
      </c>
      <c r="L40" s="442"/>
      <c r="M40" s="441">
        <v>325992.51072000002</v>
      </c>
      <c r="N40" s="443"/>
      <c r="O40" s="441">
        <v>325992.51072000002</v>
      </c>
      <c r="P40" s="442"/>
      <c r="Q40" s="441">
        <v>325992.51072000002</v>
      </c>
      <c r="R40" s="442"/>
      <c r="S40" s="441">
        <v>325992.51072000002</v>
      </c>
      <c r="T40" s="442"/>
      <c r="U40" s="441">
        <v>325992.51072000002</v>
      </c>
      <c r="V40" s="442"/>
      <c r="W40" s="441">
        <v>325992.51072000002</v>
      </c>
      <c r="X40" s="442"/>
      <c r="Y40" s="441">
        <v>325992.51072000002</v>
      </c>
      <c r="Z40" s="442"/>
      <c r="AA40" s="441">
        <v>325992.51072000002</v>
      </c>
      <c r="AB40" s="442"/>
      <c r="AC40" s="253"/>
      <c r="AD40" s="260"/>
      <c r="AE40" s="254"/>
      <c r="AF40" s="260"/>
      <c r="AG40" s="260"/>
      <c r="AH40" s="260"/>
      <c r="AI40" s="260"/>
      <c r="AJ40" s="263"/>
    </row>
    <row r="41" spans="1:42" ht="39.9" customHeight="1" x14ac:dyDescent="0.6">
      <c r="A41" s="407"/>
      <c r="B41" s="440" t="s">
        <v>285</v>
      </c>
      <c r="C41" s="441"/>
      <c r="D41" s="437"/>
      <c r="E41" s="441">
        <v>325992.51072000002</v>
      </c>
      <c r="F41" s="442"/>
      <c r="G41" s="441">
        <v>651985.02144000004</v>
      </c>
      <c r="H41" s="442"/>
      <c r="I41" s="441">
        <v>977977.53216000006</v>
      </c>
      <c r="J41" s="442"/>
      <c r="K41" s="441">
        <v>1303970.0428800001</v>
      </c>
      <c r="L41" s="442"/>
      <c r="M41" s="441">
        <v>1629962.5536000002</v>
      </c>
      <c r="N41" s="443"/>
      <c r="O41" s="441">
        <v>1955955.0643200004</v>
      </c>
      <c r="P41" s="442"/>
      <c r="Q41" s="441">
        <v>2281947.5750400005</v>
      </c>
      <c r="R41" s="442"/>
      <c r="S41" s="441">
        <v>2607940.0857600006</v>
      </c>
      <c r="T41" s="442"/>
      <c r="U41" s="441">
        <v>2933932.5964800008</v>
      </c>
      <c r="V41" s="442"/>
      <c r="W41" s="441">
        <v>3259925.1072000009</v>
      </c>
      <c r="X41" s="442"/>
      <c r="Y41" s="441">
        <v>3585917.617920001</v>
      </c>
      <c r="Z41" s="442"/>
      <c r="AA41" s="441">
        <v>3911910.1286400012</v>
      </c>
      <c r="AB41" s="442"/>
      <c r="AC41" s="253"/>
      <c r="AD41" s="260"/>
      <c r="AE41" s="260"/>
      <c r="AF41" s="260"/>
      <c r="AG41" s="260"/>
      <c r="AH41" s="260"/>
      <c r="AI41" s="260"/>
      <c r="AJ41" s="263"/>
    </row>
    <row r="42" spans="1:42" ht="39.9" customHeight="1" thickBot="1" x14ac:dyDescent="0.65">
      <c r="A42" s="407"/>
      <c r="B42" s="444" t="s">
        <v>286</v>
      </c>
      <c r="C42" s="445"/>
      <c r="D42" s="446"/>
      <c r="E42" s="445">
        <v>162996.25536000001</v>
      </c>
      <c r="F42" s="447"/>
      <c r="G42" s="445">
        <v>50152.693956923082</v>
      </c>
      <c r="H42" s="447"/>
      <c r="I42" s="445">
        <v>75229.040935384619</v>
      </c>
      <c r="J42" s="447"/>
      <c r="K42" s="445">
        <v>100305.38791384616</v>
      </c>
      <c r="L42" s="447"/>
      <c r="M42" s="445">
        <v>125381.73489230771</v>
      </c>
      <c r="N42" s="448"/>
      <c r="O42" s="445">
        <v>150458.08187076927</v>
      </c>
      <c r="P42" s="447"/>
      <c r="Q42" s="445">
        <v>175534.42884923081</v>
      </c>
      <c r="R42" s="447"/>
      <c r="S42" s="445">
        <v>200610.77582769236</v>
      </c>
      <c r="T42" s="447"/>
      <c r="U42" s="445">
        <v>225687.1228061539</v>
      </c>
      <c r="V42" s="447"/>
      <c r="W42" s="445">
        <v>250763.46978461544</v>
      </c>
      <c r="X42" s="447"/>
      <c r="Y42" s="445">
        <v>275839.81676307699</v>
      </c>
      <c r="Z42" s="447"/>
      <c r="AA42" s="445">
        <v>300916.16374153853</v>
      </c>
      <c r="AB42" s="447"/>
      <c r="AC42" s="253"/>
      <c r="AD42" s="260" t="s">
        <v>164</v>
      </c>
      <c r="AE42" s="260" t="s">
        <v>165</v>
      </c>
      <c r="AF42" s="260"/>
      <c r="AG42" s="260"/>
      <c r="AH42" s="260"/>
      <c r="AI42" s="260"/>
      <c r="AJ42" s="263"/>
    </row>
    <row r="43" spans="1:42" ht="39.75" customHeight="1" thickTop="1" x14ac:dyDescent="0.6">
      <c r="A43" s="407"/>
      <c r="B43" s="450"/>
      <c r="C43" s="451"/>
      <c r="D43" s="452"/>
      <c r="E43" s="451"/>
      <c r="F43" s="453"/>
      <c r="G43" s="451"/>
      <c r="H43" s="453"/>
      <c r="I43" s="451"/>
      <c r="J43" s="453"/>
      <c r="K43" s="451"/>
      <c r="L43" s="453"/>
      <c r="M43" s="451"/>
      <c r="N43" s="454"/>
      <c r="O43" s="451"/>
      <c r="P43" s="453"/>
      <c r="Q43" s="451"/>
      <c r="R43" s="453"/>
      <c r="S43" s="451"/>
      <c r="T43" s="453"/>
      <c r="U43" s="451"/>
      <c r="V43" s="453"/>
      <c r="W43" s="451"/>
      <c r="X43" s="453"/>
      <c r="Y43" s="451"/>
      <c r="Z43" s="453"/>
      <c r="AA43" s="451"/>
      <c r="AB43" s="453"/>
      <c r="AC43" s="253"/>
      <c r="AD43" s="260"/>
      <c r="AE43" s="260" t="s">
        <v>247</v>
      </c>
      <c r="AF43" s="260"/>
      <c r="AG43" s="260"/>
      <c r="AH43" s="260"/>
      <c r="AI43" s="260"/>
      <c r="AJ43" s="263"/>
    </row>
    <row r="44" spans="1:42" ht="39.9" customHeight="1" x14ac:dyDescent="0.6">
      <c r="A44" s="407"/>
      <c r="B44" s="462" t="s">
        <v>295</v>
      </c>
      <c r="C44" s="441"/>
      <c r="D44" s="437"/>
      <c r="E44" s="441">
        <v>101813.00251999999</v>
      </c>
      <c r="F44" s="442"/>
      <c r="G44" s="441">
        <v>101813.00251999999</v>
      </c>
      <c r="H44" s="442"/>
      <c r="I44" s="441">
        <v>101813.00251999999</v>
      </c>
      <c r="J44" s="442"/>
      <c r="K44" s="441">
        <v>101813.00251999999</v>
      </c>
      <c r="L44" s="442"/>
      <c r="M44" s="441">
        <v>101813.00251999999</v>
      </c>
      <c r="N44" s="443"/>
      <c r="O44" s="441">
        <v>101813.00251999999</v>
      </c>
      <c r="P44" s="442"/>
      <c r="Q44" s="441">
        <v>101813.00251999999</v>
      </c>
      <c r="R44" s="442"/>
      <c r="S44" s="441">
        <v>101813.00251999999</v>
      </c>
      <c r="T44" s="442"/>
      <c r="U44" s="441">
        <v>101813.00251999999</v>
      </c>
      <c r="V44" s="442"/>
      <c r="W44" s="441">
        <v>101813.00251999999</v>
      </c>
      <c r="X44" s="442"/>
      <c r="Y44" s="441">
        <v>101813.00251999999</v>
      </c>
      <c r="Z44" s="442"/>
      <c r="AA44" s="441">
        <v>101813.00251999999</v>
      </c>
      <c r="AB44" s="442"/>
      <c r="AC44" s="253"/>
      <c r="AD44" s="260" t="s">
        <v>2</v>
      </c>
      <c r="AE44" s="260" t="s">
        <v>167</v>
      </c>
      <c r="AF44" s="260"/>
      <c r="AG44" s="260">
        <v>0</v>
      </c>
      <c r="AH44" s="260"/>
      <c r="AI44" s="260">
        <v>0</v>
      </c>
      <c r="AJ44" s="263"/>
      <c r="AL44" s="257"/>
    </row>
    <row r="45" spans="1:42" ht="39.9" customHeight="1" x14ac:dyDescent="0.6">
      <c r="A45" s="407"/>
      <c r="B45" s="440" t="s">
        <v>288</v>
      </c>
      <c r="C45" s="441">
        <v>112150.10587</v>
      </c>
      <c r="D45" s="437"/>
      <c r="E45" s="441">
        <v>213963.10839000001</v>
      </c>
      <c r="F45" s="442"/>
      <c r="G45" s="441">
        <v>315776.11090999999</v>
      </c>
      <c r="H45" s="442"/>
      <c r="I45" s="441">
        <v>417589.11342999997</v>
      </c>
      <c r="J45" s="442"/>
      <c r="K45" s="441">
        <v>519402.11594999995</v>
      </c>
      <c r="L45" s="442"/>
      <c r="M45" s="441">
        <v>621215.11846999999</v>
      </c>
      <c r="N45" s="443"/>
      <c r="O45" s="441">
        <v>723028.12098999997</v>
      </c>
      <c r="P45" s="442"/>
      <c r="Q45" s="441">
        <v>824841.12350999995</v>
      </c>
      <c r="R45" s="442"/>
      <c r="S45" s="441">
        <v>926654.12602999993</v>
      </c>
      <c r="T45" s="442"/>
      <c r="U45" s="441">
        <v>1028467.1285499999</v>
      </c>
      <c r="V45" s="442"/>
      <c r="W45" s="441">
        <v>1130280.1310699999</v>
      </c>
      <c r="X45" s="442"/>
      <c r="Y45" s="441">
        <v>1232093.13359</v>
      </c>
      <c r="Z45" s="442"/>
      <c r="AA45" s="441">
        <v>1333906.1361100001</v>
      </c>
      <c r="AB45" s="442"/>
      <c r="AC45" s="253"/>
      <c r="AD45" s="260"/>
      <c r="AE45" s="260" t="s">
        <v>168</v>
      </c>
      <c r="AF45" s="260"/>
      <c r="AG45" s="260"/>
      <c r="AH45" s="260"/>
      <c r="AI45" s="260"/>
      <c r="AJ45" s="263"/>
    </row>
    <row r="46" spans="1:42" ht="39.9" customHeight="1" thickBot="1" x14ac:dyDescent="0.65">
      <c r="A46" s="407"/>
      <c r="B46" s="444" t="s">
        <v>289</v>
      </c>
      <c r="C46" s="469"/>
      <c r="D46" s="446"/>
      <c r="E46" s="445">
        <v>106981.554195</v>
      </c>
      <c r="F46" s="447"/>
      <c r="G46" s="445">
        <v>24290.470069999999</v>
      </c>
      <c r="H46" s="447"/>
      <c r="I46" s="445">
        <v>32122.239494615384</v>
      </c>
      <c r="J46" s="447"/>
      <c r="K46" s="445">
        <v>39954.008919230764</v>
      </c>
      <c r="L46" s="447"/>
      <c r="M46" s="445">
        <v>47785.778343846156</v>
      </c>
      <c r="N46" s="448"/>
      <c r="O46" s="445">
        <v>55617.547768461533</v>
      </c>
      <c r="P46" s="447"/>
      <c r="Q46" s="445">
        <v>63449.317193076917</v>
      </c>
      <c r="R46" s="447"/>
      <c r="S46" s="445">
        <v>71281.086617692301</v>
      </c>
      <c r="T46" s="447"/>
      <c r="U46" s="445">
        <v>79112.856042307685</v>
      </c>
      <c r="V46" s="447"/>
      <c r="W46" s="445">
        <v>86944.625466923069</v>
      </c>
      <c r="X46" s="447"/>
      <c r="Y46" s="445">
        <v>94776.394891538454</v>
      </c>
      <c r="Z46" s="447"/>
      <c r="AA46" s="445">
        <v>102608.16431615385</v>
      </c>
      <c r="AB46" s="447"/>
      <c r="AC46" s="253"/>
      <c r="AD46" s="260" t="s">
        <v>2</v>
      </c>
      <c r="AE46" s="260" t="s">
        <v>169</v>
      </c>
      <c r="AF46" s="260"/>
      <c r="AG46" s="260">
        <v>1.0999999999999999E-2</v>
      </c>
      <c r="AH46" s="260"/>
      <c r="AI46" s="260">
        <v>1.010100357032674E-2</v>
      </c>
      <c r="AJ46" s="263"/>
      <c r="AL46" s="257"/>
    </row>
    <row r="47" spans="1:42" ht="39.9" customHeight="1" thickTop="1" x14ac:dyDescent="0.6">
      <c r="A47" s="407"/>
      <c r="B47" s="450"/>
      <c r="C47" s="451"/>
      <c r="D47" s="452"/>
      <c r="E47" s="451"/>
      <c r="F47" s="453"/>
      <c r="G47" s="451"/>
      <c r="H47" s="453"/>
      <c r="I47" s="451"/>
      <c r="J47" s="453"/>
      <c r="K47" s="451"/>
      <c r="L47" s="453"/>
      <c r="M47" s="451"/>
      <c r="N47" s="454"/>
      <c r="O47" s="451"/>
      <c r="P47" s="453"/>
      <c r="Q47" s="451"/>
      <c r="R47" s="453"/>
      <c r="S47" s="451"/>
      <c r="T47" s="453"/>
      <c r="U47" s="451"/>
      <c r="V47" s="453"/>
      <c r="W47" s="451"/>
      <c r="X47" s="453"/>
      <c r="Y47" s="451"/>
      <c r="Z47" s="453"/>
      <c r="AA47" s="451"/>
      <c r="AB47" s="453"/>
      <c r="AC47" s="253"/>
      <c r="AD47" s="260"/>
      <c r="AE47" s="260" t="s">
        <v>248</v>
      </c>
      <c r="AF47" s="260"/>
      <c r="AG47" s="260">
        <v>0</v>
      </c>
      <c r="AH47" s="260"/>
      <c r="AI47" s="281">
        <v>0</v>
      </c>
      <c r="AJ47" s="263"/>
    </row>
    <row r="48" spans="1:42" ht="39.9" customHeight="1" x14ac:dyDescent="0.6">
      <c r="A48" s="407"/>
      <c r="B48" s="462" t="s">
        <v>296</v>
      </c>
      <c r="C48" s="441"/>
      <c r="D48" s="437"/>
      <c r="E48" s="441"/>
      <c r="F48" s="442"/>
      <c r="G48" s="441"/>
      <c r="H48" s="442"/>
      <c r="I48" s="441"/>
      <c r="J48" s="442"/>
      <c r="K48" s="441"/>
      <c r="L48" s="442"/>
      <c r="M48" s="441"/>
      <c r="N48" s="443"/>
      <c r="O48" s="441"/>
      <c r="P48" s="442"/>
      <c r="Q48" s="441"/>
      <c r="R48" s="442"/>
      <c r="S48" s="441"/>
      <c r="T48" s="442"/>
      <c r="U48" s="441"/>
      <c r="V48" s="442"/>
      <c r="W48" s="441"/>
      <c r="X48" s="442"/>
      <c r="Y48" s="441"/>
      <c r="Z48" s="442"/>
      <c r="AA48" s="441"/>
      <c r="AB48" s="442"/>
      <c r="AC48" s="253"/>
      <c r="AD48" s="260" t="s">
        <v>2</v>
      </c>
      <c r="AE48" s="260"/>
      <c r="AF48" s="260"/>
      <c r="AG48" s="260"/>
      <c r="AH48" s="260"/>
      <c r="AI48" s="260"/>
      <c r="AJ48" s="263"/>
    </row>
    <row r="49" spans="1:38" ht="39.9" customHeight="1" thickBot="1" x14ac:dyDescent="0.65">
      <c r="A49" s="407"/>
      <c r="B49" s="444" t="s">
        <v>291</v>
      </c>
      <c r="C49" s="445"/>
      <c r="D49" s="446"/>
      <c r="E49" s="445">
        <v>269977.80955500004</v>
      </c>
      <c r="F49" s="447"/>
      <c r="G49" s="445">
        <v>74443.164026923085</v>
      </c>
      <c r="H49" s="447"/>
      <c r="I49" s="445">
        <v>107351.28043</v>
      </c>
      <c r="J49" s="447"/>
      <c r="K49" s="445">
        <v>140259.39683307693</v>
      </c>
      <c r="L49" s="447"/>
      <c r="M49" s="445">
        <v>173167.51323615387</v>
      </c>
      <c r="N49" s="448"/>
      <c r="O49" s="445">
        <v>206075.62963923078</v>
      </c>
      <c r="P49" s="447"/>
      <c r="Q49" s="445">
        <v>238983.74604230773</v>
      </c>
      <c r="R49" s="447"/>
      <c r="S49" s="445">
        <v>271891.86244538467</v>
      </c>
      <c r="T49" s="447"/>
      <c r="U49" s="445">
        <v>304799.97884846159</v>
      </c>
      <c r="V49" s="447"/>
      <c r="W49" s="445">
        <v>337708.0952515385</v>
      </c>
      <c r="X49" s="447"/>
      <c r="Y49" s="445">
        <v>370616.21165461547</v>
      </c>
      <c r="Z49" s="447"/>
      <c r="AA49" s="445">
        <v>403524.32805769239</v>
      </c>
      <c r="AB49" s="447"/>
      <c r="AC49" s="253"/>
      <c r="AD49" s="260" t="s">
        <v>171</v>
      </c>
      <c r="AE49" s="260" t="s">
        <v>172</v>
      </c>
      <c r="AF49" s="260"/>
      <c r="AG49" s="260"/>
      <c r="AH49" s="260"/>
      <c r="AI49" s="260"/>
      <c r="AJ49" s="263"/>
    </row>
    <row r="50" spans="1:38" ht="39.9" customHeight="1" thickTop="1" x14ac:dyDescent="0.6">
      <c r="A50" s="407"/>
      <c r="B50" s="450"/>
      <c r="C50" s="451"/>
      <c r="D50" s="452"/>
      <c r="E50" s="451"/>
      <c r="F50" s="453"/>
      <c r="G50" s="451"/>
      <c r="H50" s="453"/>
      <c r="I50" s="451"/>
      <c r="J50" s="453"/>
      <c r="K50" s="451"/>
      <c r="L50" s="453"/>
      <c r="M50" s="451"/>
      <c r="N50" s="454"/>
      <c r="O50" s="451"/>
      <c r="P50" s="453"/>
      <c r="Q50" s="451"/>
      <c r="R50" s="453"/>
      <c r="S50" s="451"/>
      <c r="T50" s="453"/>
      <c r="U50" s="451"/>
      <c r="V50" s="453"/>
      <c r="W50" s="451"/>
      <c r="X50" s="453"/>
      <c r="Y50" s="451"/>
      <c r="Z50" s="453"/>
      <c r="AA50" s="451"/>
      <c r="AB50" s="453"/>
      <c r="AC50" s="253"/>
      <c r="AD50" s="260"/>
      <c r="AE50" s="260" t="s">
        <v>173</v>
      </c>
      <c r="AF50" s="260"/>
      <c r="AG50" s="260">
        <v>1.6E-2</v>
      </c>
      <c r="AH50" s="260"/>
      <c r="AI50" s="260">
        <v>1.7000000000000001E-2</v>
      </c>
      <c r="AJ50" s="263"/>
      <c r="AL50" s="257"/>
    </row>
    <row r="51" spans="1:38" ht="39.9" customHeight="1" x14ac:dyDescent="0.6">
      <c r="A51" s="407"/>
      <c r="B51" s="450"/>
      <c r="C51" s="451"/>
      <c r="D51" s="452"/>
      <c r="E51" s="451"/>
      <c r="F51" s="453"/>
      <c r="G51" s="451"/>
      <c r="H51" s="453"/>
      <c r="I51" s="451"/>
      <c r="J51" s="453"/>
      <c r="K51" s="451"/>
      <c r="L51" s="453"/>
      <c r="M51" s="451"/>
      <c r="N51" s="454"/>
      <c r="O51" s="451"/>
      <c r="P51" s="453"/>
      <c r="Q51" s="451"/>
      <c r="R51" s="453"/>
      <c r="S51" s="451"/>
      <c r="T51" s="453"/>
      <c r="U51" s="451"/>
      <c r="V51" s="453"/>
      <c r="W51" s="451"/>
      <c r="X51" s="453"/>
      <c r="Y51" s="451"/>
      <c r="Z51" s="453"/>
      <c r="AA51" s="451"/>
      <c r="AB51" s="453"/>
      <c r="AC51" s="253"/>
      <c r="AD51" s="260"/>
      <c r="AE51" s="260" t="s">
        <v>249</v>
      </c>
      <c r="AF51" s="260"/>
      <c r="AG51" s="260">
        <v>1.9E-2</v>
      </c>
      <c r="AH51" s="260"/>
      <c r="AI51" s="260">
        <v>0.02</v>
      </c>
      <c r="AJ51" s="263"/>
      <c r="AL51" s="257"/>
    </row>
    <row r="52" spans="1:38" ht="39.9" customHeight="1" x14ac:dyDescent="0.6">
      <c r="A52" s="455"/>
      <c r="B52" s="462" t="s">
        <v>297</v>
      </c>
      <c r="C52" s="470"/>
      <c r="D52" s="437"/>
      <c r="E52" s="470">
        <v>57775.275630000004</v>
      </c>
      <c r="F52" s="442"/>
      <c r="G52" s="470">
        <v>57775.275630000004</v>
      </c>
      <c r="H52" s="442"/>
      <c r="I52" s="470">
        <v>57775.275630000004</v>
      </c>
      <c r="J52" s="442"/>
      <c r="K52" s="470">
        <v>57775.275630000004</v>
      </c>
      <c r="L52" s="442"/>
      <c r="M52" s="470">
        <v>57775.275630000004</v>
      </c>
      <c r="N52" s="443"/>
      <c r="O52" s="470">
        <v>57775.275630000004</v>
      </c>
      <c r="P52" s="442"/>
      <c r="Q52" s="470">
        <v>57775.275630000004</v>
      </c>
      <c r="R52" s="442"/>
      <c r="S52" s="470">
        <v>57775.275630000004</v>
      </c>
      <c r="T52" s="442"/>
      <c r="U52" s="470">
        <v>57775.275630000004</v>
      </c>
      <c r="V52" s="442"/>
      <c r="W52" s="470">
        <v>57775.275630000004</v>
      </c>
      <c r="X52" s="442"/>
      <c r="Y52" s="470">
        <v>57775.275630000004</v>
      </c>
      <c r="Z52" s="442"/>
      <c r="AA52" s="470">
        <v>57775.275630000004</v>
      </c>
      <c r="AB52" s="442"/>
      <c r="AC52" s="253"/>
      <c r="AD52" s="260"/>
      <c r="AE52" s="260" t="s">
        <v>252</v>
      </c>
      <c r="AF52" s="260"/>
      <c r="AG52" s="260">
        <v>0.46100000000000002</v>
      </c>
      <c r="AH52" s="260"/>
      <c r="AI52" s="260">
        <v>0.58699999999999997</v>
      </c>
      <c r="AJ52" s="263"/>
      <c r="AL52" s="257"/>
    </row>
    <row r="53" spans="1:38" ht="39.9" customHeight="1" x14ac:dyDescent="0.6">
      <c r="A53" s="407"/>
      <c r="B53" s="440" t="s">
        <v>298</v>
      </c>
      <c r="C53" s="441">
        <v>58874.112219999995</v>
      </c>
      <c r="D53" s="437"/>
      <c r="E53" s="441">
        <v>116649.38785</v>
      </c>
      <c r="F53" s="442"/>
      <c r="G53" s="441">
        <v>174424.66347999999</v>
      </c>
      <c r="H53" s="442"/>
      <c r="I53" s="441">
        <v>232199.93910999998</v>
      </c>
      <c r="J53" s="442"/>
      <c r="K53" s="441">
        <v>289975.21473999997</v>
      </c>
      <c r="L53" s="442"/>
      <c r="M53" s="441">
        <v>347750.49036999996</v>
      </c>
      <c r="N53" s="443"/>
      <c r="O53" s="441">
        <v>405525.76599999995</v>
      </c>
      <c r="P53" s="442"/>
      <c r="Q53" s="441">
        <v>463301.04162999993</v>
      </c>
      <c r="R53" s="442"/>
      <c r="S53" s="441">
        <v>521076.31725999992</v>
      </c>
      <c r="T53" s="442"/>
      <c r="U53" s="441">
        <v>578851.59288999997</v>
      </c>
      <c r="V53" s="442"/>
      <c r="W53" s="441">
        <v>636626.86852000002</v>
      </c>
      <c r="X53" s="442"/>
      <c r="Y53" s="441">
        <v>694402.14415000007</v>
      </c>
      <c r="Z53" s="442"/>
      <c r="AA53" s="441">
        <v>752177.41978000011</v>
      </c>
      <c r="AB53" s="442"/>
      <c r="AC53" s="253"/>
      <c r="AD53" s="260"/>
      <c r="AE53" s="260" t="s">
        <v>253</v>
      </c>
      <c r="AF53" s="260"/>
      <c r="AG53" s="260">
        <v>0.376</v>
      </c>
      <c r="AH53" s="260"/>
      <c r="AI53" s="260">
        <v>0.44400000000000001</v>
      </c>
      <c r="AJ53" s="263"/>
    </row>
    <row r="54" spans="1:38" ht="39.9" customHeight="1" thickBot="1" x14ac:dyDescent="0.65">
      <c r="A54" s="407"/>
      <c r="B54" s="444" t="s">
        <v>299</v>
      </c>
      <c r="C54" s="445"/>
      <c r="D54" s="446"/>
      <c r="E54" s="445">
        <v>58324.693925</v>
      </c>
      <c r="F54" s="447"/>
      <c r="G54" s="445">
        <v>13417.281806153846</v>
      </c>
      <c r="H54" s="447"/>
      <c r="I54" s="445">
        <v>17861.533777692304</v>
      </c>
      <c r="J54" s="447"/>
      <c r="K54" s="445">
        <v>22305.785749230767</v>
      </c>
      <c r="L54" s="447"/>
      <c r="M54" s="445">
        <v>26750.037720769229</v>
      </c>
      <c r="N54" s="448"/>
      <c r="O54" s="445">
        <v>31194.289692307688</v>
      </c>
      <c r="P54" s="447"/>
      <c r="Q54" s="445">
        <v>35638.541663846147</v>
      </c>
      <c r="R54" s="447"/>
      <c r="S54" s="445">
        <v>40082.793635384609</v>
      </c>
      <c r="T54" s="447"/>
      <c r="U54" s="445">
        <v>44527.045606923071</v>
      </c>
      <c r="V54" s="447"/>
      <c r="W54" s="445">
        <v>48971.297578461541</v>
      </c>
      <c r="X54" s="447"/>
      <c r="Y54" s="445">
        <v>53415.549550000003</v>
      </c>
      <c r="Z54" s="447"/>
      <c r="AA54" s="445">
        <v>57859.801521538473</v>
      </c>
      <c r="AB54" s="447"/>
      <c r="AC54" s="253"/>
      <c r="AD54" s="260"/>
      <c r="AE54" s="260" t="s">
        <v>251</v>
      </c>
      <c r="AF54" s="260"/>
      <c r="AG54" s="260">
        <v>1.9E-2</v>
      </c>
      <c r="AH54" s="260"/>
      <c r="AI54" s="260">
        <v>0.02</v>
      </c>
      <c r="AJ54" s="263"/>
    </row>
    <row r="55" spans="1:38" ht="39.9" customHeight="1" thickTop="1" x14ac:dyDescent="0.6">
      <c r="A55" s="407"/>
      <c r="B55" s="450"/>
      <c r="C55" s="451"/>
      <c r="D55" s="452"/>
      <c r="E55" s="451"/>
      <c r="F55" s="453"/>
      <c r="G55" s="451"/>
      <c r="H55" s="453"/>
      <c r="I55" s="451"/>
      <c r="J55" s="453"/>
      <c r="K55" s="451"/>
      <c r="L55" s="453"/>
      <c r="M55" s="451"/>
      <c r="N55" s="454"/>
      <c r="O55" s="451"/>
      <c r="P55" s="453"/>
      <c r="Q55" s="451"/>
      <c r="R55" s="453"/>
      <c r="S55" s="451"/>
      <c r="T55" s="453"/>
      <c r="U55" s="451"/>
      <c r="V55" s="453"/>
      <c r="W55" s="451"/>
      <c r="X55" s="453"/>
      <c r="Y55" s="451"/>
      <c r="Z55" s="453"/>
      <c r="AA55" s="451"/>
      <c r="AB55" s="453"/>
      <c r="AC55" s="253"/>
      <c r="AD55" s="260"/>
      <c r="AE55" s="260"/>
      <c r="AF55" s="260"/>
      <c r="AG55" s="260"/>
      <c r="AH55" s="260"/>
      <c r="AI55" s="260"/>
      <c r="AJ55" s="263"/>
    </row>
    <row r="56" spans="1:38" ht="39.9" customHeight="1" x14ac:dyDescent="0.6">
      <c r="A56" s="407"/>
      <c r="B56" s="450"/>
      <c r="C56" s="451"/>
      <c r="D56" s="452"/>
      <c r="E56" s="451"/>
      <c r="F56" s="453"/>
      <c r="G56" s="451"/>
      <c r="H56" s="453"/>
      <c r="I56" s="451"/>
      <c r="J56" s="453"/>
      <c r="K56" s="451"/>
      <c r="L56" s="453"/>
      <c r="M56" s="451"/>
      <c r="N56" s="454"/>
      <c r="O56" s="451"/>
      <c r="P56" s="453"/>
      <c r="Q56" s="451"/>
      <c r="R56" s="453"/>
      <c r="S56" s="451"/>
      <c r="T56" s="453"/>
      <c r="U56" s="451"/>
      <c r="V56" s="453"/>
      <c r="W56" s="451"/>
      <c r="X56" s="453"/>
      <c r="Y56" s="451"/>
      <c r="Z56" s="453"/>
      <c r="AA56" s="451"/>
      <c r="AB56" s="453"/>
      <c r="AC56" s="253"/>
      <c r="AD56" s="260"/>
      <c r="AE56" s="260"/>
      <c r="AF56" s="260"/>
      <c r="AG56" s="260"/>
      <c r="AH56" s="260"/>
      <c r="AI56" s="260"/>
      <c r="AJ56" s="263"/>
    </row>
    <row r="57" spans="1:38" ht="39.9" customHeight="1" thickBot="1" x14ac:dyDescent="0.6">
      <c r="A57" s="407"/>
      <c r="B57" s="450"/>
      <c r="C57" s="451"/>
      <c r="D57" s="452"/>
      <c r="E57" s="451"/>
      <c r="F57" s="453"/>
      <c r="G57" s="451"/>
      <c r="H57" s="453"/>
      <c r="I57" s="451"/>
      <c r="J57" s="453"/>
      <c r="K57" s="451"/>
      <c r="L57" s="453"/>
      <c r="M57" s="451"/>
      <c r="N57" s="454"/>
      <c r="O57" s="451"/>
      <c r="P57" s="453"/>
      <c r="Q57" s="451"/>
      <c r="R57" s="453"/>
      <c r="S57" s="451"/>
      <c r="T57" s="453"/>
      <c r="U57" s="451"/>
      <c r="V57" s="453"/>
      <c r="W57" s="451"/>
      <c r="X57" s="453"/>
      <c r="Y57" s="451"/>
      <c r="Z57" s="453"/>
      <c r="AA57" s="451"/>
      <c r="AB57" s="453"/>
      <c r="AC57" s="253"/>
      <c r="AD57" s="265"/>
      <c r="AE57" s="265"/>
      <c r="AF57" s="265"/>
      <c r="AG57" s="265"/>
      <c r="AH57" s="265"/>
      <c r="AI57" s="265"/>
      <c r="AJ57" s="265"/>
    </row>
    <row r="58" spans="1:38" ht="39.9" customHeight="1" thickTop="1" x14ac:dyDescent="0.55000000000000004">
      <c r="A58" s="407"/>
      <c r="B58" s="462" t="s">
        <v>300</v>
      </c>
      <c r="C58" s="441"/>
      <c r="D58" s="437"/>
      <c r="E58" s="441"/>
      <c r="F58" s="442"/>
      <c r="G58" s="441"/>
      <c r="H58" s="442"/>
      <c r="I58" s="441"/>
      <c r="J58" s="442"/>
      <c r="K58" s="441"/>
      <c r="L58" s="442"/>
      <c r="M58" s="441"/>
      <c r="N58" s="443"/>
      <c r="O58" s="441"/>
      <c r="P58" s="442"/>
      <c r="Q58" s="441"/>
      <c r="R58" s="442"/>
      <c r="S58" s="441"/>
      <c r="T58" s="442"/>
      <c r="U58" s="441"/>
      <c r="V58" s="442"/>
      <c r="W58" s="441"/>
      <c r="X58" s="442"/>
      <c r="Y58" s="441"/>
      <c r="Z58" s="442"/>
      <c r="AA58" s="441"/>
      <c r="AB58" s="442"/>
      <c r="AC58" s="266"/>
      <c r="AD58" s="267"/>
      <c r="AE58" s="268"/>
      <c r="AF58" s="269"/>
      <c r="AG58" s="269"/>
      <c r="AH58" s="267"/>
      <c r="AI58" s="677"/>
      <c r="AJ58" s="677"/>
    </row>
    <row r="59" spans="1:38" ht="39.9" customHeight="1" thickBot="1" x14ac:dyDescent="0.65">
      <c r="A59" s="407"/>
      <c r="B59" s="444" t="s">
        <v>301</v>
      </c>
      <c r="C59" s="445"/>
      <c r="D59" s="446"/>
      <c r="E59" s="445">
        <v>498885.38916500006</v>
      </c>
      <c r="F59" s="447"/>
      <c r="G59" s="445">
        <v>114357.99379923077</v>
      </c>
      <c r="H59" s="447"/>
      <c r="I59" s="445">
        <v>151964.38926538461</v>
      </c>
      <c r="J59" s="447"/>
      <c r="K59" s="445">
        <v>189570.78473153847</v>
      </c>
      <c r="L59" s="447"/>
      <c r="M59" s="445">
        <v>227177.18019769233</v>
      </c>
      <c r="N59" s="448"/>
      <c r="O59" s="445">
        <v>264783.57566384622</v>
      </c>
      <c r="P59" s="447"/>
      <c r="Q59" s="445">
        <v>302389.97113000008</v>
      </c>
      <c r="R59" s="447"/>
      <c r="S59" s="445">
        <v>339996.36659615388</v>
      </c>
      <c r="T59" s="447"/>
      <c r="U59" s="445">
        <v>377602.76206230774</v>
      </c>
      <c r="V59" s="447"/>
      <c r="W59" s="445">
        <v>415209.1575284616</v>
      </c>
      <c r="X59" s="447"/>
      <c r="Y59" s="445">
        <v>452815.55299461551</v>
      </c>
      <c r="Z59" s="447"/>
      <c r="AA59" s="445">
        <v>490421.94846076932</v>
      </c>
      <c r="AB59" s="447"/>
      <c r="AC59" s="270" t="s">
        <v>255</v>
      </c>
      <c r="AD59" s="260"/>
      <c r="AE59" s="260"/>
      <c r="AF59" s="260"/>
      <c r="AG59" s="254"/>
      <c r="AH59" s="254"/>
      <c r="AI59" s="254"/>
      <c r="AJ59" s="257"/>
    </row>
    <row r="60" spans="1:38" ht="39.9" customHeight="1" thickTop="1" x14ac:dyDescent="0.55000000000000004">
      <c r="A60" s="407"/>
      <c r="B60" s="464"/>
      <c r="C60" s="465"/>
      <c r="D60" s="466"/>
      <c r="E60" s="465"/>
      <c r="F60" s="467"/>
      <c r="G60" s="465"/>
      <c r="H60" s="467"/>
      <c r="I60" s="465"/>
      <c r="J60" s="467"/>
      <c r="K60" s="465"/>
      <c r="L60" s="467"/>
      <c r="M60" s="465"/>
      <c r="N60" s="468"/>
      <c r="O60" s="465"/>
      <c r="P60" s="467"/>
      <c r="Q60" s="465"/>
      <c r="R60" s="467"/>
      <c r="S60" s="465"/>
      <c r="T60" s="467"/>
      <c r="U60" s="465"/>
      <c r="V60" s="467"/>
      <c r="W60" s="465"/>
      <c r="X60" s="467"/>
      <c r="Y60" s="465"/>
      <c r="Z60" s="467"/>
      <c r="AA60" s="465"/>
      <c r="AB60" s="467"/>
      <c r="AC60" s="253"/>
      <c r="AD60" s="254"/>
      <c r="AE60" s="254"/>
      <c r="AF60" s="254"/>
      <c r="AG60" s="254"/>
      <c r="AH60" s="254"/>
      <c r="AI60" s="254"/>
      <c r="AJ60" s="257"/>
    </row>
    <row r="61" spans="1:38" ht="39.9" customHeight="1" x14ac:dyDescent="0.55000000000000004">
      <c r="A61" s="471" t="s">
        <v>18</v>
      </c>
      <c r="B61" s="462" t="s">
        <v>302</v>
      </c>
      <c r="C61" s="470">
        <v>538709.96100999997</v>
      </c>
      <c r="D61" s="437"/>
      <c r="E61" s="441">
        <v>518413.17251999996</v>
      </c>
      <c r="F61" s="442"/>
      <c r="G61" s="441">
        <v>518413.17251999996</v>
      </c>
      <c r="H61" s="442"/>
      <c r="I61" s="441">
        <v>518413.17251999996</v>
      </c>
      <c r="J61" s="442"/>
      <c r="K61" s="441">
        <v>518413.17251999996</v>
      </c>
      <c r="L61" s="442"/>
      <c r="M61" s="441">
        <v>518413.17251999996</v>
      </c>
      <c r="N61" s="443"/>
      <c r="O61" s="441">
        <v>518413.17251999996</v>
      </c>
      <c r="P61" s="442"/>
      <c r="Q61" s="441">
        <v>518413.17251999996</v>
      </c>
      <c r="R61" s="442"/>
      <c r="S61" s="441">
        <v>518413.17251999996</v>
      </c>
      <c r="T61" s="442"/>
      <c r="U61" s="441">
        <v>518413.17251999996</v>
      </c>
      <c r="V61" s="442"/>
      <c r="W61" s="441">
        <v>518413.17251999996</v>
      </c>
      <c r="X61" s="442"/>
      <c r="Y61" s="441">
        <v>518413.17251999996</v>
      </c>
      <c r="Z61" s="442"/>
      <c r="AA61" s="441">
        <v>518413.17251999996</v>
      </c>
      <c r="AB61" s="442"/>
      <c r="AC61" s="253"/>
      <c r="AD61" s="254"/>
      <c r="AE61" s="254"/>
      <c r="AF61" s="254"/>
      <c r="AG61" s="254"/>
      <c r="AH61" s="254"/>
      <c r="AI61" s="254"/>
      <c r="AJ61" s="257"/>
    </row>
    <row r="62" spans="1:38" ht="39.9" customHeight="1" x14ac:dyDescent="0.55000000000000004">
      <c r="A62" s="471" t="s">
        <v>18</v>
      </c>
      <c r="B62" s="462" t="s">
        <v>303</v>
      </c>
      <c r="C62" s="441">
        <v>538709.96100999997</v>
      </c>
      <c r="D62" s="441"/>
      <c r="E62" s="441">
        <v>518413.17251999996</v>
      </c>
      <c r="F62" s="442"/>
      <c r="G62" s="441">
        <v>518413.17251999996</v>
      </c>
      <c r="H62" s="442"/>
      <c r="I62" s="441">
        <v>518413.17251999996</v>
      </c>
      <c r="J62" s="442"/>
      <c r="K62" s="441">
        <v>518413.17251999996</v>
      </c>
      <c r="L62" s="442"/>
      <c r="M62" s="441">
        <v>518413.17251999996</v>
      </c>
      <c r="N62" s="443"/>
      <c r="O62" s="441">
        <v>518413.17251999996</v>
      </c>
      <c r="P62" s="442"/>
      <c r="Q62" s="441">
        <v>518413.17251999996</v>
      </c>
      <c r="R62" s="442"/>
      <c r="S62" s="441">
        <v>518413.17251999996</v>
      </c>
      <c r="T62" s="442"/>
      <c r="U62" s="441">
        <v>518413.17251999996</v>
      </c>
      <c r="V62" s="442"/>
      <c r="W62" s="441">
        <v>518413.17251999996</v>
      </c>
      <c r="X62" s="442"/>
      <c r="Y62" s="441">
        <v>518413.17251999996</v>
      </c>
      <c r="Z62" s="442"/>
      <c r="AA62" s="441">
        <v>518413.17251999996</v>
      </c>
      <c r="AB62" s="442"/>
      <c r="AC62" s="253"/>
      <c r="AD62" s="254"/>
      <c r="AE62" s="254"/>
      <c r="AF62" s="254"/>
      <c r="AG62" s="254"/>
      <c r="AH62" s="254"/>
      <c r="AI62" s="254"/>
      <c r="AJ62" s="257"/>
    </row>
    <row r="63" spans="1:38" ht="39.9" customHeight="1" x14ac:dyDescent="0.55000000000000004">
      <c r="A63" s="407"/>
      <c r="B63" s="440" t="s">
        <v>304</v>
      </c>
      <c r="C63" s="441">
        <v>538709.96100999997</v>
      </c>
      <c r="D63" s="437"/>
      <c r="E63" s="441">
        <v>1057123.13353</v>
      </c>
      <c r="F63" s="442"/>
      <c r="G63" s="441">
        <v>1575536.30605</v>
      </c>
      <c r="H63" s="442"/>
      <c r="I63" s="441">
        <v>2093949.47857</v>
      </c>
      <c r="J63" s="442"/>
      <c r="K63" s="441">
        <v>2612362.6510899998</v>
      </c>
      <c r="L63" s="442"/>
      <c r="M63" s="441">
        <v>3130775.8236099998</v>
      </c>
      <c r="N63" s="443"/>
      <c r="O63" s="441">
        <v>3649188.9961299999</v>
      </c>
      <c r="P63" s="442"/>
      <c r="Q63" s="441">
        <v>4167602.1686499999</v>
      </c>
      <c r="R63" s="442"/>
      <c r="S63" s="441">
        <v>4686015.3411699999</v>
      </c>
      <c r="T63" s="442"/>
      <c r="U63" s="441">
        <v>5204428.5136899995</v>
      </c>
      <c r="V63" s="442"/>
      <c r="W63" s="441">
        <v>5722841.686209999</v>
      </c>
      <c r="X63" s="442"/>
      <c r="Y63" s="441">
        <v>6241254.8587299986</v>
      </c>
      <c r="Z63" s="442"/>
      <c r="AA63" s="441">
        <v>6759668.0312499981</v>
      </c>
      <c r="AB63" s="442"/>
      <c r="AC63" s="253"/>
      <c r="AD63" s="257"/>
      <c r="AE63" s="257"/>
      <c r="AF63" s="257"/>
      <c r="AG63" s="257"/>
      <c r="AH63" s="257"/>
      <c r="AI63" s="257"/>
      <c r="AJ63" s="257"/>
    </row>
    <row r="64" spans="1:38" ht="39.9" customHeight="1" thickBot="1" x14ac:dyDescent="0.6">
      <c r="A64" s="407"/>
      <c r="B64" s="444" t="s">
        <v>305</v>
      </c>
      <c r="C64" s="445"/>
      <c r="D64" s="446"/>
      <c r="E64" s="445">
        <v>528561.566765</v>
      </c>
      <c r="F64" s="447"/>
      <c r="G64" s="445">
        <v>121195.10046538462</v>
      </c>
      <c r="H64" s="447"/>
      <c r="I64" s="445">
        <v>161073.03681307693</v>
      </c>
      <c r="J64" s="447"/>
      <c r="K64" s="445">
        <v>200950.97316076921</v>
      </c>
      <c r="L64" s="447"/>
      <c r="M64" s="445">
        <v>240828.90950846154</v>
      </c>
      <c r="N64" s="448"/>
      <c r="O64" s="445">
        <v>280706.84585615381</v>
      </c>
      <c r="P64" s="447"/>
      <c r="Q64" s="445">
        <v>320584.78220384615</v>
      </c>
      <c r="R64" s="447"/>
      <c r="S64" s="445">
        <v>360462.71855153848</v>
      </c>
      <c r="T64" s="447"/>
      <c r="U64" s="445">
        <v>400340.65489923075</v>
      </c>
      <c r="V64" s="447"/>
      <c r="W64" s="445">
        <v>440218.59124692302</v>
      </c>
      <c r="X64" s="447"/>
      <c r="Y64" s="445">
        <v>480096.5275946153</v>
      </c>
      <c r="Z64" s="447"/>
      <c r="AA64" s="445">
        <v>519974.46394230757</v>
      </c>
      <c r="AB64" s="447"/>
      <c r="AC64" s="267"/>
      <c r="AD64" s="267"/>
      <c r="AE64" s="268"/>
      <c r="AF64" s="268"/>
      <c r="AG64" s="269"/>
      <c r="AH64" s="267"/>
      <c r="AI64" s="271"/>
      <c r="AJ64" s="267"/>
    </row>
    <row r="65" spans="1:36" ht="39.9" customHeight="1" thickTop="1" x14ac:dyDescent="0.55000000000000004">
      <c r="A65" s="407"/>
      <c r="B65" s="450"/>
      <c r="C65" s="451"/>
      <c r="D65" s="452"/>
      <c r="E65" s="451"/>
      <c r="F65" s="453"/>
      <c r="G65" s="451"/>
      <c r="H65" s="453"/>
      <c r="I65" s="451"/>
      <c r="J65" s="453"/>
      <c r="K65" s="451"/>
      <c r="L65" s="453"/>
      <c r="M65" s="451"/>
      <c r="N65" s="454"/>
      <c r="O65" s="451"/>
      <c r="P65" s="453"/>
      <c r="Q65" s="451"/>
      <c r="R65" s="453"/>
      <c r="S65" s="451"/>
      <c r="T65" s="453"/>
      <c r="U65" s="451"/>
      <c r="V65" s="453"/>
      <c r="W65" s="451"/>
      <c r="X65" s="453"/>
      <c r="Y65" s="451"/>
      <c r="Z65" s="453"/>
      <c r="AA65" s="451"/>
      <c r="AB65" s="453"/>
      <c r="AC65" s="270"/>
      <c r="AD65" s="267"/>
      <c r="AE65" s="267"/>
      <c r="AF65" s="267"/>
      <c r="AG65" s="272"/>
      <c r="AH65" s="267"/>
      <c r="AI65" s="273"/>
      <c r="AJ65" s="267"/>
    </row>
    <row r="66" spans="1:36" ht="39.9" customHeight="1" x14ac:dyDescent="0.55000000000000004">
      <c r="A66" s="407"/>
      <c r="B66" s="462" t="s">
        <v>306</v>
      </c>
      <c r="C66" s="441"/>
      <c r="D66" s="437"/>
      <c r="E66" s="441">
        <v>98518.127290000004</v>
      </c>
      <c r="F66" s="442"/>
      <c r="G66" s="441">
        <v>98518.127290000004</v>
      </c>
      <c r="H66" s="442"/>
      <c r="I66" s="441">
        <v>98518.127290000004</v>
      </c>
      <c r="J66" s="442"/>
      <c r="K66" s="441">
        <v>98518.127290000004</v>
      </c>
      <c r="L66" s="442"/>
      <c r="M66" s="441">
        <v>98518.127290000004</v>
      </c>
      <c r="N66" s="443"/>
      <c r="O66" s="441">
        <v>98518.127290000004</v>
      </c>
      <c r="P66" s="442"/>
      <c r="Q66" s="441">
        <v>98518.127290000004</v>
      </c>
      <c r="R66" s="442"/>
      <c r="S66" s="441">
        <v>98518.127290000004</v>
      </c>
      <c r="T66" s="442"/>
      <c r="U66" s="441">
        <v>98518.127290000004</v>
      </c>
      <c r="V66" s="442"/>
      <c r="W66" s="441">
        <v>98518.127290000004</v>
      </c>
      <c r="X66" s="442"/>
      <c r="Y66" s="441">
        <v>98518.127290000004</v>
      </c>
      <c r="Z66" s="442"/>
      <c r="AA66" s="441">
        <v>98518.127290000004</v>
      </c>
      <c r="AB66" s="442"/>
      <c r="AC66" s="272"/>
      <c r="AD66" s="267"/>
      <c r="AE66" s="268"/>
      <c r="AF66" s="268"/>
      <c r="AG66" s="267"/>
      <c r="AH66" s="267"/>
      <c r="AI66" s="274"/>
      <c r="AJ66" s="267"/>
    </row>
    <row r="67" spans="1:36" ht="39.9" customHeight="1" x14ac:dyDescent="0.55000000000000004">
      <c r="A67" s="407"/>
      <c r="B67" s="440" t="s">
        <v>307</v>
      </c>
      <c r="C67" s="441">
        <v>97430.725309999994</v>
      </c>
      <c r="D67" s="437"/>
      <c r="E67" s="441">
        <v>195948.85259999998</v>
      </c>
      <c r="F67" s="442"/>
      <c r="G67" s="441">
        <v>294466.97988999996</v>
      </c>
      <c r="H67" s="442"/>
      <c r="I67" s="441">
        <v>392985.10717999993</v>
      </c>
      <c r="J67" s="442"/>
      <c r="K67" s="441">
        <v>491503.23446999991</v>
      </c>
      <c r="L67" s="442"/>
      <c r="M67" s="441">
        <v>590021.36175999988</v>
      </c>
      <c r="N67" s="443"/>
      <c r="O67" s="441">
        <v>688539.48904999986</v>
      </c>
      <c r="P67" s="442"/>
      <c r="Q67" s="441">
        <v>787057.61633999983</v>
      </c>
      <c r="R67" s="442"/>
      <c r="S67" s="441">
        <v>885575.74362999981</v>
      </c>
      <c r="T67" s="442"/>
      <c r="U67" s="441">
        <v>984093.87091999978</v>
      </c>
      <c r="V67" s="442"/>
      <c r="W67" s="441">
        <v>1082611.9982099999</v>
      </c>
      <c r="X67" s="442"/>
      <c r="Y67" s="441">
        <v>1181130.1254999998</v>
      </c>
      <c r="Z67" s="442"/>
      <c r="AA67" s="441">
        <v>1279648.2527899998</v>
      </c>
      <c r="AB67" s="442"/>
      <c r="AC67" s="267"/>
      <c r="AD67" s="267"/>
      <c r="AE67" s="268"/>
      <c r="AF67" s="268"/>
      <c r="AG67" s="267"/>
      <c r="AH67" s="275"/>
      <c r="AI67" s="267"/>
      <c r="AJ67" s="267"/>
    </row>
    <row r="68" spans="1:36" ht="39.9" customHeight="1" x14ac:dyDescent="0.55000000000000004">
      <c r="A68" s="407"/>
      <c r="B68" s="440" t="s">
        <v>308</v>
      </c>
      <c r="C68" s="441"/>
      <c r="D68" s="437"/>
      <c r="E68" s="441">
        <v>97974.426299999992</v>
      </c>
      <c r="F68" s="442"/>
      <c r="G68" s="441">
        <v>22651.306145384613</v>
      </c>
      <c r="H68" s="442"/>
      <c r="I68" s="441">
        <v>30229.623629230766</v>
      </c>
      <c r="J68" s="442"/>
      <c r="K68" s="441">
        <v>37807.941113076915</v>
      </c>
      <c r="L68" s="442"/>
      <c r="M68" s="441">
        <v>45386.258596923071</v>
      </c>
      <c r="N68" s="443"/>
      <c r="O68" s="441">
        <v>52964.57608076922</v>
      </c>
      <c r="P68" s="442"/>
      <c r="Q68" s="441">
        <v>60542.89356461537</v>
      </c>
      <c r="R68" s="442"/>
      <c r="S68" s="441">
        <v>68121.211048461526</v>
      </c>
      <c r="T68" s="442"/>
      <c r="U68" s="441">
        <v>75699.528532307682</v>
      </c>
      <c r="V68" s="442"/>
      <c r="W68" s="441">
        <v>83277.846016153839</v>
      </c>
      <c r="X68" s="442"/>
      <c r="Y68" s="441">
        <v>90856.163499999995</v>
      </c>
      <c r="Z68" s="442"/>
      <c r="AA68" s="441">
        <v>98434.480983846137</v>
      </c>
      <c r="AB68" s="442"/>
      <c r="AC68" s="275"/>
      <c r="AD68" s="267"/>
      <c r="AE68" s="268"/>
      <c r="AF68" s="268"/>
      <c r="AG68" s="267"/>
      <c r="AH68" s="275"/>
      <c r="AI68" s="267"/>
      <c r="AJ68" s="267"/>
    </row>
    <row r="69" spans="1:36" ht="39.9" customHeight="1" x14ac:dyDescent="0.55000000000000004">
      <c r="A69" s="407"/>
      <c r="B69" s="440" t="s">
        <v>309</v>
      </c>
      <c r="C69" s="441"/>
      <c r="D69" s="437"/>
      <c r="E69" s="441">
        <v>96519.6</v>
      </c>
      <c r="F69" s="442"/>
      <c r="G69" s="441">
        <v>72601.899999999994</v>
      </c>
      <c r="H69" s="442"/>
      <c r="I69" s="441">
        <v>72601.899999999994</v>
      </c>
      <c r="J69" s="442"/>
      <c r="K69" s="441">
        <v>72601.899999999994</v>
      </c>
      <c r="L69" s="442"/>
      <c r="M69" s="441">
        <v>72601.899999999994</v>
      </c>
      <c r="N69" s="443"/>
      <c r="O69" s="441">
        <v>72601.899999999994</v>
      </c>
      <c r="P69" s="442"/>
      <c r="Q69" s="441">
        <v>72601.899999999994</v>
      </c>
      <c r="R69" s="442"/>
      <c r="S69" s="441">
        <v>72601.899999999994</v>
      </c>
      <c r="T69" s="442"/>
      <c r="U69" s="441">
        <v>72601.899999999994</v>
      </c>
      <c r="V69" s="442"/>
      <c r="W69" s="441">
        <v>72601.899999999994</v>
      </c>
      <c r="X69" s="442"/>
      <c r="Y69" s="441">
        <v>72601.899999999994</v>
      </c>
      <c r="Z69" s="442"/>
      <c r="AA69" s="441">
        <v>72601.899999999994</v>
      </c>
      <c r="AB69" s="442"/>
      <c r="AC69" s="275"/>
      <c r="AD69" s="267"/>
      <c r="AE69" s="268"/>
      <c r="AF69" s="268"/>
      <c r="AG69" s="267"/>
      <c r="AH69" s="275"/>
      <c r="AI69" s="267"/>
      <c r="AJ69" s="267"/>
    </row>
    <row r="70" spans="1:36" ht="39.9" customHeight="1" x14ac:dyDescent="0.55000000000000004">
      <c r="A70" s="407"/>
      <c r="B70" s="440" t="s">
        <v>310</v>
      </c>
      <c r="C70" s="441"/>
      <c r="D70" s="437"/>
      <c r="E70" s="441">
        <v>379378.8</v>
      </c>
      <c r="F70" s="442"/>
      <c r="G70" s="441">
        <v>340497</v>
      </c>
      <c r="H70" s="442"/>
      <c r="I70" s="441">
        <v>340497</v>
      </c>
      <c r="J70" s="442"/>
      <c r="K70" s="441">
        <v>340497</v>
      </c>
      <c r="L70" s="442"/>
      <c r="M70" s="441">
        <v>340497</v>
      </c>
      <c r="N70" s="443"/>
      <c r="O70" s="441">
        <v>340497</v>
      </c>
      <c r="P70" s="442"/>
      <c r="Q70" s="441">
        <v>340497</v>
      </c>
      <c r="R70" s="442"/>
      <c r="S70" s="441">
        <v>340497</v>
      </c>
      <c r="T70" s="442"/>
      <c r="U70" s="441">
        <v>340497</v>
      </c>
      <c r="V70" s="442"/>
      <c r="W70" s="441">
        <v>340497</v>
      </c>
      <c r="X70" s="442"/>
      <c r="Y70" s="441">
        <v>340497</v>
      </c>
      <c r="Z70" s="442"/>
      <c r="AA70" s="441">
        <v>340497</v>
      </c>
      <c r="AB70" s="442"/>
      <c r="AC70" s="275"/>
      <c r="AD70" s="267"/>
      <c r="AE70" s="268"/>
      <c r="AF70" s="268"/>
      <c r="AG70" s="267"/>
      <c r="AH70" s="275"/>
      <c r="AI70" s="267"/>
      <c r="AJ70" s="267"/>
    </row>
    <row r="71" spans="1:36" ht="39.9" customHeight="1" x14ac:dyDescent="0.55000000000000004">
      <c r="A71" s="455"/>
      <c r="B71" s="440" t="s">
        <v>311</v>
      </c>
      <c r="C71" s="441"/>
      <c r="D71" s="437"/>
      <c r="E71" s="441">
        <v>3283.5466800000004</v>
      </c>
      <c r="F71" s="442"/>
      <c r="G71" s="441">
        <v>3283.5466800000004</v>
      </c>
      <c r="H71" s="442"/>
      <c r="I71" s="441">
        <v>3283.5466800000004</v>
      </c>
      <c r="J71" s="442"/>
      <c r="K71" s="441">
        <v>3283.5466800000004</v>
      </c>
      <c r="L71" s="442"/>
      <c r="M71" s="441">
        <v>3283.5466800000004</v>
      </c>
      <c r="N71" s="443"/>
      <c r="O71" s="441">
        <v>3283.5466800000004</v>
      </c>
      <c r="P71" s="442"/>
      <c r="Q71" s="441">
        <v>3283.5466800000004</v>
      </c>
      <c r="R71" s="442"/>
      <c r="S71" s="441">
        <v>3283.5466800000004</v>
      </c>
      <c r="T71" s="442"/>
      <c r="U71" s="441">
        <v>3283.5466800000004</v>
      </c>
      <c r="V71" s="442"/>
      <c r="W71" s="441">
        <v>3283.5466800000004</v>
      </c>
      <c r="X71" s="442"/>
      <c r="Y71" s="441">
        <v>3283.5466800000004</v>
      </c>
      <c r="Z71" s="442"/>
      <c r="AA71" s="441">
        <v>3283.5466800000004</v>
      </c>
      <c r="AB71" s="442"/>
      <c r="AC71" s="275"/>
    </row>
    <row r="72" spans="1:36" ht="39.9" customHeight="1" thickBot="1" x14ac:dyDescent="0.65">
      <c r="A72" s="455"/>
      <c r="B72" s="440" t="s">
        <v>312</v>
      </c>
      <c r="C72" s="472"/>
      <c r="D72" s="473"/>
      <c r="E72" s="474">
        <v>0</v>
      </c>
      <c r="F72" s="475"/>
      <c r="G72" s="474">
        <v>0</v>
      </c>
      <c r="H72" s="475"/>
      <c r="I72" s="474">
        <v>0</v>
      </c>
      <c r="J72" s="475"/>
      <c r="K72" s="474">
        <v>0</v>
      </c>
      <c r="L72" s="475"/>
      <c r="M72" s="474">
        <v>0</v>
      </c>
      <c r="N72" s="476"/>
      <c r="O72" s="474">
        <v>0</v>
      </c>
      <c r="P72" s="475"/>
      <c r="Q72" s="474">
        <v>0</v>
      </c>
      <c r="R72" s="475"/>
      <c r="S72" s="474">
        <v>0</v>
      </c>
      <c r="T72" s="475"/>
      <c r="U72" s="474">
        <v>0</v>
      </c>
      <c r="V72" s="475"/>
      <c r="W72" s="474">
        <v>0</v>
      </c>
      <c r="X72" s="475"/>
      <c r="Y72" s="474">
        <v>0</v>
      </c>
      <c r="Z72" s="475"/>
      <c r="AA72" s="474">
        <v>0</v>
      </c>
      <c r="AB72" s="475"/>
    </row>
    <row r="73" spans="1:36" ht="35.1" customHeight="1" thickTop="1" x14ac:dyDescent="0.6">
      <c r="A73" s="407"/>
      <c r="B73" s="477"/>
      <c r="C73" s="477"/>
      <c r="D73" s="477"/>
      <c r="E73" s="477"/>
      <c r="F73" s="477"/>
      <c r="G73" s="477"/>
      <c r="H73" s="477"/>
      <c r="I73" s="477"/>
      <c r="J73" s="477"/>
      <c r="K73" s="477"/>
      <c r="L73" s="477"/>
      <c r="M73" s="477"/>
      <c r="N73" s="477"/>
      <c r="O73" s="477"/>
      <c r="P73" s="477"/>
      <c r="Q73" s="477"/>
      <c r="R73" s="477"/>
      <c r="S73" s="477"/>
      <c r="T73" s="477"/>
      <c r="U73" s="477"/>
      <c r="V73" s="477"/>
      <c r="W73" s="477"/>
      <c r="X73" s="477"/>
      <c r="Y73" s="477"/>
      <c r="Z73" s="477"/>
      <c r="AA73" s="477"/>
      <c r="AB73" s="477"/>
    </row>
    <row r="74" spans="1:36" ht="35.1" customHeight="1" x14ac:dyDescent="0.6">
      <c r="A74" s="407"/>
      <c r="B74" s="257"/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Q74" s="263"/>
      <c r="R74" s="263"/>
      <c r="S74" s="263"/>
      <c r="T74" s="263"/>
      <c r="U74" s="263"/>
      <c r="V74" s="263"/>
      <c r="W74" s="263"/>
      <c r="X74" s="263"/>
      <c r="Y74" s="263"/>
      <c r="Z74" s="263"/>
      <c r="AA74" s="263"/>
      <c r="AB74" s="263"/>
    </row>
    <row r="75" spans="1:36" ht="24.9" customHeight="1" x14ac:dyDescent="0.5">
      <c r="A75" s="407"/>
      <c r="B75" s="478" t="s">
        <v>313</v>
      </c>
      <c r="C75" s="678" t="s">
        <v>314</v>
      </c>
      <c r="D75" s="678"/>
      <c r="E75" s="679">
        <v>43868.772324421298</v>
      </c>
      <c r="F75" s="679"/>
      <c r="G75" s="679">
        <v>43868.772324421298</v>
      </c>
      <c r="H75" s="679"/>
      <c r="I75" s="679">
        <v>43868.772324421298</v>
      </c>
      <c r="J75" s="679"/>
      <c r="K75" s="679">
        <v>43868.772324421298</v>
      </c>
      <c r="L75" s="679"/>
      <c r="M75" s="479">
        <v>43868.772324421298</v>
      </c>
      <c r="N75" s="479"/>
      <c r="O75" s="479">
        <v>43868.772324421298</v>
      </c>
      <c r="P75" s="479"/>
      <c r="Q75" s="479">
        <v>43868.772324421298</v>
      </c>
      <c r="R75" s="479"/>
      <c r="S75" s="479">
        <v>43868.772324421298</v>
      </c>
      <c r="T75" s="479"/>
      <c r="U75" s="479">
        <v>43868.772324421298</v>
      </c>
      <c r="V75" s="479"/>
      <c r="W75" s="479">
        <v>43868.772324421298</v>
      </c>
      <c r="X75" s="479"/>
      <c r="Y75" s="479">
        <v>43868.772324421298</v>
      </c>
      <c r="Z75" s="479"/>
      <c r="AA75" s="479">
        <v>43868.772324421298</v>
      </c>
      <c r="AB75" s="479"/>
    </row>
    <row r="76" spans="1:36" ht="24.9" customHeight="1" x14ac:dyDescent="0.5">
      <c r="A76" s="407"/>
      <c r="B76" s="480"/>
      <c r="C76" s="481"/>
      <c r="D76" s="481"/>
      <c r="E76" s="482"/>
      <c r="F76" s="483"/>
      <c r="G76" s="483"/>
      <c r="H76" s="483"/>
      <c r="I76" s="483"/>
      <c r="J76" s="483"/>
      <c r="K76" s="483"/>
      <c r="L76" s="483"/>
      <c r="M76" s="483"/>
      <c r="N76" s="483"/>
      <c r="O76" s="483"/>
      <c r="P76" s="483"/>
      <c r="Q76" s="483"/>
      <c r="R76" s="483"/>
      <c r="S76" s="483"/>
      <c r="T76" s="483"/>
      <c r="U76" s="483"/>
      <c r="V76" s="483"/>
      <c r="W76" s="483"/>
      <c r="X76" s="483"/>
      <c r="Y76" s="483"/>
      <c r="Z76" s="483"/>
      <c r="AA76" s="483"/>
      <c r="AB76" s="483"/>
    </row>
    <row r="77" spans="1:36" ht="24.9" customHeight="1" x14ac:dyDescent="0.5">
      <c r="A77" s="407"/>
      <c r="B77" s="480"/>
      <c r="C77" s="481"/>
      <c r="D77" s="481"/>
      <c r="E77" s="482"/>
      <c r="F77" s="483"/>
      <c r="G77" s="483"/>
      <c r="H77" s="483"/>
      <c r="I77" s="483"/>
      <c r="J77" s="483"/>
      <c r="K77" s="483"/>
      <c r="L77" s="483"/>
      <c r="M77" s="483"/>
      <c r="N77" s="483"/>
      <c r="O77" s="483"/>
      <c r="P77" s="483"/>
      <c r="Q77" s="483"/>
      <c r="R77" s="483"/>
      <c r="S77" s="483"/>
      <c r="T77" s="483"/>
      <c r="U77" s="483"/>
      <c r="V77" s="483"/>
      <c r="W77" s="483"/>
      <c r="X77" s="483"/>
      <c r="Y77" s="483"/>
      <c r="Z77" s="483"/>
      <c r="AA77" s="483"/>
      <c r="AB77" s="483"/>
    </row>
    <row r="78" spans="1:36" ht="24.9" customHeight="1" x14ac:dyDescent="0.5">
      <c r="A78" s="407"/>
      <c r="B78" s="480"/>
      <c r="C78" s="481"/>
      <c r="D78" s="481"/>
      <c r="E78" s="482"/>
      <c r="F78" s="483"/>
      <c r="G78" s="483"/>
      <c r="H78" s="483"/>
      <c r="I78" s="483"/>
      <c r="J78" s="483"/>
      <c r="K78" s="483"/>
      <c r="L78" s="483"/>
      <c r="M78" s="483"/>
      <c r="N78" s="483"/>
      <c r="O78" s="483"/>
      <c r="P78" s="483"/>
      <c r="Q78" s="483"/>
      <c r="R78" s="483"/>
      <c r="S78" s="483"/>
      <c r="T78" s="483"/>
      <c r="U78" s="483"/>
      <c r="V78" s="483"/>
      <c r="W78" s="483"/>
      <c r="X78" s="483"/>
      <c r="Y78" s="483"/>
      <c r="Z78" s="483"/>
      <c r="AA78" s="483"/>
      <c r="AB78" s="483"/>
    </row>
    <row r="79" spans="1:36" ht="31.8" x14ac:dyDescent="0.5">
      <c r="A79" s="407"/>
      <c r="B79" s="665" t="s">
        <v>273</v>
      </c>
      <c r="C79" s="665"/>
      <c r="D79" s="665"/>
      <c r="E79" s="665"/>
      <c r="F79" s="665"/>
      <c r="G79" s="408"/>
      <c r="H79" s="408"/>
      <c r="I79" s="408"/>
      <c r="J79" s="408"/>
      <c r="K79" s="408"/>
      <c r="L79" s="408"/>
      <c r="M79" s="408"/>
      <c r="N79" s="408"/>
      <c r="O79" s="408"/>
      <c r="P79" s="408"/>
      <c r="Q79" s="408"/>
      <c r="R79" s="408"/>
      <c r="S79" s="408"/>
      <c r="T79" s="408"/>
      <c r="U79" s="408"/>
      <c r="V79" s="408"/>
      <c r="W79" s="408"/>
      <c r="X79" s="408"/>
      <c r="Y79" s="408"/>
      <c r="Z79" s="408"/>
      <c r="AA79" s="408"/>
      <c r="AB79" s="408"/>
    </row>
    <row r="80" spans="1:36" ht="31.8" x14ac:dyDescent="0.5">
      <c r="A80" s="407"/>
      <c r="B80" s="408"/>
      <c r="C80" s="408"/>
      <c r="D80" s="408"/>
      <c r="E80" s="408"/>
      <c r="F80" s="408"/>
      <c r="G80" s="408"/>
      <c r="H80" s="408"/>
      <c r="I80" s="408"/>
      <c r="J80" s="408"/>
      <c r="K80" s="408"/>
      <c r="L80" s="408"/>
      <c r="M80" s="408"/>
      <c r="N80" s="408"/>
      <c r="O80" s="408"/>
      <c r="P80" s="408"/>
      <c r="Q80" s="408"/>
      <c r="R80" s="408"/>
      <c r="S80" s="408"/>
      <c r="T80" s="408"/>
      <c r="U80" s="408"/>
      <c r="V80" s="408"/>
      <c r="W80" s="408"/>
      <c r="X80" s="408"/>
      <c r="Y80" s="408"/>
      <c r="Z80" s="408"/>
      <c r="AA80" s="408"/>
      <c r="AB80" s="408"/>
    </row>
    <row r="81" spans="1:28" ht="31.8" x14ac:dyDescent="0.5">
      <c r="A81" s="407"/>
      <c r="B81" s="682" t="s">
        <v>315</v>
      </c>
      <c r="C81" s="682"/>
      <c r="D81" s="682"/>
      <c r="E81" s="682"/>
      <c r="F81" s="682"/>
      <c r="G81" s="484"/>
      <c r="H81" s="484"/>
      <c r="I81" s="484"/>
      <c r="J81" s="484"/>
      <c r="K81" s="484"/>
      <c r="L81" s="484"/>
      <c r="M81" s="484"/>
      <c r="N81" s="484"/>
      <c r="O81" s="484"/>
      <c r="P81" s="484"/>
      <c r="Q81" s="484"/>
      <c r="R81" s="484"/>
      <c r="S81" s="484"/>
      <c r="T81" s="484"/>
      <c r="U81" s="484"/>
      <c r="V81" s="484"/>
      <c r="W81" s="484"/>
      <c r="X81" s="484"/>
      <c r="Y81" s="484"/>
      <c r="Z81" s="484"/>
      <c r="AA81" s="484"/>
      <c r="AB81" s="484"/>
    </row>
    <row r="82" spans="1:28" ht="33" thickBot="1" x14ac:dyDescent="0.6">
      <c r="B82" s="486"/>
      <c r="C82" s="486"/>
      <c r="D82" s="486"/>
      <c r="E82" s="486"/>
      <c r="F82" s="486"/>
      <c r="G82" s="486"/>
      <c r="H82" s="486"/>
      <c r="I82" s="486"/>
      <c r="J82" s="486"/>
      <c r="K82" s="486"/>
      <c r="L82" s="486"/>
      <c r="M82" s="486"/>
      <c r="N82" s="487"/>
      <c r="O82" s="486"/>
      <c r="P82" s="486"/>
      <c r="Q82" s="486"/>
      <c r="R82" s="486"/>
      <c r="S82" s="486"/>
      <c r="T82" s="486"/>
      <c r="U82" s="486"/>
      <c r="V82" s="486"/>
      <c r="W82" s="486"/>
      <c r="X82" s="486"/>
      <c r="Y82" s="486"/>
      <c r="Z82" s="486"/>
      <c r="AA82" s="486"/>
      <c r="AB82" s="486"/>
    </row>
    <row r="83" spans="1:28" ht="39.9" customHeight="1" thickBot="1" x14ac:dyDescent="0.65">
      <c r="B83" s="488" t="s">
        <v>13</v>
      </c>
      <c r="C83" s="489" t="s">
        <v>278</v>
      </c>
      <c r="D83" s="490"/>
      <c r="E83" s="491" t="s">
        <v>316</v>
      </c>
      <c r="F83" s="491"/>
      <c r="G83" s="491" t="s">
        <v>317</v>
      </c>
      <c r="H83" s="492"/>
      <c r="I83" s="491" t="s">
        <v>318</v>
      </c>
      <c r="J83" s="492"/>
      <c r="K83" s="491" t="s">
        <v>319</v>
      </c>
      <c r="L83" s="492"/>
      <c r="M83" s="493" t="s">
        <v>320</v>
      </c>
      <c r="N83" s="494"/>
      <c r="O83" s="495" t="s">
        <v>321</v>
      </c>
      <c r="P83" s="492"/>
      <c r="Q83" s="495" t="s">
        <v>322</v>
      </c>
      <c r="R83" s="492"/>
      <c r="S83" s="495" t="s">
        <v>323</v>
      </c>
      <c r="T83" s="492"/>
      <c r="U83" s="495" t="s">
        <v>324</v>
      </c>
      <c r="V83" s="492"/>
      <c r="W83" s="495" t="s">
        <v>325</v>
      </c>
      <c r="X83" s="492"/>
      <c r="Y83" s="495" t="s">
        <v>326</v>
      </c>
      <c r="Z83" s="492"/>
      <c r="AA83" s="496" t="s">
        <v>327</v>
      </c>
      <c r="AB83" s="492"/>
    </row>
    <row r="84" spans="1:28" ht="30" customHeight="1" thickTop="1" x14ac:dyDescent="0.6">
      <c r="B84" s="497"/>
      <c r="C84" s="498"/>
      <c r="D84" s="499"/>
      <c r="E84" s="500"/>
      <c r="F84" s="501"/>
      <c r="G84" s="500"/>
      <c r="H84" s="501"/>
      <c r="I84" s="500"/>
      <c r="J84" s="501"/>
      <c r="K84" s="500"/>
      <c r="L84" s="501"/>
      <c r="M84" s="500"/>
      <c r="N84" s="502"/>
      <c r="O84" s="498"/>
      <c r="P84" s="501"/>
      <c r="Q84" s="498"/>
      <c r="R84" s="501"/>
      <c r="S84" s="498"/>
      <c r="T84" s="501"/>
      <c r="U84" s="498"/>
      <c r="V84" s="501"/>
      <c r="W84" s="498"/>
      <c r="X84" s="501"/>
      <c r="Y84" s="498"/>
      <c r="Z84" s="501"/>
      <c r="AA84" s="498"/>
      <c r="AB84" s="501"/>
    </row>
    <row r="85" spans="1:28" ht="39.9" customHeight="1" x14ac:dyDescent="0.55000000000000004">
      <c r="A85" s="455"/>
      <c r="B85" s="462" t="s">
        <v>328</v>
      </c>
      <c r="C85" s="470">
        <v>1034.5313799999999</v>
      </c>
      <c r="D85" s="437"/>
      <c r="E85" s="503">
        <v>967.27995999999996</v>
      </c>
      <c r="F85" s="504"/>
      <c r="G85" s="503">
        <v>967.27995999999996</v>
      </c>
      <c r="H85" s="504"/>
      <c r="I85" s="503">
        <v>967.27995999999996</v>
      </c>
      <c r="J85" s="504"/>
      <c r="K85" s="503">
        <v>967.27995999999996</v>
      </c>
      <c r="L85" s="504"/>
      <c r="M85" s="503">
        <v>967.27995999999996</v>
      </c>
      <c r="N85" s="443"/>
      <c r="O85" s="503">
        <v>967.27995999999996</v>
      </c>
      <c r="P85" s="504"/>
      <c r="Q85" s="503">
        <v>967.27995999999996</v>
      </c>
      <c r="R85" s="504"/>
      <c r="S85" s="503">
        <v>967.27995999999996</v>
      </c>
      <c r="T85" s="504"/>
      <c r="U85" s="503">
        <v>967.27995999999996</v>
      </c>
      <c r="V85" s="504"/>
      <c r="W85" s="503">
        <v>967.27995999999996</v>
      </c>
      <c r="X85" s="504"/>
      <c r="Y85" s="503">
        <v>967.27995999999996</v>
      </c>
      <c r="Z85" s="504"/>
      <c r="AA85" s="503">
        <v>967.27995999999996</v>
      </c>
      <c r="AB85" s="504"/>
    </row>
    <row r="86" spans="1:28" ht="39.9" customHeight="1" x14ac:dyDescent="0.55000000000000004">
      <c r="A86" s="455"/>
      <c r="B86" s="462" t="s">
        <v>329</v>
      </c>
      <c r="C86" s="505">
        <v>-0.22888</v>
      </c>
      <c r="D86" s="437"/>
      <c r="E86" s="506">
        <v>-0.26924000000000003</v>
      </c>
      <c r="F86" s="504"/>
      <c r="G86" s="506">
        <v>-0.26924000000000003</v>
      </c>
      <c r="H86" s="504"/>
      <c r="I86" s="506">
        <v>-0.26924000000000003</v>
      </c>
      <c r="J86" s="504"/>
      <c r="K86" s="506">
        <v>-0.26924000000000003</v>
      </c>
      <c r="L86" s="504"/>
      <c r="M86" s="506">
        <v>-0.26924000000000003</v>
      </c>
      <c r="N86" s="443"/>
      <c r="O86" s="506">
        <v>-0.26924000000000003</v>
      </c>
      <c r="P86" s="504"/>
      <c r="Q86" s="506">
        <v>-0.26924000000000003</v>
      </c>
      <c r="R86" s="504"/>
      <c r="S86" s="506">
        <v>-0.26924000000000003</v>
      </c>
      <c r="T86" s="504"/>
      <c r="U86" s="506">
        <v>-0.26924000000000003</v>
      </c>
      <c r="V86" s="504"/>
      <c r="W86" s="506">
        <v>-0.26924000000000003</v>
      </c>
      <c r="X86" s="504"/>
      <c r="Y86" s="506">
        <v>-0.26924000000000003</v>
      </c>
      <c r="Z86" s="504"/>
      <c r="AA86" s="506">
        <v>-0.26924000000000003</v>
      </c>
      <c r="AB86" s="504"/>
    </row>
    <row r="87" spans="1:28" ht="39.9" customHeight="1" x14ac:dyDescent="0.55000000000000004">
      <c r="B87" s="462" t="s">
        <v>330</v>
      </c>
      <c r="C87" s="505">
        <v>0</v>
      </c>
      <c r="D87" s="507"/>
      <c r="E87" s="508">
        <v>0</v>
      </c>
      <c r="F87" s="509"/>
      <c r="G87" s="508">
        <v>0</v>
      </c>
      <c r="H87" s="509"/>
      <c r="I87" s="508">
        <v>0</v>
      </c>
      <c r="J87" s="509"/>
      <c r="K87" s="508">
        <v>0</v>
      </c>
      <c r="L87" s="509"/>
      <c r="M87" s="508">
        <v>0</v>
      </c>
      <c r="N87" s="510"/>
      <c r="O87" s="508">
        <v>0</v>
      </c>
      <c r="P87" s="509"/>
      <c r="Q87" s="508">
        <v>0</v>
      </c>
      <c r="R87" s="509"/>
      <c r="S87" s="508">
        <v>0</v>
      </c>
      <c r="T87" s="509"/>
      <c r="U87" s="508">
        <v>0</v>
      </c>
      <c r="V87" s="509"/>
      <c r="W87" s="508">
        <v>0</v>
      </c>
      <c r="X87" s="509"/>
      <c r="Y87" s="508">
        <v>0</v>
      </c>
      <c r="Z87" s="509"/>
      <c r="AA87" s="508">
        <v>0</v>
      </c>
      <c r="AB87" s="509"/>
    </row>
    <row r="88" spans="1:28" ht="39.9" customHeight="1" x14ac:dyDescent="0.55000000000000004">
      <c r="A88" s="407"/>
      <c r="B88" s="462" t="s">
        <v>331</v>
      </c>
      <c r="C88" s="470">
        <v>1034.5313799999999</v>
      </c>
      <c r="D88" s="437"/>
      <c r="E88" s="441">
        <v>967.27995999999996</v>
      </c>
      <c r="F88" s="504"/>
      <c r="G88" s="441">
        <v>967.27995999999996</v>
      </c>
      <c r="H88" s="504"/>
      <c r="I88" s="441">
        <v>967.27995999999996</v>
      </c>
      <c r="J88" s="504"/>
      <c r="K88" s="441">
        <v>967.27995999999996</v>
      </c>
      <c r="L88" s="504"/>
      <c r="M88" s="441">
        <v>967.27995999999996</v>
      </c>
      <c r="N88" s="443"/>
      <c r="O88" s="441">
        <v>967.27995999999996</v>
      </c>
      <c r="P88" s="504"/>
      <c r="Q88" s="441">
        <v>967.27995999999996</v>
      </c>
      <c r="R88" s="504"/>
      <c r="S88" s="441">
        <v>967.27995999999996</v>
      </c>
      <c r="T88" s="504"/>
      <c r="U88" s="441">
        <v>967.27995999999996</v>
      </c>
      <c r="V88" s="504"/>
      <c r="W88" s="441">
        <v>967.27995999999996</v>
      </c>
      <c r="X88" s="504"/>
      <c r="Y88" s="441">
        <v>967.27995999999996</v>
      </c>
      <c r="Z88" s="504"/>
      <c r="AA88" s="441">
        <v>967.27995999999996</v>
      </c>
      <c r="AB88" s="504"/>
    </row>
    <row r="89" spans="1:28" ht="39.9" customHeight="1" x14ac:dyDescent="0.55000000000000004">
      <c r="B89" s="462" t="s">
        <v>332</v>
      </c>
      <c r="C89" s="470">
        <v>0</v>
      </c>
      <c r="D89" s="437"/>
      <c r="E89" s="441">
        <v>0</v>
      </c>
      <c r="F89" s="504"/>
      <c r="G89" s="441">
        <v>0</v>
      </c>
      <c r="H89" s="504"/>
      <c r="I89" s="441">
        <v>0</v>
      </c>
      <c r="J89" s="504"/>
      <c r="K89" s="441">
        <v>0</v>
      </c>
      <c r="L89" s="504"/>
      <c r="M89" s="441">
        <v>0</v>
      </c>
      <c r="N89" s="443"/>
      <c r="O89" s="441">
        <v>0</v>
      </c>
      <c r="P89" s="504"/>
      <c r="Q89" s="441">
        <v>0</v>
      </c>
      <c r="R89" s="504"/>
      <c r="S89" s="441">
        <v>0</v>
      </c>
      <c r="T89" s="504"/>
      <c r="U89" s="441">
        <v>0</v>
      </c>
      <c r="V89" s="504"/>
      <c r="W89" s="441">
        <v>0</v>
      </c>
      <c r="X89" s="504"/>
      <c r="Y89" s="441">
        <v>0</v>
      </c>
      <c r="Z89" s="504"/>
      <c r="AA89" s="441">
        <v>0</v>
      </c>
      <c r="AB89" s="504"/>
    </row>
    <row r="90" spans="1:28" ht="39.9" customHeight="1" thickBot="1" x14ac:dyDescent="0.6">
      <c r="A90" s="407"/>
      <c r="B90" s="511" t="s">
        <v>333</v>
      </c>
      <c r="C90" s="512">
        <v>1034.5313799999999</v>
      </c>
      <c r="D90" s="446"/>
      <c r="E90" s="513">
        <v>967.27995999999996</v>
      </c>
      <c r="F90" s="514"/>
      <c r="G90" s="513">
        <v>967.27995999999996</v>
      </c>
      <c r="H90" s="514"/>
      <c r="I90" s="513">
        <v>967.27995999999996</v>
      </c>
      <c r="J90" s="514"/>
      <c r="K90" s="513">
        <v>967.27995999999996</v>
      </c>
      <c r="L90" s="514"/>
      <c r="M90" s="513">
        <v>967.27995999999996</v>
      </c>
      <c r="N90" s="515"/>
      <c r="O90" s="513">
        <v>967.27995999999996</v>
      </c>
      <c r="P90" s="514"/>
      <c r="Q90" s="513">
        <v>967.27995999999996</v>
      </c>
      <c r="R90" s="514"/>
      <c r="S90" s="513">
        <v>967.27995999999996</v>
      </c>
      <c r="T90" s="514"/>
      <c r="U90" s="513">
        <v>967.27995999999996</v>
      </c>
      <c r="V90" s="514"/>
      <c r="W90" s="513">
        <v>967.27995999999996</v>
      </c>
      <c r="X90" s="514"/>
      <c r="Y90" s="513">
        <v>967.27995999999996</v>
      </c>
      <c r="Z90" s="514"/>
      <c r="AA90" s="513">
        <v>967.27995999999996</v>
      </c>
      <c r="AB90" s="514"/>
    </row>
    <row r="91" spans="1:28" ht="30" customHeight="1" thickTop="1" thickBot="1" x14ac:dyDescent="0.6">
      <c r="B91" s="486"/>
      <c r="C91" s="486"/>
      <c r="D91" s="486"/>
      <c r="E91" s="486"/>
      <c r="F91" s="486"/>
      <c r="G91" s="486"/>
      <c r="H91" s="486"/>
      <c r="I91" s="486"/>
      <c r="J91" s="486"/>
      <c r="K91" s="486"/>
      <c r="L91" s="486"/>
      <c r="M91" s="486"/>
      <c r="N91" s="516"/>
      <c r="O91" s="486"/>
      <c r="P91" s="486"/>
      <c r="Q91" s="486"/>
      <c r="R91" s="486"/>
      <c r="S91" s="486"/>
      <c r="T91" s="486"/>
      <c r="U91" s="486"/>
      <c r="V91" s="486"/>
      <c r="W91" s="486"/>
      <c r="X91" s="486"/>
      <c r="Y91" s="486"/>
      <c r="Z91" s="486"/>
      <c r="AA91" s="486"/>
      <c r="AB91" s="486"/>
    </row>
    <row r="92" spans="1:28" ht="39.9" customHeight="1" x14ac:dyDescent="0.55000000000000004">
      <c r="A92" s="407"/>
      <c r="B92" s="517"/>
      <c r="C92" s="683" t="s">
        <v>278</v>
      </c>
      <c r="D92" s="684"/>
      <c r="E92" s="685" t="s">
        <v>316</v>
      </c>
      <c r="F92" s="681"/>
      <c r="G92" s="680" t="s">
        <v>317</v>
      </c>
      <c r="H92" s="681"/>
      <c r="I92" s="680" t="s">
        <v>318</v>
      </c>
      <c r="J92" s="681"/>
      <c r="K92" s="680" t="s">
        <v>319</v>
      </c>
      <c r="L92" s="681"/>
      <c r="M92" s="518" t="s">
        <v>320</v>
      </c>
      <c r="N92" s="519"/>
      <c r="O92" s="520" t="s">
        <v>321</v>
      </c>
      <c r="P92" s="521"/>
      <c r="Q92" s="520" t="s">
        <v>322</v>
      </c>
      <c r="R92" s="521"/>
      <c r="S92" s="520" t="s">
        <v>323</v>
      </c>
      <c r="T92" s="521"/>
      <c r="U92" s="520" t="s">
        <v>334</v>
      </c>
      <c r="V92" s="521"/>
      <c r="W92" s="520" t="s">
        <v>325</v>
      </c>
      <c r="X92" s="521"/>
      <c r="Y92" s="520" t="s">
        <v>326</v>
      </c>
      <c r="Z92" s="521"/>
      <c r="AA92" s="520" t="s">
        <v>335</v>
      </c>
      <c r="AB92" s="521"/>
    </row>
    <row r="93" spans="1:28" ht="39.9" customHeight="1" x14ac:dyDescent="0.55000000000000004">
      <c r="A93" s="407"/>
      <c r="B93" s="522" t="s">
        <v>336</v>
      </c>
      <c r="C93" s="523">
        <v>7043.3</v>
      </c>
      <c r="D93" s="524"/>
      <c r="E93" s="525">
        <v>1087.4019800000001</v>
      </c>
      <c r="F93" s="526"/>
      <c r="G93" s="525">
        <v>1087.4019800000001</v>
      </c>
      <c r="H93" s="526"/>
      <c r="I93" s="525">
        <v>1087.4019800000001</v>
      </c>
      <c r="J93" s="526"/>
      <c r="K93" s="525">
        <v>1087.4019800000001</v>
      </c>
      <c r="L93" s="526"/>
      <c r="M93" s="525">
        <v>1087.4019800000001</v>
      </c>
      <c r="N93" s="527"/>
      <c r="O93" s="525">
        <v>1087.4019800000001</v>
      </c>
      <c r="P93" s="526"/>
      <c r="Q93" s="525">
        <v>1087.4019800000001</v>
      </c>
      <c r="R93" s="526"/>
      <c r="S93" s="525">
        <v>1087.4019800000001</v>
      </c>
      <c r="T93" s="526"/>
      <c r="U93" s="525">
        <v>1087.4019800000001</v>
      </c>
      <c r="V93" s="526"/>
      <c r="W93" s="525">
        <v>1087.4019800000001</v>
      </c>
      <c r="X93" s="526"/>
      <c r="Y93" s="525">
        <v>1087.4019800000001</v>
      </c>
      <c r="Z93" s="525">
        <v>1087.4019800000001</v>
      </c>
      <c r="AA93" s="525">
        <v>1087.4019800000001</v>
      </c>
      <c r="AB93" s="526"/>
    </row>
    <row r="94" spans="1:28" ht="39.9" customHeight="1" x14ac:dyDescent="0.55000000000000004">
      <c r="A94" s="407"/>
      <c r="B94" s="522" t="s">
        <v>337</v>
      </c>
      <c r="C94" s="523"/>
      <c r="D94" s="528"/>
      <c r="E94" s="523">
        <v>970.83442000000014</v>
      </c>
      <c r="F94" s="529"/>
      <c r="G94" s="523">
        <v>970.83442000000014</v>
      </c>
      <c r="H94" s="529"/>
      <c r="I94" s="523">
        <v>970.83442000000014</v>
      </c>
      <c r="J94" s="529"/>
      <c r="K94" s="523">
        <v>970.83442000000014</v>
      </c>
      <c r="L94" s="529"/>
      <c r="M94" s="523">
        <v>970.83442000000014</v>
      </c>
      <c r="N94" s="530"/>
      <c r="O94" s="523">
        <v>970.83442000000014</v>
      </c>
      <c r="P94" s="529"/>
      <c r="Q94" s="523">
        <v>970.83442000000014</v>
      </c>
      <c r="R94" s="529"/>
      <c r="S94" s="523">
        <v>970.83442000000014</v>
      </c>
      <c r="T94" s="529"/>
      <c r="U94" s="523">
        <v>970.83442000000014</v>
      </c>
      <c r="V94" s="529"/>
      <c r="W94" s="523">
        <v>970.83442000000014</v>
      </c>
      <c r="X94" s="529"/>
      <c r="Y94" s="523">
        <v>970.83442000000014</v>
      </c>
      <c r="Z94" s="529"/>
      <c r="AA94" s="523">
        <v>970.83442000000014</v>
      </c>
      <c r="AB94" s="529"/>
    </row>
    <row r="95" spans="1:28" ht="39.9" customHeight="1" x14ac:dyDescent="0.55000000000000004">
      <c r="A95" s="407"/>
      <c r="B95" s="522" t="s">
        <v>338</v>
      </c>
      <c r="C95" s="523"/>
      <c r="D95" s="528"/>
      <c r="E95" s="531">
        <v>1456.5644600000003</v>
      </c>
      <c r="F95" s="529"/>
      <c r="G95" s="531">
        <v>1456.5644600000003</v>
      </c>
      <c r="H95" s="529"/>
      <c r="I95" s="531">
        <v>1456.5644600000003</v>
      </c>
      <c r="J95" s="529"/>
      <c r="K95" s="531">
        <v>1456.5644600000003</v>
      </c>
      <c r="L95" s="529"/>
      <c r="M95" s="531">
        <v>1456.5644600000003</v>
      </c>
      <c r="N95" s="530"/>
      <c r="O95" s="531">
        <v>1456.5644600000003</v>
      </c>
      <c r="P95" s="529"/>
      <c r="Q95" s="531">
        <v>1456.5644600000003</v>
      </c>
      <c r="R95" s="529"/>
      <c r="S95" s="531">
        <v>1456.5644600000003</v>
      </c>
      <c r="T95" s="529"/>
      <c r="U95" s="531">
        <v>1456.5644600000003</v>
      </c>
      <c r="V95" s="529"/>
      <c r="W95" s="531">
        <v>1456.5644600000003</v>
      </c>
      <c r="X95" s="529"/>
      <c r="Y95" s="531">
        <v>1456.5644600000003</v>
      </c>
      <c r="Z95" s="529"/>
      <c r="AA95" s="531">
        <v>1456.5644600000003</v>
      </c>
      <c r="AB95" s="529"/>
    </row>
    <row r="96" spans="1:28" ht="39.9" customHeight="1" x14ac:dyDescent="0.55000000000000004">
      <c r="A96" s="407"/>
      <c r="B96" s="522" t="s">
        <v>339</v>
      </c>
      <c r="C96" s="523"/>
      <c r="D96" s="528"/>
      <c r="E96" s="531">
        <v>1110.3031699999999</v>
      </c>
      <c r="F96" s="529"/>
      <c r="G96" s="531">
        <v>1110.3031699999999</v>
      </c>
      <c r="H96" s="529"/>
      <c r="I96" s="531">
        <v>1110.3031699999999</v>
      </c>
      <c r="J96" s="529"/>
      <c r="K96" s="531">
        <v>1110.3031699999999</v>
      </c>
      <c r="L96" s="529"/>
      <c r="M96" s="531">
        <v>1110.3031699999999</v>
      </c>
      <c r="N96" s="530"/>
      <c r="O96" s="531">
        <v>1110.3031699999999</v>
      </c>
      <c r="P96" s="529"/>
      <c r="Q96" s="531">
        <v>1110.3031699999999</v>
      </c>
      <c r="R96" s="529"/>
      <c r="S96" s="531">
        <v>1110.3031699999999</v>
      </c>
      <c r="T96" s="529"/>
      <c r="U96" s="531">
        <v>1110.3031699999999</v>
      </c>
      <c r="V96" s="529"/>
      <c r="W96" s="531">
        <v>1110.3031699999999</v>
      </c>
      <c r="X96" s="529"/>
      <c r="Y96" s="531">
        <v>1110.3031699999999</v>
      </c>
      <c r="Z96" s="529"/>
      <c r="AA96" s="531">
        <v>1110.3031699999999</v>
      </c>
      <c r="AB96" s="529"/>
    </row>
    <row r="97" spans="1:28" ht="39.9" customHeight="1" x14ac:dyDescent="0.55000000000000004">
      <c r="A97" s="455"/>
      <c r="B97" s="532" t="s">
        <v>340</v>
      </c>
      <c r="C97" s="523">
        <v>103.4</v>
      </c>
      <c r="D97" s="533"/>
      <c r="E97" s="523">
        <v>89.642830000000004</v>
      </c>
      <c r="F97" s="534"/>
      <c r="G97" s="523">
        <v>89.642830000000004</v>
      </c>
      <c r="H97" s="534"/>
      <c r="I97" s="523">
        <v>89.642830000000004</v>
      </c>
      <c r="J97" s="534"/>
      <c r="K97" s="523">
        <v>89.642830000000004</v>
      </c>
      <c r="L97" s="534"/>
      <c r="M97" s="523">
        <v>89.642830000000004</v>
      </c>
      <c r="N97" s="535"/>
      <c r="O97" s="523">
        <v>89.642830000000004</v>
      </c>
      <c r="P97" s="534"/>
      <c r="Q97" s="523">
        <v>89.642830000000004</v>
      </c>
      <c r="R97" s="534"/>
      <c r="S97" s="523">
        <v>89.642830000000004</v>
      </c>
      <c r="T97" s="534"/>
      <c r="U97" s="523">
        <v>89.642830000000004</v>
      </c>
      <c r="V97" s="534"/>
      <c r="W97" s="523">
        <v>89.642830000000004</v>
      </c>
      <c r="X97" s="534"/>
      <c r="Y97" s="523">
        <v>89.642830000000004</v>
      </c>
      <c r="Z97" s="534"/>
      <c r="AA97" s="523">
        <v>89.642830000000004</v>
      </c>
      <c r="AB97" s="534"/>
    </row>
    <row r="98" spans="1:28" ht="39.9" customHeight="1" x14ac:dyDescent="0.55000000000000004">
      <c r="A98" s="407"/>
      <c r="B98" s="532" t="s">
        <v>341</v>
      </c>
      <c r="C98" s="523"/>
      <c r="D98" s="533"/>
      <c r="E98" s="523">
        <v>1.91686</v>
      </c>
      <c r="F98" s="534"/>
      <c r="G98" s="523">
        <v>1.91686</v>
      </c>
      <c r="H98" s="534"/>
      <c r="I98" s="523">
        <v>1.91686</v>
      </c>
      <c r="J98" s="534"/>
      <c r="K98" s="523">
        <v>1.91686</v>
      </c>
      <c r="L98" s="534"/>
      <c r="M98" s="523">
        <v>1.91686</v>
      </c>
      <c r="N98" s="535"/>
      <c r="O98" s="523">
        <v>1.91686</v>
      </c>
      <c r="P98" s="534"/>
      <c r="Q98" s="523">
        <v>1.91686</v>
      </c>
      <c r="R98" s="534"/>
      <c r="S98" s="523">
        <v>1.91686</v>
      </c>
      <c r="T98" s="534"/>
      <c r="U98" s="523">
        <v>1.91686</v>
      </c>
      <c r="V98" s="534"/>
      <c r="W98" s="523">
        <v>1.91686</v>
      </c>
      <c r="X98" s="534"/>
      <c r="Y98" s="523">
        <v>1.91686</v>
      </c>
      <c r="Z98" s="534"/>
      <c r="AA98" s="523">
        <v>1.91686</v>
      </c>
      <c r="AB98" s="534"/>
    </row>
    <row r="99" spans="1:28" ht="39.9" customHeight="1" x14ac:dyDescent="0.55000000000000004">
      <c r="A99" s="455"/>
      <c r="B99" s="532" t="s">
        <v>342</v>
      </c>
      <c r="C99" s="523"/>
      <c r="D99" s="533"/>
      <c r="E99" s="523">
        <v>136.73679000000001</v>
      </c>
      <c r="F99" s="534"/>
      <c r="G99" s="523">
        <v>136.73679000000001</v>
      </c>
      <c r="H99" s="534"/>
      <c r="I99" s="523">
        <v>136.73679000000001</v>
      </c>
      <c r="J99" s="534"/>
      <c r="K99" s="523">
        <v>136.73679000000001</v>
      </c>
      <c r="L99" s="534"/>
      <c r="M99" s="523">
        <v>136.73679000000001</v>
      </c>
      <c r="N99" s="535"/>
      <c r="O99" s="523">
        <v>136.73679000000001</v>
      </c>
      <c r="P99" s="534"/>
      <c r="Q99" s="523">
        <v>136.73679000000001</v>
      </c>
      <c r="R99" s="534"/>
      <c r="S99" s="523">
        <v>136.73679000000001</v>
      </c>
      <c r="T99" s="534"/>
      <c r="U99" s="523">
        <v>136.73679000000001</v>
      </c>
      <c r="V99" s="534"/>
      <c r="W99" s="523">
        <v>136.73679000000001</v>
      </c>
      <c r="X99" s="534"/>
      <c r="Y99" s="523">
        <v>136.73679000000001</v>
      </c>
      <c r="Z99" s="534"/>
      <c r="AA99" s="523">
        <v>136.73679000000001</v>
      </c>
      <c r="AB99" s="534"/>
    </row>
    <row r="100" spans="1:28" ht="39.9" customHeight="1" x14ac:dyDescent="0.55000000000000004">
      <c r="A100" s="407"/>
      <c r="B100" s="532" t="s">
        <v>343</v>
      </c>
      <c r="C100" s="523"/>
      <c r="D100" s="533"/>
      <c r="E100" s="523">
        <v>199.45320999999998</v>
      </c>
      <c r="F100" s="534"/>
      <c r="G100" s="523">
        <v>199.45320999999998</v>
      </c>
      <c r="H100" s="534"/>
      <c r="I100" s="523">
        <v>199.45320999999998</v>
      </c>
      <c r="J100" s="534"/>
      <c r="K100" s="523">
        <v>199.45320999999998</v>
      </c>
      <c r="L100" s="534"/>
      <c r="M100" s="523">
        <v>199.45320999999998</v>
      </c>
      <c r="N100" s="535"/>
      <c r="O100" s="523">
        <v>199.45320999999998</v>
      </c>
      <c r="P100" s="534"/>
      <c r="Q100" s="523">
        <v>199.45320999999998</v>
      </c>
      <c r="R100" s="534"/>
      <c r="S100" s="523">
        <v>199.45320999999998</v>
      </c>
      <c r="T100" s="534"/>
      <c r="U100" s="523">
        <v>199.45320999999998</v>
      </c>
      <c r="V100" s="534"/>
      <c r="W100" s="523">
        <v>199.45320999999998</v>
      </c>
      <c r="X100" s="534"/>
      <c r="Y100" s="523">
        <v>199.45320999999998</v>
      </c>
      <c r="Z100" s="534"/>
      <c r="AA100" s="523">
        <v>199.45320999999998</v>
      </c>
      <c r="AB100" s="534"/>
    </row>
    <row r="101" spans="1:28" ht="39.9" customHeight="1" x14ac:dyDescent="0.55000000000000004">
      <c r="A101" s="455"/>
      <c r="B101" s="532" t="s">
        <v>344</v>
      </c>
      <c r="C101" s="523">
        <v>194.1</v>
      </c>
      <c r="D101" s="533"/>
      <c r="E101" s="523">
        <v>4.036E-2</v>
      </c>
      <c r="F101" s="534"/>
      <c r="G101" s="523">
        <v>4.036E-2</v>
      </c>
      <c r="H101" s="534"/>
      <c r="I101" s="523">
        <v>4.036E-2</v>
      </c>
      <c r="J101" s="534"/>
      <c r="K101" s="523">
        <v>4.036E-2</v>
      </c>
      <c r="L101" s="534"/>
      <c r="M101" s="523">
        <v>4.036E-2</v>
      </c>
      <c r="N101" s="535"/>
      <c r="O101" s="523">
        <v>4.036E-2</v>
      </c>
      <c r="P101" s="534"/>
      <c r="Q101" s="523">
        <v>4.036E-2</v>
      </c>
      <c r="R101" s="534"/>
      <c r="S101" s="523">
        <v>4.036E-2</v>
      </c>
      <c r="T101" s="534"/>
      <c r="U101" s="523">
        <v>4.036E-2</v>
      </c>
      <c r="V101" s="534"/>
      <c r="W101" s="523">
        <v>4.036E-2</v>
      </c>
      <c r="X101" s="534"/>
      <c r="Y101" s="523">
        <v>4.036E-2</v>
      </c>
      <c r="Z101" s="534"/>
      <c r="AA101" s="523">
        <v>4.036E-2</v>
      </c>
      <c r="AB101" s="534"/>
    </row>
    <row r="102" spans="1:28" ht="39.9" customHeight="1" x14ac:dyDescent="0.55000000000000004">
      <c r="A102" s="407"/>
      <c r="B102" s="532" t="s">
        <v>345</v>
      </c>
      <c r="C102" s="523"/>
      <c r="D102" s="533"/>
      <c r="E102" s="523">
        <v>21.655630000000002</v>
      </c>
      <c r="F102" s="534"/>
      <c r="G102" s="523">
        <v>21.655630000000002</v>
      </c>
      <c r="H102" s="534"/>
      <c r="I102" s="523">
        <v>21.655630000000002</v>
      </c>
      <c r="J102" s="534"/>
      <c r="K102" s="523">
        <v>21.655630000000002</v>
      </c>
      <c r="L102" s="534"/>
      <c r="M102" s="523">
        <v>21.655630000000002</v>
      </c>
      <c r="N102" s="535"/>
      <c r="O102" s="523">
        <v>21.655630000000002</v>
      </c>
      <c r="P102" s="534"/>
      <c r="Q102" s="523">
        <v>21.655630000000002</v>
      </c>
      <c r="R102" s="534"/>
      <c r="S102" s="523">
        <v>21.655630000000002</v>
      </c>
      <c r="T102" s="534"/>
      <c r="U102" s="523">
        <v>21.655630000000002</v>
      </c>
      <c r="V102" s="534"/>
      <c r="W102" s="523">
        <v>21.655630000000002</v>
      </c>
      <c r="X102" s="534"/>
      <c r="Y102" s="523">
        <v>21.655630000000002</v>
      </c>
      <c r="Z102" s="534"/>
      <c r="AA102" s="523">
        <v>21.655630000000002</v>
      </c>
      <c r="AB102" s="534"/>
    </row>
    <row r="103" spans="1:28" ht="39.9" customHeight="1" x14ac:dyDescent="0.55000000000000004">
      <c r="A103" s="455"/>
      <c r="B103" s="532" t="s">
        <v>346</v>
      </c>
      <c r="C103" s="523">
        <v>0</v>
      </c>
      <c r="D103" s="533"/>
      <c r="E103" s="523">
        <v>0</v>
      </c>
      <c r="F103" s="534"/>
      <c r="G103" s="523">
        <v>0</v>
      </c>
      <c r="H103" s="534"/>
      <c r="I103" s="523">
        <v>0</v>
      </c>
      <c r="J103" s="534"/>
      <c r="K103" s="523">
        <v>0</v>
      </c>
      <c r="L103" s="534"/>
      <c r="M103" s="523">
        <v>0</v>
      </c>
      <c r="N103" s="535"/>
      <c r="O103" s="523">
        <v>0</v>
      </c>
      <c r="P103" s="534"/>
      <c r="Q103" s="523">
        <v>0</v>
      </c>
      <c r="R103" s="534"/>
      <c r="S103" s="523">
        <v>0</v>
      </c>
      <c r="T103" s="534"/>
      <c r="U103" s="523">
        <v>0</v>
      </c>
      <c r="V103" s="534"/>
      <c r="W103" s="523">
        <v>0</v>
      </c>
      <c r="X103" s="534"/>
      <c r="Y103" s="523">
        <v>0</v>
      </c>
      <c r="Z103" s="534"/>
      <c r="AA103" s="523">
        <v>0</v>
      </c>
      <c r="AB103" s="534"/>
    </row>
    <row r="104" spans="1:28" ht="39.9" customHeight="1" x14ac:dyDescent="0.55000000000000004">
      <c r="A104" s="407"/>
      <c r="B104" s="532" t="s">
        <v>347</v>
      </c>
      <c r="C104" s="523"/>
      <c r="D104" s="533"/>
      <c r="E104" s="523">
        <v>0</v>
      </c>
      <c r="F104" s="534"/>
      <c r="G104" s="523">
        <v>0</v>
      </c>
      <c r="H104" s="534"/>
      <c r="I104" s="523">
        <v>0</v>
      </c>
      <c r="J104" s="534"/>
      <c r="K104" s="523">
        <v>0</v>
      </c>
      <c r="L104" s="534"/>
      <c r="M104" s="523">
        <v>0</v>
      </c>
      <c r="N104" s="535"/>
      <c r="O104" s="523">
        <v>0</v>
      </c>
      <c r="P104" s="534"/>
      <c r="Q104" s="523">
        <v>0</v>
      </c>
      <c r="R104" s="534"/>
      <c r="S104" s="523">
        <v>0</v>
      </c>
      <c r="T104" s="534"/>
      <c r="U104" s="523">
        <v>0</v>
      </c>
      <c r="V104" s="534"/>
      <c r="W104" s="523">
        <v>0</v>
      </c>
      <c r="X104" s="534"/>
      <c r="Y104" s="523">
        <v>0</v>
      </c>
      <c r="Z104" s="534"/>
      <c r="AA104" s="523">
        <v>0</v>
      </c>
      <c r="AB104" s="534"/>
    </row>
    <row r="105" spans="1:28" ht="39.9" customHeight="1" x14ac:dyDescent="0.55000000000000004">
      <c r="A105" s="455"/>
      <c r="B105" s="532" t="s">
        <v>348</v>
      </c>
      <c r="C105" s="523"/>
      <c r="D105" s="533"/>
      <c r="E105" s="523">
        <v>6.7554499999999997</v>
      </c>
      <c r="F105" s="534"/>
      <c r="G105" s="523">
        <v>6.7554499999999997</v>
      </c>
      <c r="H105" s="534"/>
      <c r="I105" s="523">
        <v>6.7554499999999997</v>
      </c>
      <c r="J105" s="534"/>
      <c r="K105" s="523">
        <v>6.7554499999999997</v>
      </c>
      <c r="L105" s="534"/>
      <c r="M105" s="523">
        <v>6.7554499999999997</v>
      </c>
      <c r="N105" s="535"/>
      <c r="O105" s="523">
        <v>6.7554499999999997</v>
      </c>
      <c r="P105" s="534"/>
      <c r="Q105" s="523">
        <v>6.7554499999999997</v>
      </c>
      <c r="R105" s="534"/>
      <c r="S105" s="523">
        <v>6.7554499999999997</v>
      </c>
      <c r="T105" s="534"/>
      <c r="U105" s="523">
        <v>6.7554499999999997</v>
      </c>
      <c r="V105" s="534"/>
      <c r="W105" s="523">
        <v>6.7554499999999997</v>
      </c>
      <c r="X105" s="534"/>
      <c r="Y105" s="523">
        <v>6.7554499999999997</v>
      </c>
      <c r="Z105" s="534"/>
      <c r="AA105" s="523">
        <v>6.7554499999999997</v>
      </c>
      <c r="AB105" s="534"/>
    </row>
    <row r="106" spans="1:28" ht="39.9" customHeight="1" x14ac:dyDescent="0.55000000000000004">
      <c r="A106" s="407"/>
      <c r="B106" s="532" t="s">
        <v>349</v>
      </c>
      <c r="C106" s="523"/>
      <c r="D106" s="533"/>
      <c r="E106" s="523">
        <v>4.6047799999999999</v>
      </c>
      <c r="F106" s="534"/>
      <c r="G106" s="523">
        <v>4.6047799999999999</v>
      </c>
      <c r="H106" s="534"/>
      <c r="I106" s="523">
        <v>4.6047799999999999</v>
      </c>
      <c r="J106" s="534"/>
      <c r="K106" s="523">
        <v>4.6047799999999999</v>
      </c>
      <c r="L106" s="534"/>
      <c r="M106" s="523">
        <v>4.6047799999999999</v>
      </c>
      <c r="N106" s="535"/>
      <c r="O106" s="523">
        <v>4.6047799999999999</v>
      </c>
      <c r="P106" s="534"/>
      <c r="Q106" s="523">
        <v>4.6047799999999999</v>
      </c>
      <c r="R106" s="534"/>
      <c r="S106" s="523">
        <v>4.6047799999999999</v>
      </c>
      <c r="T106" s="534"/>
      <c r="U106" s="523">
        <v>4.6047799999999999</v>
      </c>
      <c r="V106" s="534"/>
      <c r="W106" s="523">
        <v>4.6047799999999999</v>
      </c>
      <c r="X106" s="534"/>
      <c r="Y106" s="523">
        <v>4.6047799999999999</v>
      </c>
      <c r="Z106" s="534"/>
      <c r="AA106" s="523">
        <v>4.6047799999999999</v>
      </c>
      <c r="AB106" s="534"/>
    </row>
    <row r="107" spans="1:28" ht="39.9" customHeight="1" x14ac:dyDescent="0.55000000000000004">
      <c r="A107" s="455"/>
      <c r="B107" s="532" t="s">
        <v>350</v>
      </c>
      <c r="C107" s="523">
        <v>21.8</v>
      </c>
      <c r="D107" s="533"/>
      <c r="E107" s="523">
        <v>0.15</v>
      </c>
      <c r="F107" s="534"/>
      <c r="G107" s="523">
        <v>0.15</v>
      </c>
      <c r="H107" s="534"/>
      <c r="I107" s="523">
        <v>0.15</v>
      </c>
      <c r="J107" s="534"/>
      <c r="K107" s="523">
        <v>0.15</v>
      </c>
      <c r="L107" s="534"/>
      <c r="M107" s="523">
        <v>0.15</v>
      </c>
      <c r="N107" s="535"/>
      <c r="O107" s="523">
        <v>0.15</v>
      </c>
      <c r="P107" s="534"/>
      <c r="Q107" s="523">
        <v>0.15</v>
      </c>
      <c r="R107" s="534"/>
      <c r="S107" s="523">
        <v>0.15</v>
      </c>
      <c r="T107" s="534"/>
      <c r="U107" s="523">
        <v>0.15</v>
      </c>
      <c r="V107" s="534"/>
      <c r="W107" s="523">
        <v>0.15</v>
      </c>
      <c r="X107" s="534"/>
      <c r="Y107" s="523">
        <v>0.15</v>
      </c>
      <c r="Z107" s="534"/>
      <c r="AA107" s="523">
        <v>0.15</v>
      </c>
      <c r="AB107" s="534"/>
    </row>
    <row r="108" spans="1:28" ht="39.9" customHeight="1" x14ac:dyDescent="0.55000000000000004">
      <c r="A108" s="407"/>
      <c r="B108" s="532" t="s">
        <v>351</v>
      </c>
      <c r="C108" s="523"/>
      <c r="D108" s="533"/>
      <c r="E108" s="523">
        <v>0</v>
      </c>
      <c r="F108" s="534"/>
      <c r="G108" s="523">
        <v>0</v>
      </c>
      <c r="H108" s="534"/>
      <c r="I108" s="523">
        <v>0</v>
      </c>
      <c r="J108" s="534"/>
      <c r="K108" s="523">
        <v>0</v>
      </c>
      <c r="L108" s="534"/>
      <c r="M108" s="523">
        <v>0</v>
      </c>
      <c r="N108" s="535"/>
      <c r="O108" s="523">
        <v>0</v>
      </c>
      <c r="P108" s="534"/>
      <c r="Q108" s="523">
        <v>0</v>
      </c>
      <c r="R108" s="534"/>
      <c r="S108" s="523">
        <v>0</v>
      </c>
      <c r="T108" s="534"/>
      <c r="U108" s="523">
        <v>0</v>
      </c>
      <c r="V108" s="534"/>
      <c r="W108" s="523">
        <v>0</v>
      </c>
      <c r="X108" s="534"/>
      <c r="Y108" s="523">
        <v>0</v>
      </c>
      <c r="Z108" s="534"/>
      <c r="AA108" s="523">
        <v>0</v>
      </c>
      <c r="AB108" s="534"/>
    </row>
    <row r="109" spans="1:28" ht="39.9" customHeight="1" x14ac:dyDescent="0.55000000000000004">
      <c r="A109" s="455"/>
      <c r="B109" s="532" t="s">
        <v>352</v>
      </c>
      <c r="C109" s="523">
        <v>0</v>
      </c>
      <c r="D109" s="533"/>
      <c r="E109" s="523">
        <v>0</v>
      </c>
      <c r="F109" s="534"/>
      <c r="G109" s="523">
        <v>0</v>
      </c>
      <c r="H109" s="534"/>
      <c r="I109" s="523">
        <v>0</v>
      </c>
      <c r="J109" s="534"/>
      <c r="K109" s="523">
        <v>0</v>
      </c>
      <c r="L109" s="534"/>
      <c r="M109" s="523">
        <v>0</v>
      </c>
      <c r="N109" s="535"/>
      <c r="O109" s="523">
        <v>0</v>
      </c>
      <c r="P109" s="534"/>
      <c r="Q109" s="523">
        <v>0</v>
      </c>
      <c r="R109" s="534"/>
      <c r="S109" s="523">
        <v>0</v>
      </c>
      <c r="T109" s="534"/>
      <c r="U109" s="523">
        <v>0</v>
      </c>
      <c r="V109" s="534"/>
      <c r="W109" s="523">
        <v>0</v>
      </c>
      <c r="X109" s="534"/>
      <c r="Y109" s="523">
        <v>0</v>
      </c>
      <c r="Z109" s="534"/>
      <c r="AA109" s="523">
        <v>0</v>
      </c>
      <c r="AB109" s="534"/>
    </row>
    <row r="110" spans="1:28" ht="39.9" customHeight="1" x14ac:dyDescent="0.55000000000000004">
      <c r="A110" s="407"/>
      <c r="B110" s="532" t="s">
        <v>353</v>
      </c>
      <c r="C110" s="523"/>
      <c r="D110" s="533"/>
      <c r="E110" s="523">
        <v>0</v>
      </c>
      <c r="F110" s="534"/>
      <c r="G110" s="523">
        <v>0</v>
      </c>
      <c r="H110" s="534"/>
      <c r="I110" s="523">
        <v>0</v>
      </c>
      <c r="J110" s="534"/>
      <c r="K110" s="523">
        <v>0</v>
      </c>
      <c r="L110" s="534"/>
      <c r="M110" s="523">
        <v>0</v>
      </c>
      <c r="N110" s="535"/>
      <c r="O110" s="523">
        <v>0</v>
      </c>
      <c r="P110" s="534"/>
      <c r="Q110" s="523">
        <v>0</v>
      </c>
      <c r="R110" s="534"/>
      <c r="S110" s="523">
        <v>0</v>
      </c>
      <c r="T110" s="534"/>
      <c r="U110" s="523">
        <v>0</v>
      </c>
      <c r="V110" s="534"/>
      <c r="W110" s="523">
        <v>0</v>
      </c>
      <c r="X110" s="534"/>
      <c r="Y110" s="523">
        <v>0</v>
      </c>
      <c r="Z110" s="534"/>
      <c r="AA110" s="523">
        <v>0</v>
      </c>
      <c r="AB110" s="534"/>
    </row>
    <row r="111" spans="1:28" ht="39.9" customHeight="1" x14ac:dyDescent="0.55000000000000004">
      <c r="A111" s="455"/>
      <c r="B111" s="522" t="s">
        <v>354</v>
      </c>
      <c r="C111" s="523">
        <v>0</v>
      </c>
      <c r="D111" s="533"/>
      <c r="E111" s="523">
        <v>8.9249999999999996E-2</v>
      </c>
      <c r="F111" s="534"/>
      <c r="G111" s="523">
        <v>8.9249999999999996E-2</v>
      </c>
      <c r="H111" s="534"/>
      <c r="I111" s="523">
        <v>8.9249999999999996E-2</v>
      </c>
      <c r="J111" s="534"/>
      <c r="K111" s="523">
        <v>8.9249999999999996E-2</v>
      </c>
      <c r="L111" s="534"/>
      <c r="M111" s="523">
        <v>8.9249999999999996E-2</v>
      </c>
      <c r="N111" s="535"/>
      <c r="O111" s="523">
        <v>8.9249999999999996E-2</v>
      </c>
      <c r="P111" s="534"/>
      <c r="Q111" s="523">
        <v>8.9249999999999996E-2</v>
      </c>
      <c r="R111" s="534"/>
      <c r="S111" s="523">
        <v>8.9249999999999996E-2</v>
      </c>
      <c r="T111" s="534"/>
      <c r="U111" s="523">
        <v>8.9249999999999996E-2</v>
      </c>
      <c r="V111" s="534"/>
      <c r="W111" s="523">
        <v>8.9249999999999996E-2</v>
      </c>
      <c r="X111" s="534"/>
      <c r="Y111" s="523">
        <v>8.9249999999999996E-2</v>
      </c>
      <c r="Z111" s="534"/>
      <c r="AA111" s="523">
        <v>8.9249999999999996E-2</v>
      </c>
      <c r="AB111" s="534"/>
    </row>
    <row r="112" spans="1:28" ht="39.9" customHeight="1" x14ac:dyDescent="0.55000000000000004">
      <c r="A112" s="407"/>
      <c r="B112" s="522" t="s">
        <v>355</v>
      </c>
      <c r="C112" s="523"/>
      <c r="D112" s="533"/>
      <c r="E112" s="523">
        <v>0</v>
      </c>
      <c r="F112" s="534"/>
      <c r="G112" s="523">
        <v>0</v>
      </c>
      <c r="H112" s="534"/>
      <c r="I112" s="523">
        <v>0</v>
      </c>
      <c r="J112" s="534"/>
      <c r="K112" s="523">
        <v>0</v>
      </c>
      <c r="L112" s="534"/>
      <c r="M112" s="523">
        <v>0</v>
      </c>
      <c r="N112" s="535"/>
      <c r="O112" s="523">
        <v>0</v>
      </c>
      <c r="P112" s="534"/>
      <c r="Q112" s="523">
        <v>0</v>
      </c>
      <c r="R112" s="534"/>
      <c r="S112" s="523">
        <v>0</v>
      </c>
      <c r="T112" s="534"/>
      <c r="U112" s="523">
        <v>0</v>
      </c>
      <c r="V112" s="534"/>
      <c r="W112" s="523">
        <v>0</v>
      </c>
      <c r="X112" s="534"/>
      <c r="Y112" s="523">
        <v>0</v>
      </c>
      <c r="Z112" s="534"/>
      <c r="AA112" s="523">
        <v>0</v>
      </c>
      <c r="AB112" s="534"/>
    </row>
    <row r="113" spans="1:30" ht="39.9" customHeight="1" x14ac:dyDescent="0.55000000000000004">
      <c r="A113" s="455"/>
      <c r="B113" s="532" t="s">
        <v>356</v>
      </c>
      <c r="C113" s="523">
        <v>8078.1</v>
      </c>
      <c r="D113" s="533"/>
      <c r="E113" s="523">
        <v>638.1803000000001</v>
      </c>
      <c r="F113" s="534"/>
      <c r="G113" s="523">
        <v>638.1803000000001</v>
      </c>
      <c r="H113" s="534"/>
      <c r="I113" s="523">
        <v>638.1803000000001</v>
      </c>
      <c r="J113" s="534"/>
      <c r="K113" s="523">
        <v>638.1803000000001</v>
      </c>
      <c r="L113" s="534"/>
      <c r="M113" s="523">
        <v>638.1803000000001</v>
      </c>
      <c r="N113" s="535"/>
      <c r="O113" s="523">
        <v>638.1803000000001</v>
      </c>
      <c r="P113" s="534"/>
      <c r="Q113" s="523">
        <v>638.1803000000001</v>
      </c>
      <c r="R113" s="534"/>
      <c r="S113" s="523">
        <v>638.1803000000001</v>
      </c>
      <c r="T113" s="534"/>
      <c r="U113" s="523">
        <v>638.1803000000001</v>
      </c>
      <c r="V113" s="534"/>
      <c r="W113" s="523">
        <v>638.1803000000001</v>
      </c>
      <c r="X113" s="534"/>
      <c r="Y113" s="523">
        <v>638.1803000000001</v>
      </c>
      <c r="Z113" s="534"/>
      <c r="AA113" s="523">
        <v>638.1803000000001</v>
      </c>
      <c r="AB113" s="534"/>
    </row>
    <row r="114" spans="1:30" ht="39.9" customHeight="1" x14ac:dyDescent="0.55000000000000004">
      <c r="A114" s="407"/>
      <c r="B114" s="532" t="s">
        <v>357</v>
      </c>
      <c r="C114" s="523"/>
      <c r="D114" s="533"/>
      <c r="E114" s="523">
        <v>610.65472999999997</v>
      </c>
      <c r="F114" s="534"/>
      <c r="G114" s="523">
        <v>610.65472999999997</v>
      </c>
      <c r="H114" s="534"/>
      <c r="I114" s="523">
        <v>610.65472999999997</v>
      </c>
      <c r="J114" s="534"/>
      <c r="K114" s="523">
        <v>610.65472999999997</v>
      </c>
      <c r="L114" s="534"/>
      <c r="M114" s="523">
        <v>610.65472999999997</v>
      </c>
      <c r="N114" s="535"/>
      <c r="O114" s="523">
        <v>610.65472999999997</v>
      </c>
      <c r="P114" s="534"/>
      <c r="Q114" s="523">
        <v>610.65472999999997</v>
      </c>
      <c r="R114" s="534"/>
      <c r="S114" s="523">
        <v>610.65472999999997</v>
      </c>
      <c r="T114" s="534"/>
      <c r="U114" s="523">
        <v>610.65472999999997</v>
      </c>
      <c r="V114" s="534"/>
      <c r="W114" s="523">
        <v>610.65472999999997</v>
      </c>
      <c r="X114" s="534"/>
      <c r="Y114" s="523">
        <v>610.65472999999997</v>
      </c>
      <c r="Z114" s="534"/>
      <c r="AA114" s="523">
        <v>610.65472999999997</v>
      </c>
      <c r="AB114" s="534"/>
    </row>
    <row r="115" spans="1:30" ht="39.9" customHeight="1" x14ac:dyDescent="0.55000000000000004">
      <c r="A115" s="455"/>
      <c r="B115" s="532" t="s">
        <v>358</v>
      </c>
      <c r="C115" s="523">
        <v>25166.5</v>
      </c>
      <c r="D115" s="533"/>
      <c r="E115" s="523">
        <v>2796.8206</v>
      </c>
      <c r="F115" s="534"/>
      <c r="G115" s="523">
        <v>2796.8206</v>
      </c>
      <c r="H115" s="534"/>
      <c r="I115" s="523">
        <v>2796.8206</v>
      </c>
      <c r="J115" s="534"/>
      <c r="K115" s="523">
        <v>2796.8206</v>
      </c>
      <c r="L115" s="534"/>
      <c r="M115" s="523">
        <v>2796.8206</v>
      </c>
      <c r="N115" s="535"/>
      <c r="O115" s="523">
        <v>2796.8206</v>
      </c>
      <c r="P115" s="534"/>
      <c r="Q115" s="523">
        <v>2796.8206</v>
      </c>
      <c r="R115" s="534"/>
      <c r="S115" s="523">
        <v>2796.8206</v>
      </c>
      <c r="T115" s="534"/>
      <c r="U115" s="523">
        <v>2796.8206</v>
      </c>
      <c r="V115" s="534"/>
      <c r="W115" s="523">
        <v>2796.8206</v>
      </c>
      <c r="X115" s="534"/>
      <c r="Y115" s="523">
        <v>2796.8206</v>
      </c>
      <c r="Z115" s="534"/>
      <c r="AA115" s="523">
        <v>2796.8206</v>
      </c>
      <c r="AB115" s="534"/>
    </row>
    <row r="116" spans="1:30" ht="39.9" customHeight="1" x14ac:dyDescent="0.55000000000000004">
      <c r="A116" s="407"/>
      <c r="B116" s="532" t="s">
        <v>359</v>
      </c>
      <c r="C116" s="523"/>
      <c r="D116" s="533"/>
      <c r="E116" s="523">
        <v>2644.9093800000001</v>
      </c>
      <c r="F116" s="534"/>
      <c r="G116" s="523">
        <v>2644.9093800000001</v>
      </c>
      <c r="H116" s="534"/>
      <c r="I116" s="523">
        <v>2644.9093800000001</v>
      </c>
      <c r="J116" s="534"/>
      <c r="K116" s="523">
        <v>2644.9093800000001</v>
      </c>
      <c r="L116" s="534"/>
      <c r="M116" s="523">
        <v>2644.9093800000001</v>
      </c>
      <c r="N116" s="535"/>
      <c r="O116" s="523">
        <v>2644.9093800000001</v>
      </c>
      <c r="P116" s="534"/>
      <c r="Q116" s="523">
        <v>2644.9093800000001</v>
      </c>
      <c r="R116" s="534"/>
      <c r="S116" s="523">
        <v>2644.9093800000001</v>
      </c>
      <c r="T116" s="534"/>
      <c r="U116" s="523">
        <v>2644.9093800000001</v>
      </c>
      <c r="V116" s="534"/>
      <c r="W116" s="523">
        <v>2644.9093800000001</v>
      </c>
      <c r="X116" s="534"/>
      <c r="Y116" s="523">
        <v>2644.9093800000001</v>
      </c>
      <c r="Z116" s="534"/>
      <c r="AA116" s="523">
        <v>2644.9093800000001</v>
      </c>
      <c r="AB116" s="534"/>
    </row>
    <row r="117" spans="1:30" ht="39.9" customHeight="1" x14ac:dyDescent="0.6">
      <c r="A117" s="455"/>
      <c r="B117" s="532" t="s">
        <v>360</v>
      </c>
      <c r="C117" s="523">
        <v>0</v>
      </c>
      <c r="D117" s="533"/>
      <c r="E117" s="523">
        <v>0</v>
      </c>
      <c r="F117" s="534"/>
      <c r="G117" s="523">
        <v>0</v>
      </c>
      <c r="H117" s="534"/>
      <c r="I117" s="523">
        <v>0</v>
      </c>
      <c r="J117" s="534"/>
      <c r="K117" s="523">
        <v>0</v>
      </c>
      <c r="L117" s="534"/>
      <c r="M117" s="523">
        <v>0</v>
      </c>
      <c r="N117" s="535"/>
      <c r="O117" s="523">
        <v>0</v>
      </c>
      <c r="P117" s="534"/>
      <c r="Q117" s="523">
        <v>0</v>
      </c>
      <c r="R117" s="534"/>
      <c r="S117" s="523">
        <v>0</v>
      </c>
      <c r="T117" s="534"/>
      <c r="U117" s="523">
        <v>0</v>
      </c>
      <c r="V117" s="534"/>
      <c r="W117" s="523">
        <v>0</v>
      </c>
      <c r="X117" s="534"/>
      <c r="Y117" s="523">
        <v>0</v>
      </c>
      <c r="Z117" s="534"/>
      <c r="AA117" s="523">
        <v>0</v>
      </c>
      <c r="AB117" s="534"/>
      <c r="AD117" s="276">
        <v>-1339.9875993651747</v>
      </c>
    </row>
    <row r="118" spans="1:30" ht="39.9" customHeight="1" x14ac:dyDescent="0.55000000000000004">
      <c r="A118" s="407"/>
      <c r="B118" s="532" t="s">
        <v>361</v>
      </c>
      <c r="C118" s="523"/>
      <c r="D118" s="533"/>
      <c r="E118" s="523">
        <v>328828.48985000001</v>
      </c>
      <c r="F118" s="534"/>
      <c r="G118" s="523">
        <v>328828.48985000001</v>
      </c>
      <c r="H118" s="534"/>
      <c r="I118" s="523">
        <v>328828.48985000001</v>
      </c>
      <c r="J118" s="534"/>
      <c r="K118" s="523">
        <v>328828.48985000001</v>
      </c>
      <c r="L118" s="534"/>
      <c r="M118" s="523">
        <v>328828.48985000001</v>
      </c>
      <c r="N118" s="535"/>
      <c r="O118" s="523">
        <v>328828.48985000001</v>
      </c>
      <c r="P118" s="534"/>
      <c r="Q118" s="523">
        <v>328828.48985000001</v>
      </c>
      <c r="R118" s="534"/>
      <c r="S118" s="523">
        <v>328828.48985000001</v>
      </c>
      <c r="T118" s="534"/>
      <c r="U118" s="523">
        <v>328828.48985000001</v>
      </c>
      <c r="V118" s="534"/>
      <c r="W118" s="523">
        <v>328828.48985000001</v>
      </c>
      <c r="X118" s="534"/>
      <c r="Y118" s="523">
        <v>328828.48985000001</v>
      </c>
      <c r="Z118" s="534"/>
      <c r="AA118" s="523">
        <v>328828.48985000001</v>
      </c>
      <c r="AB118" s="534"/>
      <c r="AD118" s="245">
        <v>0.22818063482512968</v>
      </c>
    </row>
    <row r="119" spans="1:30" ht="39.9" customHeight="1" x14ac:dyDescent="0.55000000000000004">
      <c r="A119" s="455"/>
      <c r="B119" s="522" t="s">
        <v>362</v>
      </c>
      <c r="C119" s="523">
        <v>226594.2</v>
      </c>
      <c r="D119" s="533"/>
      <c r="E119" s="523">
        <v>194658.83033000003</v>
      </c>
      <c r="F119" s="534"/>
      <c r="G119" s="523">
        <v>194658.83033000003</v>
      </c>
      <c r="H119" s="534"/>
      <c r="I119" s="523">
        <v>194658.83033000003</v>
      </c>
      <c r="J119" s="534"/>
      <c r="K119" s="523">
        <v>194658.83033000003</v>
      </c>
      <c r="L119" s="534"/>
      <c r="M119" s="523">
        <v>194658.83033000003</v>
      </c>
      <c r="N119" s="535"/>
      <c r="O119" s="523">
        <v>194658.83033000003</v>
      </c>
      <c r="P119" s="534"/>
      <c r="Q119" s="523">
        <v>194658.83033000003</v>
      </c>
      <c r="R119" s="534"/>
      <c r="S119" s="523">
        <v>194658.83033000003</v>
      </c>
      <c r="T119" s="534"/>
      <c r="U119" s="523">
        <v>194658.83033000003</v>
      </c>
      <c r="V119" s="534"/>
      <c r="W119" s="523">
        <v>194658.83033000003</v>
      </c>
      <c r="X119" s="534"/>
      <c r="Y119" s="523">
        <v>194658.83033000003</v>
      </c>
      <c r="Z119" s="534"/>
      <c r="AA119" s="523">
        <v>194658.83033000003</v>
      </c>
      <c r="AB119" s="534"/>
    </row>
    <row r="120" spans="1:30" ht="39.9" customHeight="1" x14ac:dyDescent="0.55000000000000004">
      <c r="A120" s="407"/>
      <c r="B120" s="522" t="s">
        <v>363</v>
      </c>
      <c r="C120" s="523"/>
      <c r="D120" s="533"/>
      <c r="E120" s="523">
        <v>204610.76824</v>
      </c>
      <c r="F120" s="534"/>
      <c r="G120" s="523">
        <v>204610.76824</v>
      </c>
      <c r="H120" s="534"/>
      <c r="I120" s="523">
        <v>204610.76824</v>
      </c>
      <c r="J120" s="534"/>
      <c r="K120" s="523">
        <v>204610.76824</v>
      </c>
      <c r="L120" s="534"/>
      <c r="M120" s="523">
        <v>204610.76824</v>
      </c>
      <c r="N120" s="535"/>
      <c r="O120" s="523">
        <v>204610.76824</v>
      </c>
      <c r="P120" s="534"/>
      <c r="Q120" s="523">
        <v>204610.76824</v>
      </c>
      <c r="R120" s="534"/>
      <c r="S120" s="523">
        <v>204610.76824</v>
      </c>
      <c r="T120" s="534"/>
      <c r="U120" s="523">
        <v>204610.76824</v>
      </c>
      <c r="V120" s="534"/>
      <c r="W120" s="523">
        <v>204610.76824</v>
      </c>
      <c r="X120" s="534"/>
      <c r="Y120" s="523">
        <v>204610.76824</v>
      </c>
      <c r="Z120" s="534"/>
      <c r="AA120" s="523">
        <v>204610.76824</v>
      </c>
      <c r="AB120" s="534"/>
      <c r="AD120" s="245">
        <v>1456.6048200000002</v>
      </c>
    </row>
    <row r="121" spans="1:30" ht="39.9" customHeight="1" x14ac:dyDescent="0.55000000000000004">
      <c r="A121" s="407"/>
      <c r="B121" s="522" t="s">
        <v>364</v>
      </c>
      <c r="C121" s="523"/>
      <c r="D121" s="533"/>
      <c r="E121" s="523">
        <v>495013.60600999999</v>
      </c>
      <c r="F121" s="534"/>
      <c r="G121" s="523">
        <v>495013.60600999999</v>
      </c>
      <c r="H121" s="534"/>
      <c r="I121" s="523">
        <v>495013.60600999999</v>
      </c>
      <c r="J121" s="534"/>
      <c r="K121" s="523">
        <v>495013.60600999999</v>
      </c>
      <c r="L121" s="534"/>
      <c r="M121" s="523">
        <v>495013.60600999999</v>
      </c>
      <c r="N121" s="535"/>
      <c r="O121" s="523">
        <v>495013.60600999999</v>
      </c>
      <c r="P121" s="534"/>
      <c r="Q121" s="523">
        <v>495013.60600999999</v>
      </c>
      <c r="R121" s="534"/>
      <c r="S121" s="523">
        <v>495013.60600999999</v>
      </c>
      <c r="T121" s="534"/>
      <c r="U121" s="523">
        <v>495013.60600999999</v>
      </c>
      <c r="V121" s="534"/>
      <c r="W121" s="523">
        <v>495013.60600999999</v>
      </c>
      <c r="X121" s="534"/>
      <c r="Y121" s="523">
        <v>495013.60600999999</v>
      </c>
      <c r="Z121" s="534"/>
      <c r="AA121" s="523">
        <v>495013.60600999999</v>
      </c>
      <c r="AB121" s="534"/>
      <c r="AD121" s="277">
        <v>0.43812864768633675</v>
      </c>
    </row>
    <row r="122" spans="1:30" ht="39.9" customHeight="1" x14ac:dyDescent="0.55000000000000004">
      <c r="A122" s="455"/>
      <c r="B122" s="532" t="s">
        <v>365</v>
      </c>
      <c r="C122" s="523">
        <v>9188.4</v>
      </c>
      <c r="D122" s="533"/>
      <c r="E122" s="523">
        <v>12308.41985</v>
      </c>
      <c r="F122" s="534"/>
      <c r="G122" s="523">
        <v>12308.41985</v>
      </c>
      <c r="H122" s="534"/>
      <c r="I122" s="523">
        <v>12308.41985</v>
      </c>
      <c r="J122" s="534"/>
      <c r="K122" s="523">
        <v>12308.41985</v>
      </c>
      <c r="L122" s="534"/>
      <c r="M122" s="523">
        <v>12308.41985</v>
      </c>
      <c r="N122" s="535"/>
      <c r="O122" s="523">
        <v>12308.41985</v>
      </c>
      <c r="P122" s="534"/>
      <c r="Q122" s="523">
        <v>12308.41985</v>
      </c>
      <c r="R122" s="534"/>
      <c r="S122" s="523">
        <v>12308.41985</v>
      </c>
      <c r="T122" s="534"/>
      <c r="U122" s="523">
        <v>12308.41985</v>
      </c>
      <c r="V122" s="534"/>
      <c r="W122" s="523">
        <v>12308.41985</v>
      </c>
      <c r="X122" s="534"/>
      <c r="Y122" s="523">
        <v>12308.41985</v>
      </c>
      <c r="Z122" s="534"/>
      <c r="AA122" s="523">
        <v>12308.41985</v>
      </c>
      <c r="AB122" s="534"/>
    </row>
    <row r="123" spans="1:30" ht="39.9" customHeight="1" x14ac:dyDescent="0.55000000000000004">
      <c r="A123" s="407"/>
      <c r="B123" s="532" t="s">
        <v>366</v>
      </c>
      <c r="C123" s="523"/>
      <c r="D123" s="533"/>
      <c r="E123" s="523">
        <v>9354.2492600000005</v>
      </c>
      <c r="F123" s="534"/>
      <c r="G123" s="523">
        <v>9354.2492600000005</v>
      </c>
      <c r="H123" s="534"/>
      <c r="I123" s="523">
        <v>9354.2492600000005</v>
      </c>
      <c r="J123" s="534"/>
      <c r="K123" s="523">
        <v>9354.2492600000005</v>
      </c>
      <c r="L123" s="534"/>
      <c r="M123" s="523">
        <v>9354.2492600000005</v>
      </c>
      <c r="N123" s="535"/>
      <c r="O123" s="523">
        <v>9354.2492600000005</v>
      </c>
      <c r="P123" s="534"/>
      <c r="Q123" s="523">
        <v>9354.2492600000005</v>
      </c>
      <c r="R123" s="534"/>
      <c r="S123" s="523">
        <v>9354.2492600000005</v>
      </c>
      <c r="T123" s="534"/>
      <c r="U123" s="523">
        <v>9354.2492600000005</v>
      </c>
      <c r="V123" s="534"/>
      <c r="W123" s="523">
        <v>9354.2492600000005</v>
      </c>
      <c r="X123" s="534"/>
      <c r="Y123" s="523">
        <v>9354.2492600000005</v>
      </c>
      <c r="Z123" s="534"/>
      <c r="AA123" s="523">
        <v>9354.2492600000005</v>
      </c>
      <c r="AB123" s="534"/>
    </row>
    <row r="124" spans="1:30" ht="39.9" customHeight="1" x14ac:dyDescent="0.55000000000000004">
      <c r="A124" s="471" t="s">
        <v>367</v>
      </c>
      <c r="B124" s="532" t="s">
        <v>368</v>
      </c>
      <c r="C124" s="523">
        <v>409182.7</v>
      </c>
      <c r="D124" s="533"/>
      <c r="E124" s="523">
        <v>419895.04523000005</v>
      </c>
      <c r="F124" s="534"/>
      <c r="G124" s="523">
        <v>419895.04523000005</v>
      </c>
      <c r="H124" s="534"/>
      <c r="I124" s="523">
        <v>419895.04523000005</v>
      </c>
      <c r="J124" s="534"/>
      <c r="K124" s="523">
        <v>419895.04523000005</v>
      </c>
      <c r="L124" s="534"/>
      <c r="M124" s="523">
        <v>419895.04523000005</v>
      </c>
      <c r="N124" s="535"/>
      <c r="O124" s="523">
        <v>419895.04523000005</v>
      </c>
      <c r="P124" s="534"/>
      <c r="Q124" s="523">
        <v>419895.04523000005</v>
      </c>
      <c r="R124" s="534"/>
      <c r="S124" s="523">
        <v>419895.04523000005</v>
      </c>
      <c r="T124" s="534"/>
      <c r="U124" s="523">
        <v>419895.04523000005</v>
      </c>
      <c r="V124" s="534"/>
      <c r="W124" s="523">
        <v>419895.04523000005</v>
      </c>
      <c r="X124" s="534"/>
      <c r="Y124" s="523">
        <v>419895.04523000005</v>
      </c>
      <c r="Z124" s="534"/>
      <c r="AA124" s="523">
        <v>419895.04523000005</v>
      </c>
      <c r="AB124" s="534"/>
    </row>
    <row r="125" spans="1:30" ht="39.9" customHeight="1" x14ac:dyDescent="0.55000000000000004">
      <c r="A125" s="407"/>
      <c r="B125" s="522" t="s">
        <v>369</v>
      </c>
      <c r="C125" s="523"/>
      <c r="D125" s="533"/>
      <c r="E125" s="523">
        <v>407327.59363999998</v>
      </c>
      <c r="F125" s="534"/>
      <c r="G125" s="523">
        <v>407327.59363999998</v>
      </c>
      <c r="H125" s="534"/>
      <c r="I125" s="523">
        <v>407327.59363999998</v>
      </c>
      <c r="J125" s="534"/>
      <c r="K125" s="523">
        <v>407327.59363999998</v>
      </c>
      <c r="L125" s="534"/>
      <c r="M125" s="523">
        <v>407327.59363999998</v>
      </c>
      <c r="N125" s="535"/>
      <c r="O125" s="523">
        <v>407327.59363999998</v>
      </c>
      <c r="P125" s="534"/>
      <c r="Q125" s="523">
        <v>407327.59363999998</v>
      </c>
      <c r="R125" s="534"/>
      <c r="S125" s="523">
        <v>407327.59363999998</v>
      </c>
      <c r="T125" s="534"/>
      <c r="U125" s="523">
        <v>407327.59363999998</v>
      </c>
      <c r="V125" s="534"/>
      <c r="W125" s="523">
        <v>407327.59363999998</v>
      </c>
      <c r="X125" s="534"/>
      <c r="Y125" s="523">
        <v>407327.59363999998</v>
      </c>
      <c r="Z125" s="534"/>
      <c r="AA125" s="523">
        <v>407327.59363999998</v>
      </c>
      <c r="AB125" s="534"/>
    </row>
    <row r="126" spans="1:30" ht="39.9" customHeight="1" x14ac:dyDescent="0.55000000000000004">
      <c r="A126" s="407"/>
      <c r="B126" s="522" t="s">
        <v>370</v>
      </c>
      <c r="C126" s="523"/>
      <c r="D126" s="533"/>
      <c r="E126" s="523">
        <v>87686.012369999997</v>
      </c>
      <c r="F126" s="534"/>
      <c r="G126" s="523">
        <v>87686.012369999997</v>
      </c>
      <c r="H126" s="534"/>
      <c r="I126" s="523">
        <v>87686.012369999997</v>
      </c>
      <c r="J126" s="534"/>
      <c r="K126" s="523">
        <v>87686.012369999997</v>
      </c>
      <c r="L126" s="534"/>
      <c r="M126" s="523">
        <v>87686.012369999997</v>
      </c>
      <c r="N126" s="535"/>
      <c r="O126" s="523">
        <v>87686.012369999997</v>
      </c>
      <c r="P126" s="534"/>
      <c r="Q126" s="523">
        <v>87686.012369999997</v>
      </c>
      <c r="R126" s="534"/>
      <c r="S126" s="523">
        <v>87686.012369999997</v>
      </c>
      <c r="T126" s="534"/>
      <c r="U126" s="523">
        <v>87686.012369999997</v>
      </c>
      <c r="V126" s="534"/>
      <c r="W126" s="523">
        <v>87686.012369999997</v>
      </c>
      <c r="X126" s="534"/>
      <c r="Y126" s="523">
        <v>87686.012369999997</v>
      </c>
      <c r="Z126" s="534"/>
      <c r="AA126" s="523">
        <v>87686.012369999997</v>
      </c>
      <c r="AB126" s="534"/>
    </row>
    <row r="127" spans="1:30" ht="39.9" customHeight="1" x14ac:dyDescent="0.55000000000000004">
      <c r="A127" s="407"/>
      <c r="B127" s="536" t="s">
        <v>371</v>
      </c>
      <c r="C127" s="537"/>
      <c r="D127" s="528"/>
      <c r="E127" s="538">
        <v>0.254</v>
      </c>
      <c r="F127" s="529"/>
      <c r="G127" s="538">
        <v>0.21299999999999999</v>
      </c>
      <c r="H127" s="529"/>
      <c r="I127" s="538">
        <v>0.21299999999999999</v>
      </c>
      <c r="J127" s="529"/>
      <c r="K127" s="538">
        <v>0.21299999999999999</v>
      </c>
      <c r="L127" s="529"/>
      <c r="M127" s="538">
        <v>0.21299999999999999</v>
      </c>
      <c r="N127" s="539"/>
      <c r="O127" s="538">
        <v>0.21299999999999999</v>
      </c>
      <c r="P127" s="529"/>
      <c r="Q127" s="538">
        <v>0.21299999999999999</v>
      </c>
      <c r="R127" s="529"/>
      <c r="S127" s="538">
        <v>0.21299999999999999</v>
      </c>
      <c r="T127" s="529"/>
      <c r="U127" s="538">
        <v>0.21299999999999999</v>
      </c>
      <c r="V127" s="529"/>
      <c r="W127" s="538">
        <v>0.21299999999999999</v>
      </c>
      <c r="X127" s="529"/>
      <c r="Y127" s="538">
        <v>0.21299999999999999</v>
      </c>
      <c r="Z127" s="529"/>
      <c r="AA127" s="538">
        <v>0.21299999999999999</v>
      </c>
      <c r="AB127" s="529"/>
    </row>
    <row r="128" spans="1:30" ht="39.9" customHeight="1" x14ac:dyDescent="0.55000000000000004">
      <c r="A128" s="407"/>
      <c r="B128" s="536" t="s">
        <v>372</v>
      </c>
      <c r="C128" s="537"/>
      <c r="D128" s="528"/>
      <c r="E128" s="538">
        <v>0.23</v>
      </c>
      <c r="F128" s="529"/>
      <c r="G128" s="538">
        <v>0.23799999999999999</v>
      </c>
      <c r="H128" s="529"/>
      <c r="I128" s="538">
        <v>0.23799999999999999</v>
      </c>
      <c r="J128" s="529"/>
      <c r="K128" s="538">
        <v>0.23799999999999999</v>
      </c>
      <c r="L128" s="529"/>
      <c r="M128" s="538">
        <v>0.23799999999999999</v>
      </c>
      <c r="N128" s="539"/>
      <c r="O128" s="538">
        <v>0.23799999999999999</v>
      </c>
      <c r="P128" s="529"/>
      <c r="Q128" s="538">
        <v>0.23799999999999999</v>
      </c>
      <c r="R128" s="529"/>
      <c r="S128" s="538">
        <v>0.23799999999999999</v>
      </c>
      <c r="T128" s="529"/>
      <c r="U128" s="538">
        <v>0.23799999999999999</v>
      </c>
      <c r="V128" s="529"/>
      <c r="W128" s="538">
        <v>0.23799999999999999</v>
      </c>
      <c r="X128" s="529"/>
      <c r="Y128" s="538">
        <v>0.23799999999999999</v>
      </c>
      <c r="Z128" s="529"/>
      <c r="AA128" s="538">
        <v>0.23799999999999999</v>
      </c>
      <c r="AB128" s="529"/>
    </row>
    <row r="129" spans="1:28" ht="39.9" customHeight="1" x14ac:dyDescent="0.55000000000000004">
      <c r="A129" s="407"/>
      <c r="B129" s="536" t="s">
        <v>373</v>
      </c>
      <c r="C129" s="523">
        <v>0</v>
      </c>
      <c r="D129" s="528"/>
      <c r="E129" s="540">
        <v>0</v>
      </c>
      <c r="F129" s="529"/>
      <c r="G129" s="540">
        <v>0</v>
      </c>
      <c r="H129" s="529"/>
      <c r="I129" s="540">
        <v>0</v>
      </c>
      <c r="J129" s="529"/>
      <c r="K129" s="540">
        <v>0</v>
      </c>
      <c r="L129" s="529"/>
      <c r="M129" s="540">
        <v>0</v>
      </c>
      <c r="N129" s="530"/>
      <c r="O129" s="540">
        <v>0</v>
      </c>
      <c r="P129" s="529"/>
      <c r="Q129" s="540">
        <v>0</v>
      </c>
      <c r="R129" s="529"/>
      <c r="S129" s="540">
        <v>0</v>
      </c>
      <c r="T129" s="529"/>
      <c r="U129" s="540">
        <v>0</v>
      </c>
      <c r="V129" s="529"/>
      <c r="W129" s="540">
        <v>0</v>
      </c>
      <c r="X129" s="529"/>
      <c r="Y129" s="540">
        <v>0</v>
      </c>
      <c r="Z129" s="529"/>
      <c r="AA129" s="540">
        <v>0</v>
      </c>
      <c r="AB129" s="529"/>
    </row>
    <row r="130" spans="1:28" ht="39.9" customHeight="1" x14ac:dyDescent="0.55000000000000004">
      <c r="A130" s="455"/>
      <c r="B130" s="541" t="s">
        <v>374</v>
      </c>
      <c r="C130" s="542">
        <v>7536.7</v>
      </c>
      <c r="D130" s="528"/>
      <c r="E130" s="542">
        <v>682.82447999999999</v>
      </c>
      <c r="F130" s="529"/>
      <c r="G130" s="542">
        <v>682.82447999999999</v>
      </c>
      <c r="H130" s="529"/>
      <c r="I130" s="542">
        <v>682.82447999999999</v>
      </c>
      <c r="J130" s="529"/>
      <c r="K130" s="542">
        <v>682.82447999999999</v>
      </c>
      <c r="L130" s="529"/>
      <c r="M130" s="542">
        <v>682.82447999999999</v>
      </c>
      <c r="N130" s="530"/>
      <c r="O130" s="542">
        <v>682.82447999999999</v>
      </c>
      <c r="P130" s="529"/>
      <c r="Q130" s="542">
        <v>682.82447999999999</v>
      </c>
      <c r="R130" s="529"/>
      <c r="S130" s="542">
        <v>682.82447999999999</v>
      </c>
      <c r="T130" s="529"/>
      <c r="U130" s="542">
        <v>682.82447999999999</v>
      </c>
      <c r="V130" s="529"/>
      <c r="W130" s="542">
        <v>682.82447999999999</v>
      </c>
      <c r="X130" s="529"/>
      <c r="Y130" s="542">
        <v>682.82447999999999</v>
      </c>
      <c r="Z130" s="529"/>
      <c r="AA130" s="542">
        <v>682.82447999999999</v>
      </c>
      <c r="AB130" s="529"/>
    </row>
    <row r="131" spans="1:28" ht="39.9" customHeight="1" x14ac:dyDescent="0.55000000000000004">
      <c r="A131" s="407"/>
      <c r="B131" s="541" t="s">
        <v>375</v>
      </c>
      <c r="C131" s="542"/>
      <c r="D131" s="528"/>
      <c r="E131" s="542">
        <v>543.51652000000001</v>
      </c>
      <c r="F131" s="529"/>
      <c r="G131" s="542">
        <v>543.51652000000001</v>
      </c>
      <c r="H131" s="529"/>
      <c r="I131" s="542">
        <v>543.51652000000001</v>
      </c>
      <c r="J131" s="529"/>
      <c r="K131" s="542">
        <v>543.51652000000001</v>
      </c>
      <c r="L131" s="529"/>
      <c r="M131" s="542">
        <v>543.51652000000001</v>
      </c>
      <c r="N131" s="530"/>
      <c r="O131" s="542">
        <v>543.51652000000001</v>
      </c>
      <c r="P131" s="529"/>
      <c r="Q131" s="542">
        <v>543.51652000000001</v>
      </c>
      <c r="R131" s="529"/>
      <c r="S131" s="542">
        <v>543.51652000000001</v>
      </c>
      <c r="T131" s="529"/>
      <c r="U131" s="542">
        <v>543.51652000000001</v>
      </c>
      <c r="V131" s="529"/>
      <c r="W131" s="542">
        <v>543.51652000000001</v>
      </c>
      <c r="X131" s="529"/>
      <c r="Y131" s="542">
        <v>543.51652000000001</v>
      </c>
      <c r="Z131" s="529"/>
      <c r="AA131" s="542">
        <v>543.51652000000001</v>
      </c>
      <c r="AB131" s="529"/>
    </row>
    <row r="132" spans="1:28" ht="39.9" customHeight="1" x14ac:dyDescent="0.55000000000000004">
      <c r="A132" s="455"/>
      <c r="B132" s="541" t="s">
        <v>376</v>
      </c>
      <c r="C132" s="542">
        <v>13132.7</v>
      </c>
      <c r="D132" s="528"/>
      <c r="E132" s="542">
        <v>1005.3630400000001</v>
      </c>
      <c r="F132" s="529"/>
      <c r="G132" s="542">
        <v>1005.3630400000001</v>
      </c>
      <c r="H132" s="529"/>
      <c r="I132" s="542">
        <v>1005.3630400000001</v>
      </c>
      <c r="J132" s="529"/>
      <c r="K132" s="542">
        <v>1005.3630400000001</v>
      </c>
      <c r="L132" s="529"/>
      <c r="M132" s="542">
        <v>1005.3630400000001</v>
      </c>
      <c r="N132" s="530"/>
      <c r="O132" s="542">
        <v>1005.3630400000001</v>
      </c>
      <c r="P132" s="529"/>
      <c r="Q132" s="542">
        <v>1005.3630400000001</v>
      </c>
      <c r="R132" s="529"/>
      <c r="S132" s="542">
        <v>1005.3630400000001</v>
      </c>
      <c r="T132" s="529"/>
      <c r="U132" s="542">
        <v>1005.3630400000001</v>
      </c>
      <c r="V132" s="529"/>
      <c r="W132" s="542">
        <v>1005.3630400000001</v>
      </c>
      <c r="X132" s="529"/>
      <c r="Y132" s="542">
        <v>1005.3630400000001</v>
      </c>
      <c r="Z132" s="529"/>
      <c r="AA132" s="542">
        <v>1005.3630400000001</v>
      </c>
      <c r="AB132" s="529"/>
    </row>
    <row r="133" spans="1:28" ht="39.9" customHeight="1" x14ac:dyDescent="0.55000000000000004">
      <c r="A133" s="407"/>
      <c r="B133" s="541" t="s">
        <v>377</v>
      </c>
      <c r="C133" s="542"/>
      <c r="D133" s="528"/>
      <c r="E133" s="542">
        <v>998.90456999999992</v>
      </c>
      <c r="F133" s="529"/>
      <c r="G133" s="542">
        <v>998.90456999999992</v>
      </c>
      <c r="H133" s="529"/>
      <c r="I133" s="542">
        <v>998.90456999999992</v>
      </c>
      <c r="J133" s="529"/>
      <c r="K133" s="542">
        <v>998.90456999999992</v>
      </c>
      <c r="L133" s="529"/>
      <c r="M133" s="542">
        <v>998.90456999999992</v>
      </c>
      <c r="N133" s="530"/>
      <c r="O133" s="542">
        <v>998.90456999999992</v>
      </c>
      <c r="P133" s="529"/>
      <c r="Q133" s="542">
        <v>998.90456999999992</v>
      </c>
      <c r="R133" s="529"/>
      <c r="S133" s="542">
        <v>998.90456999999992</v>
      </c>
      <c r="T133" s="529"/>
      <c r="U133" s="542">
        <v>998.90456999999992</v>
      </c>
      <c r="V133" s="529"/>
      <c r="W133" s="542">
        <v>998.90456999999992</v>
      </c>
      <c r="X133" s="529"/>
      <c r="Y133" s="542">
        <v>998.90456999999992</v>
      </c>
      <c r="Z133" s="529"/>
      <c r="AA133" s="542">
        <v>998.90456999999992</v>
      </c>
      <c r="AB133" s="529"/>
    </row>
    <row r="134" spans="1:28" ht="39.9" customHeight="1" x14ac:dyDescent="0.55000000000000004">
      <c r="A134" s="407"/>
      <c r="B134" s="541" t="s">
        <v>378</v>
      </c>
      <c r="C134" s="542">
        <v>12686.8</v>
      </c>
      <c r="D134" s="528"/>
      <c r="E134" s="543">
        <v>1340.2157799999998</v>
      </c>
      <c r="F134" s="529"/>
      <c r="G134" s="543">
        <v>1340.2157799999998</v>
      </c>
      <c r="H134" s="529"/>
      <c r="I134" s="543">
        <v>1340.2157799999998</v>
      </c>
      <c r="J134" s="529"/>
      <c r="K134" s="543">
        <v>1340.2157799999998</v>
      </c>
      <c r="L134" s="529"/>
      <c r="M134" s="543">
        <v>1340.2157799999998</v>
      </c>
      <c r="N134" s="530"/>
      <c r="O134" s="543">
        <v>1340.2157799999998</v>
      </c>
      <c r="P134" s="529"/>
      <c r="Q134" s="543">
        <v>1340.2157799999998</v>
      </c>
      <c r="R134" s="529"/>
      <c r="S134" s="543">
        <v>1340.2157799999998</v>
      </c>
      <c r="T134" s="529"/>
      <c r="U134" s="543">
        <v>1340.2157799999998</v>
      </c>
      <c r="V134" s="529"/>
      <c r="W134" s="543">
        <v>1340.2157799999998</v>
      </c>
      <c r="X134" s="529"/>
      <c r="Y134" s="543">
        <v>1340.2157799999998</v>
      </c>
      <c r="Z134" s="529"/>
      <c r="AA134" s="543">
        <v>1340.2157799999998</v>
      </c>
      <c r="AB134" s="529"/>
    </row>
    <row r="135" spans="1:28" ht="39.9" customHeight="1" x14ac:dyDescent="0.55000000000000004">
      <c r="A135" s="407"/>
      <c r="B135" s="541" t="s">
        <v>379</v>
      </c>
      <c r="C135" s="542"/>
      <c r="D135" s="528"/>
      <c r="E135" s="542">
        <v>1512.9505800000002</v>
      </c>
      <c r="F135" s="529"/>
      <c r="G135" s="542">
        <v>1512.9505800000002</v>
      </c>
      <c r="H135" s="529"/>
      <c r="I135" s="542">
        <v>1512.9505800000002</v>
      </c>
      <c r="J135" s="529"/>
      <c r="K135" s="542">
        <v>1512.9505800000002</v>
      </c>
      <c r="L135" s="529"/>
      <c r="M135" s="542">
        <v>1512.9505800000002</v>
      </c>
      <c r="N135" s="530"/>
      <c r="O135" s="542">
        <v>1512.9505800000002</v>
      </c>
      <c r="P135" s="529"/>
      <c r="Q135" s="542">
        <v>1512.9505800000002</v>
      </c>
      <c r="R135" s="529"/>
      <c r="S135" s="542">
        <v>1512.9505800000002</v>
      </c>
      <c r="T135" s="529"/>
      <c r="U135" s="542">
        <v>1512.9505800000002</v>
      </c>
      <c r="V135" s="529"/>
      <c r="W135" s="542">
        <v>1512.9505800000002</v>
      </c>
      <c r="X135" s="529"/>
      <c r="Y135" s="542">
        <v>1512.9505800000002</v>
      </c>
      <c r="Z135" s="529"/>
      <c r="AA135" s="542">
        <v>1512.9505800000002</v>
      </c>
      <c r="AB135" s="529"/>
    </row>
    <row r="136" spans="1:28" ht="39.9" customHeight="1" x14ac:dyDescent="0.55000000000000004">
      <c r="A136" s="407"/>
      <c r="B136" s="541" t="s">
        <v>380</v>
      </c>
      <c r="C136" s="542"/>
      <c r="D136" s="528"/>
      <c r="E136" s="542">
        <v>98518.127290000004</v>
      </c>
      <c r="F136" s="529"/>
      <c r="G136" s="542">
        <v>98518.127290000004</v>
      </c>
      <c r="H136" s="529"/>
      <c r="I136" s="542">
        <v>98518.127290000004</v>
      </c>
      <c r="J136" s="529"/>
      <c r="K136" s="542">
        <v>98518.127290000004</v>
      </c>
      <c r="L136" s="529"/>
      <c r="M136" s="542">
        <v>98518.127290000004</v>
      </c>
      <c r="N136" s="530"/>
      <c r="O136" s="542">
        <v>98518.127290000004</v>
      </c>
      <c r="P136" s="529"/>
      <c r="Q136" s="542">
        <v>98518.127290000004</v>
      </c>
      <c r="R136" s="529"/>
      <c r="S136" s="542">
        <v>98518.127290000004</v>
      </c>
      <c r="T136" s="529"/>
      <c r="U136" s="542">
        <v>98518.127290000004</v>
      </c>
      <c r="V136" s="529"/>
      <c r="W136" s="542">
        <v>98518.127290000004</v>
      </c>
      <c r="X136" s="529"/>
      <c r="Y136" s="542">
        <v>98518.127290000004</v>
      </c>
      <c r="Z136" s="529"/>
      <c r="AA136" s="542">
        <v>98518.127290000004</v>
      </c>
      <c r="AB136" s="529"/>
    </row>
    <row r="137" spans="1:28" ht="39.9" customHeight="1" thickBot="1" x14ac:dyDescent="0.6">
      <c r="B137" s="544"/>
      <c r="C137" s="545"/>
      <c r="D137" s="546"/>
      <c r="E137" s="545"/>
      <c r="F137" s="547"/>
      <c r="G137" s="545"/>
      <c r="H137" s="547"/>
      <c r="I137" s="545"/>
      <c r="J137" s="547"/>
      <c r="K137" s="545"/>
      <c r="L137" s="547"/>
      <c r="M137" s="545"/>
      <c r="N137" s="548"/>
      <c r="O137" s="549"/>
      <c r="P137" s="547"/>
      <c r="Q137" s="549"/>
      <c r="R137" s="547"/>
      <c r="S137" s="549"/>
      <c r="T137" s="547"/>
      <c r="U137" s="549"/>
      <c r="V137" s="547"/>
      <c r="W137" s="549"/>
      <c r="X137" s="547"/>
      <c r="Y137" s="549"/>
      <c r="Z137" s="547"/>
      <c r="AA137" s="549"/>
      <c r="AB137" s="547"/>
    </row>
    <row r="138" spans="1:28" ht="33" customHeight="1" x14ac:dyDescent="0.55000000000000004"/>
    <row r="139" spans="1:28" ht="30.75" customHeight="1" x14ac:dyDescent="0.6">
      <c r="B139" s="257" t="s">
        <v>381</v>
      </c>
    </row>
    <row r="140" spans="1:28" ht="30.75" customHeight="1" x14ac:dyDescent="0.6">
      <c r="B140" s="257" t="s">
        <v>382</v>
      </c>
    </row>
    <row r="141" spans="1:28" x14ac:dyDescent="0.55000000000000004">
      <c r="B141" s="478" t="s">
        <v>383</v>
      </c>
      <c r="C141" s="678"/>
      <c r="D141" s="678"/>
      <c r="E141" s="482"/>
      <c r="F141" s="550"/>
      <c r="G141" s="550"/>
      <c r="H141" s="550"/>
      <c r="I141" s="550"/>
      <c r="J141" s="550"/>
      <c r="K141" s="550"/>
      <c r="L141" s="550"/>
      <c r="M141" s="550"/>
      <c r="N141" s="550"/>
      <c r="O141" s="550"/>
      <c r="P141" s="550"/>
      <c r="Q141" s="550"/>
      <c r="R141" s="550"/>
      <c r="S141" s="550"/>
      <c r="T141" s="550"/>
      <c r="U141" s="550"/>
      <c r="V141" s="550"/>
      <c r="W141" s="550"/>
      <c r="X141" s="550"/>
      <c r="Y141" s="550"/>
      <c r="Z141" s="550"/>
      <c r="AA141" s="550"/>
      <c r="AB141" s="550"/>
    </row>
    <row r="142" spans="1:28" ht="39.9" customHeight="1" x14ac:dyDescent="0.55000000000000004">
      <c r="B142" s="551"/>
    </row>
  </sheetData>
  <mergeCells count="26">
    <mergeCell ref="K92:L92"/>
    <mergeCell ref="C141:D141"/>
    <mergeCell ref="B79:F79"/>
    <mergeCell ref="B81:F81"/>
    <mergeCell ref="C92:D92"/>
    <mergeCell ref="E92:F92"/>
    <mergeCell ref="G92:H92"/>
    <mergeCell ref="I92:J92"/>
    <mergeCell ref="AI58:AJ58"/>
    <mergeCell ref="C75:D75"/>
    <mergeCell ref="E75:F75"/>
    <mergeCell ref="G75:H75"/>
    <mergeCell ref="I75:J75"/>
    <mergeCell ref="K75:L75"/>
    <mergeCell ref="AC8:AJ8"/>
    <mergeCell ref="C10:D10"/>
    <mergeCell ref="E10:F10"/>
    <mergeCell ref="G10:H10"/>
    <mergeCell ref="I10:J10"/>
    <mergeCell ref="K10:L10"/>
    <mergeCell ref="B1:F1"/>
    <mergeCell ref="AC2:AJ2"/>
    <mergeCell ref="B3:F3"/>
    <mergeCell ref="AC4:AJ4"/>
    <mergeCell ref="B6:F6"/>
    <mergeCell ref="AC6:AJ6"/>
  </mergeCells>
  <dataValidations count="1">
    <dataValidation type="list" allowBlank="1" showInputMessage="1" showErrorMessage="1" sqref="A1" xr:uid="{334D8516-141D-43CE-B845-5087588D72CE}">
      <formula1>$AN$1:$AN$12</formula1>
    </dataValidation>
  </dataValidations>
  <printOptions horizontalCentered="1" verticalCentered="1" gridLinesSet="0"/>
  <pageMargins left="0.24" right="0.3" top="0.59" bottom="0.52" header="0" footer="0"/>
  <pageSetup paperSize="6" scale="2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56BBB-DDFB-4B13-A4FC-0F395924BE9D}">
  <sheetPr syncVertical="1" syncRef="A1" transitionEvaluation="1">
    <pageSetUpPr fitToPage="1"/>
  </sheetPr>
  <dimension ref="A1:N142"/>
  <sheetViews>
    <sheetView showGridLines="0" zoomScale="40" zoomScaleNormal="40" zoomScaleSheetLayoutView="40" workbookViewId="0">
      <selection activeCell="G37" sqref="G37"/>
    </sheetView>
  </sheetViews>
  <sheetFormatPr baseColWidth="10" defaultColWidth="12" defaultRowHeight="15.6" x14ac:dyDescent="0.3"/>
  <cols>
    <col min="1" max="1" width="34.44140625" style="245" customWidth="1"/>
    <col min="2" max="2" width="38.44140625" style="245" customWidth="1"/>
    <col min="3" max="3" width="34.6640625" style="245" customWidth="1"/>
    <col min="4" max="4" width="99" style="245" customWidth="1"/>
    <col min="5" max="5" width="35.44140625" style="245" customWidth="1"/>
    <col min="6" max="6" width="8.33203125" style="245" customWidth="1"/>
    <col min="7" max="7" width="26.21875" style="245" customWidth="1"/>
    <col min="8" max="8" width="26.44140625" style="245" customWidth="1"/>
    <col min="9" max="9" width="24.33203125" style="245" customWidth="1"/>
    <col min="10" max="10" width="26.6640625" style="245" customWidth="1"/>
    <col min="11" max="11" width="2.21875" style="245" customWidth="1"/>
    <col min="12" max="12" width="12" style="245" customWidth="1"/>
    <col min="13" max="13" width="2.21875" style="245" customWidth="1"/>
    <col min="14" max="14" width="28.88671875" style="245" customWidth="1"/>
    <col min="15" max="15" width="2.21875" style="245" customWidth="1"/>
    <col min="16" max="16" width="19.33203125" style="245" customWidth="1"/>
    <col min="17" max="17" width="2.21875" style="245" customWidth="1"/>
    <col min="18" max="18" width="18.109375" style="245" customWidth="1"/>
    <col min="19" max="19" width="2.21875" style="245" customWidth="1"/>
    <col min="20" max="20" width="11.44140625" style="245" customWidth="1"/>
    <col min="21" max="21" width="2.21875" style="245" customWidth="1"/>
    <col min="22" max="22" width="12" style="245"/>
    <col min="23" max="23" width="52.33203125" style="245" customWidth="1"/>
    <col min="24" max="24" width="5.88671875" style="245" customWidth="1"/>
    <col min="25" max="38" width="16.88671875" style="245" customWidth="1"/>
    <col min="39" max="39" width="19.33203125" style="245" customWidth="1"/>
    <col min="40" max="40" width="4.6640625" style="245" customWidth="1"/>
    <col min="41" max="41" width="19.33203125" style="245" customWidth="1"/>
    <col min="42" max="42" width="4.6640625" style="245" customWidth="1"/>
    <col min="43" max="16384" width="12" style="245"/>
  </cols>
  <sheetData>
    <row r="1" spans="1:12" ht="33" x14ac:dyDescent="0.6">
      <c r="G1" s="246"/>
      <c r="L1" s="247" t="s">
        <v>184</v>
      </c>
    </row>
    <row r="2" spans="1:12" ht="39.9" customHeight="1" x14ac:dyDescent="0.65">
      <c r="A2" s="666" t="s">
        <v>45</v>
      </c>
      <c r="B2" s="666"/>
      <c r="C2" s="666"/>
      <c r="D2" s="666"/>
      <c r="E2" s="666"/>
      <c r="F2" s="666"/>
      <c r="G2" s="666"/>
      <c r="H2" s="666"/>
      <c r="L2" s="247" t="s">
        <v>185</v>
      </c>
    </row>
    <row r="3" spans="1:12" ht="33" x14ac:dyDescent="0.6">
      <c r="A3" s="246"/>
      <c r="B3" s="246"/>
      <c r="C3" s="246"/>
      <c r="D3" s="246"/>
      <c r="E3" s="246"/>
      <c r="F3" s="246"/>
      <c r="G3" s="248"/>
      <c r="H3" s="246"/>
      <c r="L3" s="247" t="s">
        <v>186</v>
      </c>
    </row>
    <row r="4" spans="1:12" ht="35.1" customHeight="1" x14ac:dyDescent="0.6">
      <c r="A4" s="668" t="s">
        <v>136</v>
      </c>
      <c r="B4" s="668"/>
      <c r="C4" s="668"/>
      <c r="D4" s="668"/>
      <c r="E4" s="668"/>
      <c r="F4" s="668"/>
      <c r="G4" s="668"/>
      <c r="H4" s="668"/>
      <c r="L4" s="247" t="s">
        <v>187</v>
      </c>
    </row>
    <row r="5" spans="1:12" ht="9.9" customHeight="1" x14ac:dyDescent="0.6">
      <c r="A5" s="246"/>
      <c r="B5" s="246"/>
      <c r="C5" s="246"/>
      <c r="D5" s="246"/>
      <c r="E5" s="246"/>
      <c r="F5" s="246"/>
      <c r="G5" s="246"/>
      <c r="H5" s="246"/>
      <c r="L5" s="247" t="s">
        <v>188</v>
      </c>
    </row>
    <row r="6" spans="1:12" ht="35.1" customHeight="1" x14ac:dyDescent="0.6">
      <c r="A6" s="670" t="s">
        <v>270</v>
      </c>
      <c r="B6" s="668"/>
      <c r="C6" s="668"/>
      <c r="D6" s="668"/>
      <c r="E6" s="668"/>
      <c r="F6" s="668"/>
      <c r="G6" s="668"/>
      <c r="H6" s="668"/>
      <c r="L6" s="247" t="s">
        <v>189</v>
      </c>
    </row>
    <row r="7" spans="1:12" ht="30" customHeight="1" x14ac:dyDescent="0.6">
      <c r="A7" s="249"/>
      <c r="B7" s="249"/>
      <c r="C7" s="249"/>
      <c r="D7" s="249"/>
      <c r="E7" s="249"/>
      <c r="F7" s="249"/>
      <c r="G7" s="246"/>
      <c r="H7" s="249"/>
      <c r="L7" s="247" t="s">
        <v>190</v>
      </c>
    </row>
    <row r="8" spans="1:12" ht="35.25" customHeight="1" x14ac:dyDescent="0.55000000000000004">
      <c r="A8" s="671" t="s">
        <v>137</v>
      </c>
      <c r="B8" s="671"/>
      <c r="C8" s="671"/>
      <c r="D8" s="671"/>
      <c r="E8" s="671"/>
      <c r="F8" s="671"/>
      <c r="G8" s="671"/>
      <c r="H8" s="671"/>
      <c r="L8" s="247" t="s">
        <v>191</v>
      </c>
    </row>
    <row r="9" spans="1:12" ht="35.25" customHeight="1" x14ac:dyDescent="0.55000000000000004">
      <c r="A9" s="405"/>
      <c r="B9" s="250"/>
      <c r="C9" s="250"/>
      <c r="D9" s="250"/>
      <c r="E9" s="250"/>
      <c r="F9" s="250"/>
      <c r="G9" s="250"/>
      <c r="H9" s="250"/>
      <c r="L9" s="247" t="s">
        <v>192</v>
      </c>
    </row>
    <row r="10" spans="1:12" ht="39.9" customHeight="1" thickBot="1" x14ac:dyDescent="0.55000000000000004">
      <c r="A10" s="253"/>
      <c r="B10" s="251"/>
      <c r="C10" s="251"/>
      <c r="D10" s="251"/>
      <c r="E10" s="251"/>
      <c r="F10" s="251"/>
      <c r="G10" s="251"/>
      <c r="H10" s="251"/>
      <c r="L10" s="247" t="s">
        <v>181</v>
      </c>
    </row>
    <row r="11" spans="1:12" ht="12" customHeight="1" thickTop="1" x14ac:dyDescent="0.5">
      <c r="A11" s="253"/>
      <c r="B11" s="252"/>
      <c r="C11" s="252"/>
      <c r="D11" s="252"/>
      <c r="E11" s="252"/>
      <c r="F11" s="252"/>
      <c r="G11" s="252"/>
      <c r="H11" s="252"/>
      <c r="L11" s="247" t="s">
        <v>182</v>
      </c>
    </row>
    <row r="12" spans="1:12" ht="40.200000000000003" x14ac:dyDescent="1">
      <c r="A12" s="253"/>
      <c r="B12" s="254"/>
      <c r="C12" s="254"/>
      <c r="D12" s="254"/>
      <c r="E12" s="255" t="s">
        <v>271</v>
      </c>
      <c r="F12" s="256"/>
      <c r="G12" s="255">
        <v>2018</v>
      </c>
      <c r="H12" s="257"/>
      <c r="L12" s="247" t="s">
        <v>193</v>
      </c>
    </row>
    <row r="13" spans="1:12" ht="39.9" customHeight="1" x14ac:dyDescent="1.35">
      <c r="A13" s="253"/>
      <c r="B13" s="254"/>
      <c r="C13" s="254"/>
      <c r="D13" s="254"/>
      <c r="E13" s="258"/>
      <c r="F13" s="256"/>
      <c r="G13" s="259"/>
      <c r="H13" s="257"/>
    </row>
    <row r="14" spans="1:12" ht="39.9" customHeight="1" x14ac:dyDescent="0.6">
      <c r="A14" s="253"/>
      <c r="B14" s="260" t="s">
        <v>138</v>
      </c>
      <c r="C14" s="261" t="s">
        <v>244</v>
      </c>
      <c r="D14" s="260"/>
      <c r="E14" s="239"/>
      <c r="F14" s="260"/>
      <c r="G14" s="262"/>
      <c r="H14" s="263"/>
    </row>
    <row r="15" spans="1:12" ht="39.9" customHeight="1" x14ac:dyDescent="0.6">
      <c r="A15" s="253"/>
      <c r="B15" s="260"/>
      <c r="C15" s="260" t="s">
        <v>140</v>
      </c>
      <c r="D15" s="260"/>
      <c r="E15" s="240">
        <v>10175.4</v>
      </c>
      <c r="F15" s="260"/>
      <c r="G15" s="262">
        <v>8545.9</v>
      </c>
      <c r="H15" s="263"/>
      <c r="J15" s="257"/>
    </row>
    <row r="16" spans="1:12" ht="39.9" customHeight="1" x14ac:dyDescent="0.6">
      <c r="A16" s="253"/>
      <c r="B16" s="260"/>
      <c r="C16" s="260" t="s">
        <v>141</v>
      </c>
      <c r="D16" s="260"/>
      <c r="E16" s="240">
        <v>9815.6</v>
      </c>
      <c r="F16" s="260"/>
      <c r="G16" s="240">
        <v>8424.6</v>
      </c>
      <c r="H16" s="263"/>
      <c r="J16" s="257"/>
    </row>
    <row r="17" spans="1:14" ht="39.9" customHeight="1" x14ac:dyDescent="0.6">
      <c r="A17" s="253"/>
      <c r="B17" s="260"/>
      <c r="C17" s="260"/>
      <c r="D17" s="260"/>
      <c r="E17" s="240"/>
      <c r="F17" s="260"/>
      <c r="G17" s="240"/>
      <c r="H17" s="263"/>
    </row>
    <row r="18" spans="1:14" ht="39.9" customHeight="1" x14ac:dyDescent="0.6">
      <c r="A18" s="253"/>
      <c r="B18" s="260"/>
      <c r="C18" s="260"/>
      <c r="D18" s="260"/>
      <c r="E18" s="279"/>
      <c r="F18" s="260"/>
      <c r="G18" s="240"/>
      <c r="H18" s="263"/>
    </row>
    <row r="19" spans="1:14" ht="39.9" customHeight="1" x14ac:dyDescent="0.6">
      <c r="A19" s="253"/>
      <c r="B19" s="260" t="s">
        <v>142</v>
      </c>
      <c r="C19" s="260" t="s">
        <v>143</v>
      </c>
      <c r="D19" s="260"/>
      <c r="E19" s="280"/>
      <c r="F19" s="260"/>
      <c r="G19" s="260"/>
      <c r="H19" s="263"/>
    </row>
    <row r="20" spans="1:14" ht="39.9" customHeight="1" x14ac:dyDescent="0.6">
      <c r="A20" s="253"/>
      <c r="B20" s="260"/>
      <c r="C20" s="260" t="s">
        <v>144</v>
      </c>
      <c r="D20" s="260"/>
      <c r="E20" s="260">
        <v>0.107</v>
      </c>
      <c r="F20" s="260"/>
      <c r="G20" s="260">
        <v>0.104</v>
      </c>
      <c r="H20" s="263"/>
      <c r="J20" s="257"/>
    </row>
    <row r="21" spans="1:14" ht="39.9" customHeight="1" x14ac:dyDescent="0.6">
      <c r="A21" s="253"/>
      <c r="B21" s="260"/>
      <c r="C21" s="260" t="s">
        <v>145</v>
      </c>
      <c r="D21" s="260"/>
      <c r="E21" s="260">
        <v>0.10100000000000001</v>
      </c>
      <c r="F21" s="260"/>
      <c r="G21" s="260">
        <v>9.7000000000000003E-2</v>
      </c>
      <c r="H21" s="263"/>
      <c r="J21" s="257"/>
    </row>
    <row r="22" spans="1:14" ht="39.9" customHeight="1" x14ac:dyDescent="0.6">
      <c r="A22" s="253"/>
      <c r="B22" s="260"/>
      <c r="C22" s="260" t="s">
        <v>147</v>
      </c>
      <c r="D22" s="260"/>
      <c r="E22" s="260">
        <v>1.9E-2</v>
      </c>
      <c r="F22" s="260"/>
      <c r="G22" s="260">
        <v>1.7000000000000001E-2</v>
      </c>
      <c r="H22" s="263"/>
      <c r="J22" s="257"/>
    </row>
    <row r="23" spans="1:14" ht="39.9" customHeight="1" x14ac:dyDescent="0.6">
      <c r="A23" s="253"/>
      <c r="B23" s="260"/>
      <c r="C23" s="260" t="s">
        <v>148</v>
      </c>
      <c r="D23" s="260"/>
      <c r="E23" s="260">
        <v>6.0000000000000001E-3</v>
      </c>
      <c r="F23" s="260"/>
      <c r="G23" s="281">
        <v>3.9E-2</v>
      </c>
      <c r="H23" s="263"/>
      <c r="J23" s="257"/>
    </row>
    <row r="24" spans="1:14" ht="39.9" customHeight="1" x14ac:dyDescent="0.6">
      <c r="A24" s="253"/>
      <c r="B24" s="260"/>
      <c r="C24" s="260" t="s">
        <v>149</v>
      </c>
      <c r="D24" s="260"/>
      <c r="E24" s="260">
        <v>6.7000000000000004E-2</v>
      </c>
      <c r="F24" s="260"/>
      <c r="G24" s="260">
        <v>6.5000000000000002E-2</v>
      </c>
      <c r="H24" s="263"/>
      <c r="J24" s="264"/>
    </row>
    <row r="25" spans="1:14" ht="39.9" customHeight="1" x14ac:dyDescent="0.6">
      <c r="A25" s="253"/>
      <c r="B25" s="260"/>
      <c r="C25" s="260" t="s">
        <v>245</v>
      </c>
      <c r="D25" s="260"/>
      <c r="E25" s="260">
        <v>3.5999999999999997E-2</v>
      </c>
      <c r="F25" s="260"/>
      <c r="G25" s="260">
        <v>3.7999999999999999E-2</v>
      </c>
      <c r="H25" s="263"/>
    </row>
    <row r="26" spans="1:14" ht="39.9" customHeight="1" x14ac:dyDescent="0.6">
      <c r="A26" s="253"/>
      <c r="B26" s="260"/>
      <c r="C26" s="260" t="s">
        <v>151</v>
      </c>
      <c r="D26" s="260"/>
      <c r="E26" s="260">
        <v>3.1E-2</v>
      </c>
      <c r="F26" s="260"/>
      <c r="G26" s="260">
        <v>2.5999999999999999E-2</v>
      </c>
      <c r="H26" s="263"/>
    </row>
    <row r="27" spans="1:14" ht="39.9" customHeight="1" x14ac:dyDescent="0.6">
      <c r="A27" s="253"/>
      <c r="B27" s="260"/>
      <c r="C27" s="260"/>
      <c r="D27" s="260"/>
      <c r="E27" s="262"/>
      <c r="F27" s="260"/>
      <c r="G27" s="260"/>
      <c r="H27" s="263"/>
    </row>
    <row r="28" spans="1:14" ht="39.9" customHeight="1" x14ac:dyDescent="0.6">
      <c r="A28" s="253"/>
      <c r="B28" s="260" t="s">
        <v>152</v>
      </c>
      <c r="C28" s="260" t="s">
        <v>153</v>
      </c>
      <c r="D28" s="260"/>
      <c r="E28" s="260"/>
      <c r="F28" s="260"/>
      <c r="G28" s="260"/>
      <c r="H28" s="263"/>
    </row>
    <row r="29" spans="1:14" ht="39.9" customHeight="1" x14ac:dyDescent="0.6">
      <c r="A29" s="253"/>
      <c r="B29" s="260"/>
      <c r="C29" s="260" t="s">
        <v>154</v>
      </c>
      <c r="D29" s="260"/>
      <c r="E29" s="260">
        <v>2.7E-2</v>
      </c>
      <c r="F29" s="260"/>
      <c r="G29" s="260">
        <v>3.7999999999999999E-2</v>
      </c>
      <c r="H29" s="263"/>
      <c r="J29" s="257"/>
    </row>
    <row r="30" spans="1:14" ht="39.9" customHeight="1" x14ac:dyDescent="0.6">
      <c r="A30" s="253"/>
      <c r="B30" s="260"/>
      <c r="C30" s="260" t="s">
        <v>155</v>
      </c>
      <c r="D30" s="260"/>
      <c r="E30" s="260">
        <v>0.05</v>
      </c>
      <c r="F30" s="260"/>
      <c r="G30" s="260">
        <v>5.3999999999999999E-2</v>
      </c>
      <c r="H30" s="263"/>
      <c r="J30" s="257"/>
    </row>
    <row r="31" spans="1:14" ht="39.9" customHeight="1" x14ac:dyDescent="0.6">
      <c r="A31" s="253"/>
      <c r="B31" s="260"/>
      <c r="C31" s="260" t="s">
        <v>156</v>
      </c>
      <c r="D31" s="260"/>
      <c r="E31" s="260">
        <v>-0.04</v>
      </c>
      <c r="F31" s="260"/>
      <c r="G31" s="260">
        <v>-0.04</v>
      </c>
      <c r="H31" s="263"/>
      <c r="J31" s="257"/>
    </row>
    <row r="32" spans="1:14" ht="39.9" customHeight="1" x14ac:dyDescent="0.6">
      <c r="A32" s="253"/>
      <c r="B32" s="260"/>
      <c r="C32" s="260" t="s">
        <v>157</v>
      </c>
      <c r="D32" s="260"/>
      <c r="E32" s="260">
        <v>3.5000000000000003E-2</v>
      </c>
      <c r="F32" s="260"/>
      <c r="G32" s="260">
        <v>4.2000000000000003E-2</v>
      </c>
      <c r="H32" s="263"/>
      <c r="J32" s="257"/>
      <c r="N32" s="241"/>
    </row>
    <row r="33" spans="1:14" ht="39.9" customHeight="1" x14ac:dyDescent="0.6">
      <c r="A33" s="253"/>
      <c r="B33" s="260"/>
      <c r="C33" s="260" t="s">
        <v>158</v>
      </c>
      <c r="D33" s="260"/>
      <c r="E33" s="260">
        <v>-0.13700000000000001</v>
      </c>
      <c r="F33" s="260"/>
      <c r="G33" s="260">
        <v>0.12</v>
      </c>
      <c r="H33" s="263"/>
      <c r="J33" s="257"/>
      <c r="N33" s="241"/>
    </row>
    <row r="34" spans="1:14" ht="39.9" customHeight="1" x14ac:dyDescent="0.6">
      <c r="A34" s="253"/>
      <c r="B34" s="260"/>
      <c r="C34" s="260"/>
      <c r="D34" s="260"/>
      <c r="E34" s="260"/>
      <c r="F34" s="260"/>
      <c r="G34" s="260"/>
      <c r="H34" s="263"/>
      <c r="J34" s="264"/>
    </row>
    <row r="35" spans="1:14" ht="39.9" customHeight="1" x14ac:dyDescent="0.6">
      <c r="A35" s="253"/>
      <c r="B35" s="260"/>
      <c r="C35" s="260"/>
      <c r="D35" s="260"/>
      <c r="E35" s="260"/>
      <c r="F35" s="260"/>
      <c r="G35" s="260"/>
      <c r="H35" s="263"/>
      <c r="J35" s="264"/>
    </row>
    <row r="36" spans="1:14" ht="39.9" customHeight="1" x14ac:dyDescent="0.6">
      <c r="A36" s="253"/>
      <c r="B36" s="260" t="s">
        <v>159</v>
      </c>
      <c r="C36" s="260" t="s">
        <v>160</v>
      </c>
      <c r="D36" s="260"/>
      <c r="E36" s="260"/>
      <c r="F36" s="260"/>
      <c r="G36" s="260"/>
      <c r="H36" s="263"/>
    </row>
    <row r="37" spans="1:14" ht="39.9" customHeight="1" x14ac:dyDescent="0.6">
      <c r="A37" s="253"/>
      <c r="B37" s="260"/>
      <c r="C37" s="260" t="s">
        <v>161</v>
      </c>
      <c r="D37" s="260"/>
      <c r="E37" s="260">
        <v>0.24199999999999999</v>
      </c>
      <c r="F37" s="260"/>
      <c r="G37" s="260">
        <v>0.23100000000000001</v>
      </c>
      <c r="H37" s="263"/>
      <c r="J37" s="257"/>
    </row>
    <row r="38" spans="1:14" ht="39.9" customHeight="1" x14ac:dyDescent="0.6">
      <c r="A38" s="253"/>
      <c r="B38" s="260"/>
      <c r="C38" s="260" t="s">
        <v>162</v>
      </c>
      <c r="D38" s="260"/>
      <c r="E38" s="260">
        <v>0.124</v>
      </c>
      <c r="F38" s="260"/>
      <c r="G38" s="260">
        <v>7.0000000000000007E-2</v>
      </c>
      <c r="H38" s="263"/>
      <c r="J38" s="257"/>
    </row>
    <row r="39" spans="1:14" ht="39.9" customHeight="1" x14ac:dyDescent="0.6">
      <c r="A39" s="253"/>
      <c r="B39" s="260"/>
      <c r="C39" s="260" t="s">
        <v>246</v>
      </c>
      <c r="D39" s="260"/>
      <c r="E39" s="260">
        <v>0.214</v>
      </c>
      <c r="F39" s="260"/>
      <c r="G39" s="260">
        <v>0.20300000000000001</v>
      </c>
      <c r="H39" s="263"/>
      <c r="J39" s="257"/>
    </row>
    <row r="40" spans="1:14" ht="39.9" customHeight="1" x14ac:dyDescent="0.6">
      <c r="A40" s="253"/>
      <c r="B40" s="260"/>
      <c r="C40" s="254"/>
      <c r="D40" s="260"/>
      <c r="E40" s="260"/>
      <c r="F40" s="260"/>
      <c r="G40" s="260"/>
      <c r="H40" s="263"/>
    </row>
    <row r="41" spans="1:14" ht="39.9" customHeight="1" x14ac:dyDescent="0.6">
      <c r="A41" s="253"/>
      <c r="B41" s="260"/>
      <c r="C41" s="260"/>
      <c r="D41" s="260"/>
      <c r="E41" s="260"/>
      <c r="F41" s="260"/>
      <c r="G41" s="260"/>
      <c r="H41" s="263"/>
    </row>
    <row r="42" spans="1:14" ht="39.9" customHeight="1" x14ac:dyDescent="0.6">
      <c r="A42" s="253"/>
      <c r="B42" s="260" t="s">
        <v>164</v>
      </c>
      <c r="C42" s="260" t="s">
        <v>165</v>
      </c>
      <c r="D42" s="260"/>
      <c r="E42" s="260"/>
      <c r="F42" s="260"/>
      <c r="G42" s="260"/>
      <c r="H42" s="263"/>
    </row>
    <row r="43" spans="1:14" ht="39.75" customHeight="1" x14ac:dyDescent="0.6">
      <c r="A43" s="253"/>
      <c r="B43" s="260"/>
      <c r="C43" s="260" t="s">
        <v>247</v>
      </c>
      <c r="D43" s="260"/>
      <c r="E43" s="260"/>
      <c r="F43" s="260"/>
      <c r="G43" s="260"/>
      <c r="H43" s="263"/>
    </row>
    <row r="44" spans="1:14" ht="39.9" customHeight="1" x14ac:dyDescent="0.6">
      <c r="A44" s="253"/>
      <c r="B44" s="260" t="s">
        <v>2</v>
      </c>
      <c r="C44" s="260" t="s">
        <v>167</v>
      </c>
      <c r="D44" s="260"/>
      <c r="E44" s="260">
        <v>0</v>
      </c>
      <c r="F44" s="260"/>
      <c r="G44" s="260">
        <v>0</v>
      </c>
      <c r="H44" s="263"/>
      <c r="J44" s="257"/>
    </row>
    <row r="45" spans="1:14" ht="39.9" customHeight="1" x14ac:dyDescent="0.6">
      <c r="A45" s="253"/>
      <c r="B45" s="260"/>
      <c r="C45" s="260" t="s">
        <v>168</v>
      </c>
      <c r="D45" s="260"/>
      <c r="E45" s="260"/>
      <c r="F45" s="260"/>
      <c r="G45" s="260"/>
      <c r="H45" s="263"/>
    </row>
    <row r="46" spans="1:14" ht="39.9" customHeight="1" x14ac:dyDescent="0.6">
      <c r="A46" s="253"/>
      <c r="B46" s="260" t="s">
        <v>2</v>
      </c>
      <c r="C46" s="260" t="s">
        <v>169</v>
      </c>
      <c r="D46" s="260"/>
      <c r="E46" s="260">
        <v>0.01</v>
      </c>
      <c r="F46" s="260"/>
      <c r="G46" s="260">
        <v>0.01</v>
      </c>
      <c r="H46" s="263"/>
      <c r="J46" s="257"/>
    </row>
    <row r="47" spans="1:14" ht="39.9" customHeight="1" x14ac:dyDescent="0.6">
      <c r="A47" s="253"/>
      <c r="B47" s="260"/>
      <c r="C47" s="260" t="s">
        <v>248</v>
      </c>
      <c r="D47" s="260"/>
      <c r="E47" s="260">
        <v>0</v>
      </c>
      <c r="F47" s="260"/>
      <c r="G47" s="281">
        <v>0</v>
      </c>
      <c r="H47" s="263"/>
    </row>
    <row r="48" spans="1:14" ht="39.9" customHeight="1" x14ac:dyDescent="0.6">
      <c r="A48" s="253"/>
      <c r="B48" s="260" t="s">
        <v>2</v>
      </c>
      <c r="C48" s="260"/>
      <c r="D48" s="260"/>
      <c r="E48" s="260"/>
      <c r="F48" s="260"/>
      <c r="G48" s="260"/>
      <c r="H48" s="263"/>
    </row>
    <row r="49" spans="1:10" ht="39.9" customHeight="1" x14ac:dyDescent="0.6">
      <c r="A49" s="253"/>
      <c r="B49" s="260" t="s">
        <v>171</v>
      </c>
      <c r="C49" s="260" t="s">
        <v>172</v>
      </c>
      <c r="D49" s="260"/>
      <c r="E49" s="260"/>
      <c r="F49" s="260"/>
      <c r="G49" s="260"/>
      <c r="H49" s="263"/>
    </row>
    <row r="50" spans="1:10" ht="39.9" customHeight="1" x14ac:dyDescent="0.6">
      <c r="A50" s="253"/>
      <c r="B50" s="260"/>
      <c r="C50" s="260" t="s">
        <v>173</v>
      </c>
      <c r="D50" s="260"/>
      <c r="E50" s="260">
        <v>1.9E-2</v>
      </c>
      <c r="F50" s="260"/>
      <c r="G50" s="260">
        <v>1.7000000000000001E-2</v>
      </c>
      <c r="H50" s="263"/>
      <c r="J50" s="257"/>
    </row>
    <row r="51" spans="1:10" ht="39.9" customHeight="1" x14ac:dyDescent="0.6">
      <c r="A51" s="253"/>
      <c r="B51" s="260"/>
      <c r="C51" s="260" t="s">
        <v>249</v>
      </c>
      <c r="D51" s="260"/>
      <c r="E51" s="260">
        <v>2.9000000000000001E-2</v>
      </c>
      <c r="F51" s="260"/>
      <c r="G51" s="260">
        <v>2.7E-2</v>
      </c>
      <c r="H51" s="263"/>
      <c r="J51" s="257"/>
    </row>
    <row r="52" spans="1:10" ht="39.9" customHeight="1" x14ac:dyDescent="0.6">
      <c r="A52" s="253"/>
      <c r="B52" s="260"/>
      <c r="C52" s="260" t="s">
        <v>252</v>
      </c>
      <c r="D52" s="260"/>
      <c r="E52" s="260">
        <v>0.63300000000000001</v>
      </c>
      <c r="F52" s="260"/>
      <c r="G52" s="260">
        <v>0.68500000000000005</v>
      </c>
      <c r="H52" s="263"/>
      <c r="J52" s="257"/>
    </row>
    <row r="53" spans="1:10" ht="39.9" customHeight="1" x14ac:dyDescent="0.6">
      <c r="A53" s="253"/>
      <c r="B53" s="260"/>
      <c r="C53" s="260" t="s">
        <v>253</v>
      </c>
      <c r="D53" s="260"/>
      <c r="E53" s="260">
        <v>0.45100000000000001</v>
      </c>
      <c r="F53" s="260"/>
      <c r="G53" s="260">
        <v>0.46</v>
      </c>
      <c r="H53" s="263"/>
    </row>
    <row r="54" spans="1:10" ht="39.9" customHeight="1" x14ac:dyDescent="0.6">
      <c r="A54" s="253"/>
      <c r="B54" s="260"/>
      <c r="C54" s="260" t="s">
        <v>251</v>
      </c>
      <c r="D54" s="260"/>
      <c r="E54" s="260">
        <v>1.9E-2</v>
      </c>
      <c r="F54" s="260"/>
      <c r="G54" s="260">
        <v>2.1000000000000001E-2</v>
      </c>
      <c r="H54" s="263"/>
    </row>
    <row r="55" spans="1:10" ht="39.9" customHeight="1" x14ac:dyDescent="0.6">
      <c r="A55" s="253"/>
      <c r="B55" s="260"/>
      <c r="C55" s="260"/>
      <c r="D55" s="260"/>
      <c r="E55" s="260"/>
      <c r="F55" s="260"/>
      <c r="G55" s="260"/>
      <c r="H55" s="263"/>
    </row>
    <row r="56" spans="1:10" ht="39.9" customHeight="1" x14ac:dyDescent="0.6">
      <c r="A56" s="253"/>
      <c r="B56" s="260"/>
      <c r="C56" s="260"/>
      <c r="D56" s="260"/>
      <c r="E56" s="260"/>
      <c r="F56" s="260"/>
      <c r="G56" s="260"/>
      <c r="H56" s="263"/>
    </row>
    <row r="57" spans="1:10" ht="39.9" customHeight="1" thickBot="1" x14ac:dyDescent="0.6">
      <c r="A57" s="253"/>
      <c r="B57" s="265"/>
      <c r="C57" s="265"/>
      <c r="D57" s="265"/>
      <c r="E57" s="265"/>
      <c r="F57" s="265"/>
      <c r="G57" s="265"/>
      <c r="H57" s="265"/>
    </row>
    <row r="58" spans="1:10" ht="39.9" customHeight="1" thickTop="1" x14ac:dyDescent="0.3">
      <c r="A58" s="266"/>
      <c r="B58" s="267"/>
      <c r="C58" s="268"/>
      <c r="D58" s="269"/>
      <c r="E58" s="269"/>
      <c r="F58" s="267"/>
      <c r="G58" s="677"/>
      <c r="H58" s="677"/>
    </row>
    <row r="59" spans="1:10" ht="39.9" customHeight="1" x14ac:dyDescent="0.6">
      <c r="A59" s="270" t="s">
        <v>255</v>
      </c>
      <c r="B59" s="260"/>
      <c r="C59" s="260"/>
      <c r="D59" s="260"/>
      <c r="E59" s="254"/>
      <c r="F59" s="254"/>
      <c r="G59" s="254"/>
      <c r="H59" s="257"/>
    </row>
    <row r="60" spans="1:10" ht="39.9" customHeight="1" x14ac:dyDescent="0.55000000000000004">
      <c r="A60" s="253"/>
      <c r="B60" s="254"/>
      <c r="C60" s="254"/>
      <c r="D60" s="254"/>
      <c r="E60" s="254"/>
      <c r="F60" s="254"/>
      <c r="G60" s="254"/>
      <c r="H60" s="257"/>
    </row>
    <row r="61" spans="1:10" ht="39.9" customHeight="1" x14ac:dyDescent="0.55000000000000004">
      <c r="A61" s="253"/>
      <c r="B61" s="254"/>
      <c r="C61" s="254"/>
      <c r="D61" s="254"/>
      <c r="E61" s="254"/>
      <c r="F61" s="254"/>
      <c r="G61" s="254"/>
      <c r="H61" s="257"/>
    </row>
    <row r="62" spans="1:10" ht="39.9" customHeight="1" x14ac:dyDescent="0.55000000000000004">
      <c r="A62" s="253"/>
      <c r="B62" s="254"/>
      <c r="C62" s="254"/>
      <c r="D62" s="254"/>
      <c r="E62" s="254"/>
      <c r="F62" s="254"/>
      <c r="G62" s="254"/>
      <c r="H62" s="257"/>
    </row>
    <row r="63" spans="1:10" ht="39.9" customHeight="1" x14ac:dyDescent="0.55000000000000004">
      <c r="A63" s="253"/>
      <c r="B63" s="257"/>
      <c r="C63" s="257"/>
      <c r="D63" s="257"/>
      <c r="E63" s="257"/>
      <c r="F63" s="257"/>
      <c r="G63" s="257"/>
      <c r="H63" s="257"/>
    </row>
    <row r="64" spans="1:10" ht="39.9" customHeight="1" x14ac:dyDescent="0.3">
      <c r="A64" s="267"/>
      <c r="B64" s="267"/>
      <c r="C64" s="268"/>
      <c r="D64" s="268"/>
      <c r="E64" s="269"/>
      <c r="F64" s="267"/>
      <c r="G64" s="271"/>
      <c r="H64" s="267"/>
    </row>
    <row r="65" spans="1:8" ht="39.9" customHeight="1" x14ac:dyDescent="0.35">
      <c r="A65" s="270"/>
      <c r="B65" s="267"/>
      <c r="C65" s="267"/>
      <c r="D65" s="267"/>
      <c r="E65" s="272"/>
      <c r="F65" s="267"/>
      <c r="G65" s="273"/>
      <c r="H65" s="267"/>
    </row>
    <row r="66" spans="1:8" ht="39.9" customHeight="1" x14ac:dyDescent="0.35">
      <c r="A66" s="272"/>
      <c r="B66" s="267"/>
      <c r="C66" s="268"/>
      <c r="D66" s="268"/>
      <c r="E66" s="267"/>
      <c r="F66" s="267"/>
      <c r="G66" s="274"/>
      <c r="H66" s="267"/>
    </row>
    <row r="67" spans="1:8" ht="39.9" customHeight="1" x14ac:dyDescent="0.3">
      <c r="A67" s="267"/>
      <c r="B67" s="267"/>
      <c r="C67" s="268"/>
      <c r="D67" s="268"/>
      <c r="E67" s="267"/>
      <c r="F67" s="275"/>
      <c r="G67" s="267"/>
      <c r="H67" s="267"/>
    </row>
    <row r="68" spans="1:8" ht="39.9" customHeight="1" x14ac:dyDescent="0.3">
      <c r="A68" s="275"/>
      <c r="B68" s="267"/>
      <c r="C68" s="268"/>
      <c r="D68" s="268"/>
      <c r="E68" s="267"/>
      <c r="F68" s="275"/>
      <c r="G68" s="267"/>
      <c r="H68" s="267"/>
    </row>
    <row r="69" spans="1:8" ht="39.9" customHeight="1" x14ac:dyDescent="0.3">
      <c r="A69" s="275"/>
      <c r="B69" s="267"/>
      <c r="C69" s="268"/>
      <c r="D69" s="268"/>
      <c r="E69" s="267"/>
      <c r="F69" s="275"/>
      <c r="G69" s="267"/>
      <c r="H69" s="267"/>
    </row>
    <row r="70" spans="1:8" ht="39.9" customHeight="1" x14ac:dyDescent="0.3">
      <c r="A70" s="275"/>
      <c r="B70" s="267"/>
      <c r="C70" s="268"/>
      <c r="D70" s="268"/>
      <c r="E70" s="267"/>
      <c r="F70" s="275"/>
      <c r="G70" s="267"/>
      <c r="H70" s="267"/>
    </row>
    <row r="71" spans="1:8" ht="39.9" customHeight="1" x14ac:dyDescent="0.3">
      <c r="A71" s="275"/>
    </row>
    <row r="72" spans="1:8" ht="39.9" customHeight="1" x14ac:dyDescent="0.3"/>
    <row r="73" spans="1:8" ht="35.1" customHeight="1" x14ac:dyDescent="0.3"/>
    <row r="74" spans="1:8" ht="35.1" customHeight="1" x14ac:dyDescent="0.3"/>
    <row r="75" spans="1:8" ht="24.9" customHeight="1" x14ac:dyDescent="0.3"/>
    <row r="76" spans="1:8" ht="24.9" customHeight="1" x14ac:dyDescent="0.3"/>
    <row r="77" spans="1:8" ht="24.9" customHeight="1" x14ac:dyDescent="0.3"/>
    <row r="78" spans="1:8" ht="24.9" customHeight="1" x14ac:dyDescent="0.3"/>
    <row r="83" ht="39.9" customHeight="1" x14ac:dyDescent="0.3"/>
    <row r="84" ht="30" customHeight="1" x14ac:dyDescent="0.3"/>
    <row r="85" ht="39.9" customHeight="1" x14ac:dyDescent="0.3"/>
    <row r="86" ht="39.9" customHeight="1" x14ac:dyDescent="0.3"/>
    <row r="87" ht="39.9" customHeight="1" x14ac:dyDescent="0.3"/>
    <row r="88" ht="39.9" customHeight="1" x14ac:dyDescent="0.3"/>
    <row r="89" ht="39.9" customHeight="1" x14ac:dyDescent="0.3"/>
    <row r="90" ht="39.9" customHeight="1" x14ac:dyDescent="0.3"/>
    <row r="91" ht="30" customHeight="1" x14ac:dyDescent="0.3"/>
    <row r="92" ht="39.9" customHeight="1" x14ac:dyDescent="0.3"/>
    <row r="93" ht="39.9" customHeight="1" x14ac:dyDescent="0.3"/>
    <row r="94" ht="39.9" customHeight="1" x14ac:dyDescent="0.3"/>
    <row r="95" ht="39.9" customHeight="1" x14ac:dyDescent="0.3"/>
    <row r="96" ht="39.9" customHeight="1" x14ac:dyDescent="0.3"/>
    <row r="97" ht="39.9" customHeight="1" x14ac:dyDescent="0.3"/>
    <row r="98" ht="39.9" customHeight="1" x14ac:dyDescent="0.3"/>
    <row r="99" ht="39.9" customHeight="1" x14ac:dyDescent="0.3"/>
    <row r="100" ht="39.9" customHeight="1" x14ac:dyDescent="0.3"/>
    <row r="101" ht="39.9" customHeight="1" x14ac:dyDescent="0.3"/>
    <row r="102" ht="39.9" customHeight="1" x14ac:dyDescent="0.3"/>
    <row r="103" ht="39.9" customHeight="1" x14ac:dyDescent="0.3"/>
    <row r="104" ht="39.9" customHeight="1" x14ac:dyDescent="0.3"/>
    <row r="105" ht="39.9" customHeight="1" x14ac:dyDescent="0.3"/>
    <row r="106" ht="39.9" customHeight="1" x14ac:dyDescent="0.3"/>
    <row r="107" ht="39.9" customHeight="1" x14ac:dyDescent="0.3"/>
    <row r="108" ht="39.9" customHeight="1" x14ac:dyDescent="0.3"/>
    <row r="109" ht="39.9" customHeight="1" x14ac:dyDescent="0.3"/>
    <row r="110" ht="39.9" customHeight="1" x14ac:dyDescent="0.3"/>
    <row r="111" ht="39.9" customHeight="1" x14ac:dyDescent="0.3"/>
    <row r="112" ht="39.9" customHeight="1" x14ac:dyDescent="0.3"/>
    <row r="113" spans="2:2" ht="39.9" customHeight="1" x14ac:dyDescent="0.3"/>
    <row r="114" spans="2:2" ht="39.9" customHeight="1" x14ac:dyDescent="0.3"/>
    <row r="115" spans="2:2" ht="39.9" customHeight="1" x14ac:dyDescent="0.3"/>
    <row r="116" spans="2:2" ht="39.9" customHeight="1" x14ac:dyDescent="0.3"/>
    <row r="117" spans="2:2" ht="39.9" customHeight="1" x14ac:dyDescent="0.6">
      <c r="B117" s="276" t="e">
        <f>(#REF!/#REF!)-#REF!</f>
        <v>#REF!</v>
      </c>
    </row>
    <row r="118" spans="2:2" ht="39.9" customHeight="1" x14ac:dyDescent="0.3">
      <c r="B118" s="245" t="e">
        <f>+#REF!/#REF!</f>
        <v>#REF!</v>
      </c>
    </row>
    <row r="119" spans="2:2" ht="39.9" customHeight="1" x14ac:dyDescent="0.3"/>
    <row r="120" spans="2:2" ht="39.9" customHeight="1" x14ac:dyDescent="0.3">
      <c r="B120" s="245" t="e">
        <f>+#REF!-#REF!</f>
        <v>#REF!</v>
      </c>
    </row>
    <row r="121" spans="2:2" ht="39.9" customHeight="1" x14ac:dyDescent="0.5">
      <c r="B121" s="277" t="e">
        <f>+#REF!/B120</f>
        <v>#REF!</v>
      </c>
    </row>
    <row r="122" spans="2:2" ht="39.9" customHeight="1" x14ac:dyDescent="0.3"/>
    <row r="123" spans="2:2" ht="39.9" customHeight="1" x14ac:dyDescent="0.3"/>
    <row r="124" spans="2:2" ht="39.9" customHeight="1" x14ac:dyDescent="0.3"/>
    <row r="125" spans="2:2" ht="39.9" customHeight="1" x14ac:dyDescent="0.3"/>
    <row r="126" spans="2:2" ht="39.9" customHeight="1" x14ac:dyDescent="0.3"/>
    <row r="127" spans="2:2" ht="39.9" customHeight="1" x14ac:dyDescent="0.3"/>
    <row r="128" spans="2:2" ht="39.9" customHeight="1" x14ac:dyDescent="0.3"/>
    <row r="129" ht="39.9" customHeight="1" x14ac:dyDescent="0.3"/>
    <row r="130" ht="39.9" customHeight="1" x14ac:dyDescent="0.3"/>
    <row r="131" ht="39.9" customHeight="1" x14ac:dyDescent="0.3"/>
    <row r="132" ht="39.9" customHeight="1" x14ac:dyDescent="0.3"/>
    <row r="133" ht="39.9" customHeight="1" x14ac:dyDescent="0.3"/>
    <row r="134" ht="39.9" customHeight="1" x14ac:dyDescent="0.3"/>
    <row r="135" ht="39.9" customHeight="1" x14ac:dyDescent="0.3"/>
    <row r="136" ht="39.9" customHeight="1" x14ac:dyDescent="0.3"/>
    <row r="137" ht="39.9" customHeight="1" x14ac:dyDescent="0.3"/>
    <row r="138" ht="33" customHeight="1" x14ac:dyDescent="0.3"/>
    <row r="139" ht="30.75" customHeight="1" x14ac:dyDescent="0.3"/>
    <row r="140" ht="30.75" customHeight="1" x14ac:dyDescent="0.3"/>
    <row r="142" ht="39.9" customHeight="1" x14ac:dyDescent="0.3"/>
  </sheetData>
  <mergeCells count="5">
    <mergeCell ref="A2:H2"/>
    <mergeCell ref="A4:H4"/>
    <mergeCell ref="A6:H6"/>
    <mergeCell ref="A8:H8"/>
    <mergeCell ref="G58:H58"/>
  </mergeCells>
  <printOptions horizontalCentered="1" verticalCentered="1" gridLinesSet="0"/>
  <pageMargins left="0.24" right="0.3" top="0.59" bottom="0.52" header="0" footer="0"/>
  <pageSetup paperSize="6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BALANCE OCT 2021-2020</vt:lpstr>
      <vt:lpstr>ESTAD.RESULT. OCT 2021-2020</vt:lpstr>
      <vt:lpstr>BALANCE OCT Y SEP 2021</vt:lpstr>
      <vt:lpstr>EST RESUL OCT Y SEP 2021</vt:lpstr>
      <vt:lpstr>CIFRAS ESTAD.RESULT. OCT 2021</vt:lpstr>
      <vt:lpstr>ICG ANUAL SEP 2020</vt:lpstr>
      <vt:lpstr>ICG ANUAL JUL 2020</vt:lpstr>
      <vt:lpstr>INDICES FINANCIEROS NOV 2020</vt:lpstr>
      <vt:lpstr>INDICES FINANCIEROS</vt:lpstr>
      <vt:lpstr>PRINC.INDIC.FINANC.</vt:lpstr>
      <vt:lpstr>'BALANCE OCT 2021-2020'!Área_de_impresión</vt:lpstr>
      <vt:lpstr>'BALANCE OCT Y SEP 2021'!Área_de_impresión</vt:lpstr>
      <vt:lpstr>'CIFRAS ESTAD.RESULT. OCT 2021'!Área_de_impresión</vt:lpstr>
      <vt:lpstr>'EST RESUL OCT Y SEP 2021'!Área_de_impresión</vt:lpstr>
      <vt:lpstr>'ESTAD.RESULT. OCT 2021-2020'!Área_de_impresión</vt:lpstr>
      <vt:lpstr>'ICG ANUAL JUL 2020'!Área_de_impresión</vt:lpstr>
      <vt:lpstr>'ICG ANUAL SEP 2020'!Área_de_impresión</vt:lpstr>
      <vt:lpstr>'INDICES FINANCIEROS'!Área_de_impresión</vt:lpstr>
      <vt:lpstr>'INDICES FINANCIEROS NOV 2020'!Área_de_impresión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cp:lastPrinted>2021-11-06T17:44:46Z</cp:lastPrinted>
  <dcterms:created xsi:type="dcterms:W3CDTF">2014-11-04T23:55:13Z</dcterms:created>
  <dcterms:modified xsi:type="dcterms:W3CDTF">2021-11-06T18:32:13Z</dcterms:modified>
</cp:coreProperties>
</file>