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B3A13BB7-3A9F-4077-B347-CD784716CF23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BALANCE AGO 2021-2020" sheetId="2" r:id="rId1"/>
    <sheet name="ESTAD.RESULT. AGO 2021-2020" sheetId="35" r:id="rId2"/>
    <sheet name="BALANCE AGO Y JUL 2021" sheetId="4" r:id="rId3"/>
    <sheet name="EST RESUL AGO Y JUL 2021" sheetId="5" r:id="rId4"/>
  </sheets>
  <externalReferences>
    <externalReference r:id="rId5"/>
  </externalReferences>
  <definedNames>
    <definedName name="A_impresión_IM">#REF!</definedName>
    <definedName name="_xlnm.Print_Area" localSheetId="0">'BALANCE AGO 2021-2020'!$B$1:$J$82</definedName>
    <definedName name="_xlnm.Print_Area" localSheetId="2">'BALANCE AGO Y JUL 2021'!$A$1:$J$62</definedName>
    <definedName name="_xlnm.Print_Area" localSheetId="3">'EST RESUL AGO Y JUL 2021'!$A$1:$H$59</definedName>
    <definedName name="_xlnm.Print_Area" localSheetId="1">'ESTAD.RESULT. AGO 2021-2020'!$B$1:$I$63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5" l="1"/>
  <c r="D38" i="5"/>
  <c r="D36" i="5"/>
  <c r="D25" i="5"/>
  <c r="D28" i="5" s="1"/>
  <c r="D30" i="5" s="1"/>
  <c r="D42" i="5" s="1"/>
  <c r="D51" i="5" s="1"/>
  <c r="D55" i="5" s="1"/>
  <c r="D15" i="5"/>
  <c r="F53" i="4"/>
  <c r="F51" i="4" s="1"/>
  <c r="F56" i="4" s="1"/>
  <c r="F43" i="4"/>
  <c r="F29" i="4"/>
  <c r="F38" i="4" s="1"/>
  <c r="F58" i="4" s="1"/>
  <c r="F13" i="4"/>
  <c r="F9" i="4" s="1"/>
  <c r="F23" i="4" s="1"/>
  <c r="B49" i="5" l="1"/>
  <c r="B38" i="5"/>
  <c r="B36" i="5"/>
  <c r="B25" i="5"/>
  <c r="B28" i="5" s="1"/>
  <c r="B15" i="5"/>
  <c r="G53" i="4"/>
  <c r="B30" i="5" l="1"/>
  <c r="B42" i="5" s="1"/>
  <c r="B51" i="5" s="1"/>
  <c r="B55" i="5" s="1"/>
  <c r="H55" i="4" l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D13" i="2"/>
  <c r="G58" i="35" l="1"/>
  <c r="G62" i="35" l="1"/>
  <c r="I62" i="35" s="1"/>
  <c r="G60" i="35"/>
  <c r="I60" i="35" s="1"/>
  <c r="I58" i="35"/>
  <c r="J51" i="4" l="1"/>
  <c r="D69" i="2" l="1"/>
  <c r="D72" i="2" s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<sst xmlns="http://schemas.openxmlformats.org/spreadsheetml/2006/main" count="217" uniqueCount="99">
  <si>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</si>
  <si>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</si>
  <si>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</si>
  <si>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</si>
  <si>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</si>
  <si>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</si>
  <si>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</si>
  <si>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</si>
  <si>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</si>
  <si>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</si>
  <si>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</si>
  <si>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</si>
  <si>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</si>
  <si>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</si>
  <si>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</si>
  <si>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</si>
  <si>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</si>
  <si>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</si>
  <si>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</si>
  <si>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</si>
  <si>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</si>
  <si>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</si>
  <si>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</si>
  <si>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</si>
  <si>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</si>
  <si>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</si>
  <si>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</si>
  <si>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</si>
  <si>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</si>
  <si>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</si>
  <si>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</si>
  <si>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</si>
  <si>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</si>
  <si>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</si>
  <si>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</si>
  <si>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</si>
  <si>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</si>
  <si>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</si>
  <si>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</si>
  <si>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</si>
  <si>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</si>
  <si>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</si>
  <si>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</si>
  <si>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</si>
  <si>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</si>
  <si>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</si>
  <si>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</si>
  <si>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</si>
  <si>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</si>
  <si>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</si>
  <si>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</si>
  <si>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</si>
  <si>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</si>
  <si>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</si>
  <si>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</si>
  <si>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</si>
  <si>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</si>
  <si>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</si>
  <si>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</si>
  <si>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</si>
  <si>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</si>
  <si>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</si>
  <si>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</si>
  <si>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</si>
  <si>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</si>
  <si>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</si>
  <si>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</si>
  <si>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</si>
  <si>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</si>
  <si>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</si>
  <si>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</si>
  <si>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</si>
  <si>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</si>
  <si>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</si>
  <si>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</si>
  <si>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</si>
  <si>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</si>
  <si>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</si>
  <si>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</si>
  <si>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</si>
  <si>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</si>
  <si>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</si>
  <si>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</si>
  <si>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</si>
  <si>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</si>
  <si>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JULIO</t>
  </si>
  <si>
    <t>AGOSTO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</si>
  <si>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</si>
  <si>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</si>
  <si>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</si>
  <si>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</si>
  <si>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</si>
  <si>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</si>
  <si>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</si>
  <si>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</si>
  <si>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COMPARATIVO AL 31 DE AGOSTO DE 2021 Y 2020</t>
  </si>
  <si>
    <t xml:space="preserve">COMPARATIVO DEL 1 DE ENERO AL 31 DE AGOSTO DE 2021 Y 2020 </t>
  </si>
  <si>
    <t xml:space="preserve">COMPARATIVO AL 31 DE AGOSTO Y 31 DE JULIO DE 2021  </t>
  </si>
  <si>
    <t>COMPARATIVOS AL 31 DE AGOSTO Y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</si>
</sst>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6" formatCode="0.0%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6" fontId="30" fillId="0" borderId="0"/>
    <xf numFmtId="176" fontId="30" fillId="0" borderId="0"/>
    <xf numFmtId="0" fontId="35" fillId="0" borderId="0"/>
    <xf numFmtId="0" fontId="2" fillId="0" borderId="0"/>
  </cellStyleXfs>
  <cellXfs count="29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zoomScale="55" zoomScaleNormal="55" zoomScaleSheetLayoutView="70" workbookViewId="0">
      <selection activeCell="M45" sqref="M45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248" t="s">
        <v>90</v>
      </c>
      <c r="C1" s="249"/>
      <c r="D1" s="249"/>
      <c r="E1" s="249"/>
      <c r="F1" s="249"/>
      <c r="G1" s="249"/>
      <c r="H1" s="249"/>
      <c r="I1" s="249"/>
      <c r="J1" s="250"/>
    </row>
    <row r="2" spans="1:10" x14ac:dyDescent="0.25">
      <c r="B2" s="251" t="s">
        <v>89</v>
      </c>
      <c r="C2" s="252"/>
      <c r="D2" s="252"/>
      <c r="E2" s="252"/>
      <c r="F2" s="252"/>
      <c r="G2" s="252"/>
      <c r="H2" s="252"/>
      <c r="I2" s="252"/>
      <c r="J2" s="253"/>
    </row>
    <row r="3" spans="1:10" x14ac:dyDescent="0.25">
      <c r="B3" s="251" t="s">
        <v>95</v>
      </c>
      <c r="C3" s="252"/>
      <c r="D3" s="252"/>
      <c r="E3" s="252"/>
      <c r="F3" s="252"/>
      <c r="G3" s="252"/>
      <c r="H3" s="252"/>
      <c r="I3" s="252"/>
      <c r="J3" s="253"/>
    </row>
    <row r="4" spans="1:10" ht="20.25" thickBot="1" x14ac:dyDescent="0.3">
      <c r="B4" s="254" t="s">
        <v>1</v>
      </c>
      <c r="C4" s="255"/>
      <c r="D4" s="255"/>
      <c r="E4" s="255"/>
      <c r="F4" s="255"/>
      <c r="G4" s="255"/>
      <c r="H4" s="255"/>
      <c r="I4" s="255"/>
      <c r="J4" s="256"/>
    </row>
    <row r="5" spans="1:10" ht="20.25" hidden="1" thickTop="1" x14ac:dyDescent="0.25">
      <c r="B5" s="257"/>
      <c r="C5" s="258"/>
      <c r="D5" s="258"/>
      <c r="E5" s="258"/>
      <c r="F5" s="258"/>
      <c r="G5" s="258"/>
      <c r="H5" s="258"/>
      <c r="I5" s="258"/>
      <c r="J5" s="259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2021</v>
      </c>
      <c r="E7" s="175"/>
      <c r="F7" s="174">
        <v>2020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546174.30000000005</v>
      </c>
      <c r="E9" s="184"/>
      <c r="F9" s="20">
        <f>F10+F12+F11+F13+F29</f>
        <v>510094.7</v>
      </c>
      <c r="G9" s="184"/>
      <c r="H9" s="20">
        <f t="shared" ref="H9:H14" si="0">D9-F9</f>
        <v>36079.600000000035</v>
      </c>
      <c r="I9" s="184"/>
      <c r="J9" s="152">
        <f t="shared" ref="J9:J14" si="1">H9/F9*100</f>
        <v>7.073117991619994</v>
      </c>
    </row>
    <row r="10" spans="1:10" x14ac:dyDescent="0.25">
      <c r="A10" s="1">
        <v>111</v>
      </c>
      <c r="B10" s="141" t="s">
        <v>8</v>
      </c>
      <c r="C10" s="4"/>
      <c r="D10" s="10">
        <v>68302.3</v>
      </c>
      <c r="E10" s="10"/>
      <c r="F10" s="10">
        <v>92777.5</v>
      </c>
      <c r="G10" s="10"/>
      <c r="H10" s="10">
        <f t="shared" si="0"/>
        <v>-24475.199999999997</v>
      </c>
      <c r="I10" s="10"/>
      <c r="J10" s="142">
        <f t="shared" si="1"/>
        <v>-26.380534073455308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184733.6</v>
      </c>
      <c r="E12" s="10"/>
      <c r="F12" s="10">
        <v>95885.6</v>
      </c>
      <c r="G12" s="10"/>
      <c r="H12" s="10">
        <f t="shared" si="0"/>
        <v>88848</v>
      </c>
      <c r="I12" s="10"/>
      <c r="J12" s="142">
        <f t="shared" si="1"/>
        <v>92.660420334231617</v>
      </c>
    </row>
    <row r="13" spans="1:10" x14ac:dyDescent="0.25">
      <c r="B13" s="138" t="s">
        <v>11</v>
      </c>
      <c r="C13" s="5"/>
      <c r="D13" s="8">
        <f>D14+D23</f>
        <v>296099.40000000002</v>
      </c>
      <c r="E13" s="9"/>
      <c r="F13" s="8">
        <f>F14+F23</f>
        <v>324818.8</v>
      </c>
      <c r="G13" s="9"/>
      <c r="H13" s="8">
        <f t="shared" si="0"/>
        <v>-28719.399999999965</v>
      </c>
      <c r="I13" s="9"/>
      <c r="J13" s="140">
        <f t="shared" si="1"/>
        <v>-8.8416680315301832</v>
      </c>
    </row>
    <row r="14" spans="1:10" s="2" customFormat="1" ht="18" customHeight="1" x14ac:dyDescent="0.25">
      <c r="A14" s="1"/>
      <c r="B14" s="141" t="s">
        <v>12</v>
      </c>
      <c r="C14" s="4"/>
      <c r="D14" s="10">
        <v>295289.5</v>
      </c>
      <c r="E14" s="10"/>
      <c r="F14" s="10">
        <v>323858.2</v>
      </c>
      <c r="G14" s="10"/>
      <c r="H14" s="10">
        <f t="shared" si="0"/>
        <v>-28568.700000000012</v>
      </c>
      <c r="I14" s="10"/>
      <c r="J14" s="142">
        <f t="shared" si="1"/>
        <v>-8.8213607066302497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809.9</v>
      </c>
      <c r="E23" s="10"/>
      <c r="F23" s="10">
        <v>960.6</v>
      </c>
      <c r="G23" s="10"/>
      <c r="H23" s="10">
        <f>D23-F23</f>
        <v>-150.70000000000005</v>
      </c>
      <c r="I23" s="10"/>
      <c r="J23" s="142">
        <f>H23/F23*100</f>
        <v>-15.688111596918597</v>
      </c>
    </row>
    <row r="24" spans="1:10" s="2" customFormat="1" hidden="1" x14ac:dyDescent="0.25">
      <c r="A24" s="1">
        <v>1141049901</v>
      </c>
      <c r="B24" s="141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-2961</v>
      </c>
      <c r="E29" s="13"/>
      <c r="F29" s="13">
        <v>-3387.2</v>
      </c>
      <c r="G29" s="13"/>
      <c r="H29" s="13">
        <f>D29-F29</f>
        <v>426.19999999999982</v>
      </c>
      <c r="I29" s="13"/>
      <c r="J29" s="185">
        <f>H29/F29*100</f>
        <v>-12.582664147378361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17036.599999999999</v>
      </c>
      <c r="E31" s="11"/>
      <c r="F31" s="10">
        <v>17127.2</v>
      </c>
      <c r="G31" s="10"/>
      <c r="H31" s="10">
        <f>D31-F31</f>
        <v>-90.600000000002183</v>
      </c>
      <c r="I31" s="10"/>
      <c r="J31" s="142">
        <f>H31/F31*100</f>
        <v>-0.52898313793265794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2265.9</v>
      </c>
      <c r="E32" s="11"/>
      <c r="F32" s="10">
        <v>2255.6999999999998</v>
      </c>
      <c r="G32" s="10"/>
      <c r="H32" s="10">
        <f>D32-F32</f>
        <v>10.200000000000273</v>
      </c>
      <c r="I32" s="10"/>
      <c r="J32" s="142">
        <f>H32/F32*100</f>
        <v>0.452187790929657</v>
      </c>
    </row>
    <row r="33" spans="1:10" s="2" customFormat="1" x14ac:dyDescent="0.25">
      <c r="A33" s="1">
        <v>13</v>
      </c>
      <c r="B33" s="141" t="s">
        <v>17</v>
      </c>
      <c r="C33" s="4"/>
      <c r="D33" s="10">
        <v>14670.3</v>
      </c>
      <c r="E33" s="10"/>
      <c r="F33" s="10">
        <v>12912.5</v>
      </c>
      <c r="G33" s="10"/>
      <c r="H33" s="10">
        <f>D33-F33</f>
        <v>1757.7999999999993</v>
      </c>
      <c r="I33" s="10"/>
      <c r="J33" s="142">
        <f>H33/F33*100</f>
        <v>13.613165537270081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580147.10000000009</v>
      </c>
      <c r="E35" s="13"/>
      <c r="F35" s="12">
        <f>F9+F31+F32+F33</f>
        <v>542390.1</v>
      </c>
      <c r="G35" s="13"/>
      <c r="H35" s="12">
        <f>H9+H31+H32+H33</f>
        <v>37757.000000000029</v>
      </c>
      <c r="I35" s="13"/>
      <c r="J35" s="143">
        <f>H35/F35*100</f>
        <v>6.9612258778322156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241905.7</v>
      </c>
      <c r="E47" s="184"/>
      <c r="F47" s="20">
        <f>SUM(F48:F52)</f>
        <v>255439.9</v>
      </c>
      <c r="G47" s="184"/>
      <c r="H47" s="20">
        <f t="shared" ref="H47:H56" si="2">D47-F47</f>
        <v>-13534.199999999983</v>
      </c>
      <c r="I47" s="184"/>
      <c r="J47" s="152">
        <f>H47/F47*100</f>
        <v>-5.298389170994815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40967.5</v>
      </c>
      <c r="E48" s="9"/>
      <c r="F48" s="10">
        <v>42468.9</v>
      </c>
      <c r="G48" s="9"/>
      <c r="H48" s="10">
        <f>D48-F48</f>
        <v>-1501.4000000000015</v>
      </c>
      <c r="I48" s="10"/>
      <c r="J48" s="142">
        <f>H48/F48*100</f>
        <v>-3.5352928849110796</v>
      </c>
    </row>
    <row r="49" spans="1:11" s="2" customFormat="1" x14ac:dyDescent="0.25">
      <c r="A49" s="1">
        <v>212</v>
      </c>
      <c r="B49" s="141" t="s">
        <v>11</v>
      </c>
      <c r="C49" s="4"/>
      <c r="D49" s="10">
        <v>200931.5</v>
      </c>
      <c r="E49" s="10"/>
      <c r="F49" s="10">
        <v>182688.4</v>
      </c>
      <c r="G49" s="10"/>
      <c r="H49" s="10">
        <f t="shared" si="2"/>
        <v>18243.100000000006</v>
      </c>
      <c r="I49" s="10"/>
      <c r="J49" s="142">
        <f>H49/F49*100</f>
        <v>9.9859104354737394</v>
      </c>
    </row>
    <row r="50" spans="1:11" s="2" customFormat="1" x14ac:dyDescent="0.25">
      <c r="A50" s="1">
        <v>213</v>
      </c>
      <c r="B50" s="141" t="s">
        <v>25</v>
      </c>
      <c r="C50" s="4"/>
      <c r="D50" s="10">
        <v>6.7</v>
      </c>
      <c r="E50" s="10"/>
      <c r="F50" s="10">
        <v>3.2</v>
      </c>
      <c r="G50" s="10"/>
      <c r="H50" s="10">
        <f t="shared" si="2"/>
        <v>3.5</v>
      </c>
      <c r="I50" s="10"/>
      <c r="J50" s="142">
        <f>H50/F50*100</f>
        <v>109.375</v>
      </c>
    </row>
    <row r="51" spans="1:11" s="2" customFormat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30279.4</v>
      </c>
      <c r="G51" s="10"/>
      <c r="H51" s="10">
        <f t="shared" si="2"/>
        <v>-30279.4</v>
      </c>
      <c r="I51" s="10"/>
      <c r="J51" s="142">
        <f>H51/F51*100</f>
        <v>-100</v>
      </c>
    </row>
    <row r="52" spans="1:11" s="2" customFormat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213925</v>
      </c>
      <c r="E53" s="10"/>
      <c r="F53" s="10">
        <v>178987.6</v>
      </c>
      <c r="G53" s="10"/>
      <c r="H53" s="10">
        <f t="shared" si="2"/>
        <v>34937.399999999994</v>
      </c>
      <c r="I53" s="10"/>
      <c r="J53" s="142">
        <f>H53/F53*100</f>
        <v>19.519452744212444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1007.2</v>
      </c>
      <c r="E54" s="11"/>
      <c r="F54" s="10">
        <v>3021</v>
      </c>
      <c r="G54" s="11"/>
      <c r="H54" s="11">
        <f t="shared" si="2"/>
        <v>-2013.8</v>
      </c>
      <c r="I54" s="11"/>
      <c r="J54" s="142">
        <f>H54/F54*100</f>
        <v>-66.660046342270775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456837.9</v>
      </c>
      <c r="E56" s="13"/>
      <c r="F56" s="12">
        <f>SUM(F47,F53,F54)</f>
        <v>437448.5</v>
      </c>
      <c r="G56" s="13"/>
      <c r="H56" s="12">
        <f t="shared" si="2"/>
        <v>19389.400000000023</v>
      </c>
      <c r="I56" s="13"/>
      <c r="J56" s="143">
        <f>H56/F56*100</f>
        <v>4.4323846121314903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81060</v>
      </c>
      <c r="E61" s="184"/>
      <c r="F61" s="20">
        <f>SUM(F62:F63)</f>
        <v>71104.600000000006</v>
      </c>
      <c r="G61" s="184"/>
      <c r="H61" s="20">
        <f>D61-F61</f>
        <v>9955.3999999999942</v>
      </c>
      <c r="I61" s="184"/>
      <c r="J61" s="152">
        <f t="shared" ref="J61:J68" si="3">H61/F61*100</f>
        <v>14.001063222351288</v>
      </c>
    </row>
    <row r="62" spans="1:11" s="2" customFormat="1" x14ac:dyDescent="0.25">
      <c r="A62" s="1">
        <v>311</v>
      </c>
      <c r="B62" s="141" t="s">
        <v>32</v>
      </c>
      <c r="C62" s="4"/>
      <c r="D62" s="10">
        <v>81646.2</v>
      </c>
      <c r="E62" s="10"/>
      <c r="F62" s="10">
        <v>71680.100000000006</v>
      </c>
      <c r="G62" s="10"/>
      <c r="H62" s="10">
        <f>D62-F62</f>
        <v>9966.0999999999913</v>
      </c>
      <c r="I62" s="10"/>
      <c r="J62" s="142">
        <f t="shared" si="3"/>
        <v>13.903579933621732</v>
      </c>
    </row>
    <row r="63" spans="1:11" s="2" customFormat="1" x14ac:dyDescent="0.25">
      <c r="A63" s="1"/>
      <c r="B63" s="141" t="s">
        <v>33</v>
      </c>
      <c r="C63" s="4"/>
      <c r="D63" s="10">
        <v>-586.20000000000005</v>
      </c>
      <c r="E63" s="10"/>
      <c r="F63" s="10">
        <v>-575.5</v>
      </c>
      <c r="G63" s="10"/>
      <c r="H63" s="10">
        <f>D63-F63</f>
        <v>-10.700000000000045</v>
      </c>
      <c r="I63" s="10"/>
      <c r="J63" s="142">
        <f>H63/F63*100</f>
        <v>1.8592528236316324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42">
        <f>H64/F64*100</f>
        <v>15.184181837747799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42">
        <f t="shared" si="3"/>
        <v>-13.5924863031568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hidden="1" x14ac:dyDescent="0.25">
      <c r="A69" s="1"/>
      <c r="B69" s="151" t="s">
        <v>39</v>
      </c>
      <c r="C69" s="19"/>
      <c r="D69" s="20">
        <f>SUM(D70:D71)</f>
        <v>13021.8</v>
      </c>
      <c r="E69" s="13"/>
      <c r="F69" s="20">
        <f>SUM(F70:F71)</f>
        <v>7646.5</v>
      </c>
      <c r="G69" s="13"/>
      <c r="H69" s="20">
        <f>SUM(H70:H71)</f>
        <v>5375.2999999999993</v>
      </c>
      <c r="I69" s="13"/>
      <c r="J69" s="152">
        <f>SUM(J70:J71)</f>
        <v>70.297521741973441</v>
      </c>
    </row>
    <row r="70" spans="1:11" s="2" customFormat="1" ht="24" hidden="1" customHeight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ht="24" customHeight="1" x14ac:dyDescent="0.25">
      <c r="A71" s="1"/>
      <c r="B71" s="136" t="s">
        <v>41</v>
      </c>
      <c r="C71" s="3"/>
      <c r="D71" s="21">
        <v>13021.8</v>
      </c>
      <c r="E71" s="22"/>
      <c r="F71" s="21">
        <v>7646.5</v>
      </c>
      <c r="G71" s="21"/>
      <c r="H71" s="13">
        <f>D71-F71</f>
        <v>5375.2999999999993</v>
      </c>
      <c r="I71" s="13"/>
      <c r="J71" s="152">
        <f>H71/F71*100</f>
        <v>70.297521741973441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123309.2</v>
      </c>
      <c r="E72" s="13"/>
      <c r="F72" s="12">
        <f>F61+F64+F65+F66+F67+F68+F69</f>
        <v>104941.59999999999</v>
      </c>
      <c r="G72" s="13"/>
      <c r="H72" s="12">
        <f>D72-F72</f>
        <v>18367.600000000006</v>
      </c>
      <c r="I72" s="13"/>
      <c r="J72" s="143">
        <f>H72/F72*100</f>
        <v>17.50268720888571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580147.1</v>
      </c>
      <c r="E74" s="13"/>
      <c r="F74" s="24">
        <f>F56+F72</f>
        <v>542390.1</v>
      </c>
      <c r="G74" s="13"/>
      <c r="H74" s="25">
        <f>D74-F74</f>
        <v>37757</v>
      </c>
      <c r="I74" s="21"/>
      <c r="J74" s="155">
        <f>H74/F74*100</f>
        <v>6.9612258778322094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6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2 F55:F60 E61 D61 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B41" sqref="B41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3.5" customHeight="1" x14ac:dyDescent="0.2">
      <c r="B1" s="260" t="s">
        <v>90</v>
      </c>
      <c r="C1" s="261"/>
      <c r="D1" s="261"/>
      <c r="E1" s="261"/>
      <c r="F1" s="261"/>
      <c r="G1" s="261"/>
      <c r="H1" s="261"/>
      <c r="I1" s="262"/>
    </row>
    <row r="2" spans="1:9" x14ac:dyDescent="0.2">
      <c r="B2" s="263" t="s">
        <v>88</v>
      </c>
      <c r="C2" s="264"/>
      <c r="D2" s="264"/>
      <c r="E2" s="264"/>
      <c r="F2" s="264"/>
      <c r="G2" s="264"/>
      <c r="H2" s="264"/>
      <c r="I2" s="265"/>
    </row>
    <row r="3" spans="1:9" x14ac:dyDescent="0.2">
      <c r="B3" s="263" t="s">
        <v>96</v>
      </c>
      <c r="C3" s="264"/>
      <c r="D3" s="264"/>
      <c r="E3" s="264"/>
      <c r="F3" s="264"/>
      <c r="G3" s="264"/>
      <c r="H3" s="264"/>
      <c r="I3" s="265"/>
    </row>
    <row r="4" spans="1:9" ht="14.45" customHeight="1" thickBot="1" x14ac:dyDescent="0.25">
      <c r="B4" s="266" t="s">
        <v>1</v>
      </c>
      <c r="C4" s="267"/>
      <c r="D4" s="267"/>
      <c r="E4" s="267"/>
      <c r="F4" s="267"/>
      <c r="G4" s="267"/>
      <c r="H4" s="267"/>
      <c r="I4" s="268"/>
    </row>
    <row r="5" spans="1:9" ht="13.5" hidden="1" thickTop="1" x14ac:dyDescent="0.2">
      <c r="B5" s="269"/>
      <c r="C5" s="270"/>
      <c r="D5" s="270"/>
      <c r="E5" s="270"/>
      <c r="F5" s="270"/>
      <c r="G5" s="270"/>
      <c r="H5" s="270"/>
      <c r="I5" s="271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94</v>
      </c>
      <c r="D7" s="221"/>
      <c r="E7" s="167" t="s">
        <v>87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15419.6</v>
      </c>
      <c r="D9" s="161"/>
      <c r="E9" s="161">
        <v>16687</v>
      </c>
      <c r="F9" s="224"/>
      <c r="G9" s="225">
        <f>C9-E9</f>
        <v>-1267.3999999999996</v>
      </c>
      <c r="H9" s="225"/>
      <c r="I9" s="226">
        <f>G9/E9*100</f>
        <v>-7.5951339365973496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7380</v>
      </c>
      <c r="D11" s="224"/>
      <c r="E11" s="161">
        <v>3977.4</v>
      </c>
      <c r="F11" s="224"/>
      <c r="G11" s="225">
        <f>C11-E11</f>
        <v>3402.6</v>
      </c>
      <c r="H11" s="225"/>
      <c r="I11" s="226">
        <f>G11/E11*100</f>
        <v>85.548348167144354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931.9</v>
      </c>
      <c r="D13" s="224"/>
      <c r="E13" s="161">
        <v>848.4</v>
      </c>
      <c r="F13" s="224"/>
      <c r="G13" s="225">
        <f>C13-E13</f>
        <v>83.5</v>
      </c>
      <c r="H13" s="225"/>
      <c r="I13" s="226">
        <f>G13/E13*100</f>
        <v>9.8420556341348426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23731.5</v>
      </c>
      <c r="D15" s="227"/>
      <c r="E15" s="117">
        <f>SUM(E9:E13)</f>
        <v>21512.800000000003</v>
      </c>
      <c r="F15" s="227"/>
      <c r="G15" s="118">
        <f>C15-E15</f>
        <v>2218.6999999999971</v>
      </c>
      <c r="H15" s="228"/>
      <c r="I15" s="229">
        <f>G15/E15*100</f>
        <v>10.313394816109463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104.4</v>
      </c>
      <c r="E20" s="161">
        <v>159.1</v>
      </c>
      <c r="G20" s="225">
        <f t="shared" ref="G20:G25" si="0">C20-E20</f>
        <v>-54.699999999999989</v>
      </c>
      <c r="I20" s="226">
        <f t="shared" ref="I20:I25" si="1">G20/E20*100</f>
        <v>-34.380892520427395</v>
      </c>
    </row>
    <row r="21" spans="1:9" x14ac:dyDescent="0.2">
      <c r="A21" s="35">
        <v>7110020100</v>
      </c>
      <c r="B21" s="125" t="s">
        <v>49</v>
      </c>
      <c r="C21" s="161">
        <v>6272.2</v>
      </c>
      <c r="D21" s="224"/>
      <c r="E21" s="161">
        <v>7266.9</v>
      </c>
      <c r="F21" s="224"/>
      <c r="G21" s="225">
        <f t="shared" si="0"/>
        <v>-994.69999999999982</v>
      </c>
      <c r="H21" s="225"/>
      <c r="I21" s="226">
        <f t="shared" si="1"/>
        <v>-13.688092584183076</v>
      </c>
    </row>
    <row r="22" spans="1:9" x14ac:dyDescent="0.2">
      <c r="A22" s="35">
        <v>7110020200</v>
      </c>
      <c r="B22" s="125" t="s">
        <v>55</v>
      </c>
      <c r="C22" s="161">
        <v>650.6</v>
      </c>
      <c r="D22" s="224"/>
      <c r="E22" s="161">
        <v>577.5</v>
      </c>
      <c r="F22" s="224"/>
      <c r="G22" s="225">
        <f t="shared" si="0"/>
        <v>73.100000000000023</v>
      </c>
      <c r="H22" s="225"/>
      <c r="I22" s="226">
        <f t="shared" si="1"/>
        <v>12.658008658008663</v>
      </c>
    </row>
    <row r="23" spans="1:9" x14ac:dyDescent="0.2">
      <c r="B23" s="125" t="s">
        <v>26</v>
      </c>
      <c r="C23" s="161">
        <v>0</v>
      </c>
      <c r="D23" s="224"/>
      <c r="E23" s="161">
        <v>1489.1</v>
      </c>
      <c r="F23" s="224"/>
      <c r="G23" s="225">
        <f t="shared" si="0"/>
        <v>-1489.1</v>
      </c>
      <c r="H23" s="225"/>
      <c r="I23" s="226">
        <f t="shared" si="1"/>
        <v>-100</v>
      </c>
    </row>
    <row r="24" spans="1:9" x14ac:dyDescent="0.2">
      <c r="A24" s="35">
        <v>711007</v>
      </c>
      <c r="B24" s="125" t="s">
        <v>56</v>
      </c>
      <c r="C24" s="161">
        <v>278</v>
      </c>
      <c r="D24" s="224"/>
      <c r="E24" s="161">
        <v>122.6</v>
      </c>
      <c r="F24" s="224"/>
      <c r="G24" s="225">
        <f t="shared" si="0"/>
        <v>155.4</v>
      </c>
      <c r="H24" s="225"/>
      <c r="I24" s="226">
        <f t="shared" si="1"/>
        <v>126.75367047308322</v>
      </c>
    </row>
    <row r="25" spans="1:9" x14ac:dyDescent="0.2">
      <c r="B25" s="125"/>
      <c r="C25" s="120">
        <f>SUM(C20:C24)</f>
        <v>7305.2</v>
      </c>
      <c r="D25" s="227"/>
      <c r="E25" s="120">
        <f>SUM(E20:E24)</f>
        <v>9615.2000000000007</v>
      </c>
      <c r="F25" s="227"/>
      <c r="G25" s="59">
        <f t="shared" si="0"/>
        <v>-2310.0000000000009</v>
      </c>
      <c r="H25" s="228"/>
      <c r="I25" s="230">
        <f t="shared" si="1"/>
        <v>-24.024461269656385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5</v>
      </c>
      <c r="E27" s="161">
        <v>125.4</v>
      </c>
      <c r="G27" s="225">
        <f>C27-E27</f>
        <v>-120.4</v>
      </c>
      <c r="I27" s="226">
        <v>0</v>
      </c>
    </row>
    <row r="28" spans="1:9" x14ac:dyDescent="0.2">
      <c r="B28" s="122"/>
      <c r="C28" s="117">
        <f>SUM(C25:C27)</f>
        <v>7310.2</v>
      </c>
      <c r="D28" s="227"/>
      <c r="E28" s="117">
        <f>SUM(E25:E27)</f>
        <v>9740.6</v>
      </c>
      <c r="F28" s="227"/>
      <c r="G28" s="118">
        <f>C28-E28</f>
        <v>-2430.4000000000005</v>
      </c>
      <c r="H28" s="228"/>
      <c r="I28" s="229">
        <f>G28/E28*100</f>
        <v>-24.951235036856051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16421.3</v>
      </c>
      <c r="D30" s="231"/>
      <c r="E30" s="231">
        <f>+E15-E28</f>
        <v>11772.200000000003</v>
      </c>
      <c r="F30" s="231"/>
      <c r="G30" s="228">
        <f>C30-E30</f>
        <v>4649.0999999999967</v>
      </c>
      <c r="H30" s="228"/>
      <c r="I30" s="232">
        <f>G30/E30*100</f>
        <v>39.492193472757819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9" ht="15" customHeight="1" x14ac:dyDescent="0.2">
      <c r="A33" s="35">
        <v>62</v>
      </c>
      <c r="B33" s="127" t="s">
        <v>91</v>
      </c>
      <c r="C33" s="161">
        <v>9538.1</v>
      </c>
      <c r="D33" s="225"/>
      <c r="E33" s="161">
        <v>7563.3</v>
      </c>
      <c r="F33" s="225"/>
      <c r="G33" s="225">
        <f>C33-E33</f>
        <v>1974.8000000000002</v>
      </c>
      <c r="H33" s="225"/>
      <c r="I33" s="226">
        <f>G33/E33*100</f>
        <v>26.11029577036479</v>
      </c>
    </row>
    <row r="34" spans="1:9" ht="12" hidden="1" customHeight="1" x14ac:dyDescent="0.2">
      <c r="B34" s="128"/>
      <c r="C34" s="225"/>
      <c r="D34" s="225"/>
      <c r="E34" s="225"/>
      <c r="F34" s="225"/>
      <c r="I34" s="123"/>
    </row>
    <row r="35" spans="1:9" ht="14.25" customHeight="1" x14ac:dyDescent="0.2">
      <c r="A35" s="35">
        <v>72</v>
      </c>
      <c r="B35" s="127" t="s">
        <v>92</v>
      </c>
      <c r="C35" s="234">
        <v>5568.7</v>
      </c>
      <c r="D35" s="225"/>
      <c r="E35" s="234">
        <v>4960.7</v>
      </c>
      <c r="F35" s="225"/>
      <c r="G35" s="40">
        <f>C35-E35</f>
        <v>608</v>
      </c>
      <c r="H35" s="225"/>
      <c r="I35" s="235">
        <f>G35/E35*100</f>
        <v>12.256334791460883</v>
      </c>
    </row>
    <row r="36" spans="1:9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9" ht="14.25" customHeight="1" x14ac:dyDescent="0.2">
      <c r="B37" s="181" t="s">
        <v>93</v>
      </c>
      <c r="C37" s="237">
        <f>SUM(C33-C35)</f>
        <v>3969.4000000000005</v>
      </c>
      <c r="D37" s="228"/>
      <c r="E37" s="237">
        <f>SUM(E33-E35)</f>
        <v>2602.6000000000004</v>
      </c>
      <c r="F37" s="228"/>
      <c r="G37" s="237">
        <f>SUM(G33-G35)</f>
        <v>1366.8000000000002</v>
      </c>
      <c r="H37" s="228"/>
      <c r="I37" s="232">
        <f>G37/E37*100</f>
        <v>52.516714055175598</v>
      </c>
    </row>
    <row r="38" spans="1:9" ht="13.15" hidden="1" customHeight="1" x14ac:dyDescent="0.2">
      <c r="B38" s="128"/>
      <c r="C38" s="225"/>
      <c r="D38" s="225"/>
      <c r="E38" s="225"/>
      <c r="F38" s="225"/>
      <c r="I38" s="123"/>
    </row>
    <row r="39" spans="1:9" ht="13.15" customHeight="1" x14ac:dyDescent="0.2">
      <c r="B39" s="128"/>
      <c r="C39" s="225"/>
      <c r="D39" s="225"/>
      <c r="E39" s="225"/>
      <c r="F39" s="225"/>
      <c r="I39" s="123"/>
    </row>
    <row r="40" spans="1:9" ht="15" customHeight="1" x14ac:dyDescent="0.2">
      <c r="A40" s="35">
        <v>81</v>
      </c>
      <c r="B40" s="129" t="s">
        <v>59</v>
      </c>
      <c r="C40" s="238">
        <f>SUM(C41:C42)</f>
        <v>6266.0999999999995</v>
      </c>
      <c r="D40" s="227"/>
      <c r="E40" s="238">
        <f>SUM(E41:E42)</f>
        <v>5575.7</v>
      </c>
      <c r="F40" s="227"/>
      <c r="G40" s="55">
        <f>C40-E40</f>
        <v>690.39999999999964</v>
      </c>
      <c r="H40" s="228"/>
      <c r="I40" s="239">
        <f>G40/E40*100</f>
        <v>12.38230177376831</v>
      </c>
    </row>
    <row r="41" spans="1:9" ht="15" customHeight="1" x14ac:dyDescent="0.2">
      <c r="B41" s="125" t="s">
        <v>60</v>
      </c>
      <c r="C41" s="224">
        <v>6092.2</v>
      </c>
      <c r="D41" s="224"/>
      <c r="E41" s="224">
        <v>5499.8</v>
      </c>
      <c r="F41" s="224"/>
      <c r="G41" s="225">
        <f>C41-E41</f>
        <v>592.39999999999964</v>
      </c>
      <c r="I41" s="226">
        <f>G41/E41*100</f>
        <v>10.771300774573614</v>
      </c>
    </row>
    <row r="42" spans="1:9" ht="15" customHeight="1" x14ac:dyDescent="0.2">
      <c r="B42" s="125" t="s">
        <v>61</v>
      </c>
      <c r="C42" s="224">
        <v>173.9</v>
      </c>
      <c r="D42" s="224"/>
      <c r="E42" s="224">
        <v>75.900000000000006</v>
      </c>
      <c r="F42" s="224"/>
      <c r="G42" s="225">
        <f>C42-E42</f>
        <v>98</v>
      </c>
      <c r="I42" s="235">
        <f>G42/E42*100</f>
        <v>129.11725955204213</v>
      </c>
    </row>
    <row r="43" spans="1:9" ht="15" customHeight="1" x14ac:dyDescent="0.2">
      <c r="B43" s="181" t="s">
        <v>62</v>
      </c>
      <c r="C43" s="58">
        <f>(C30+C33-C35-C40)</f>
        <v>14124.600000000002</v>
      </c>
      <c r="D43" s="231"/>
      <c r="E43" s="58">
        <f>(E30+E33-E35-E40)</f>
        <v>8799.1000000000022</v>
      </c>
      <c r="F43" s="231"/>
      <c r="G43" s="59">
        <f>C43-E43</f>
        <v>5325.5</v>
      </c>
      <c r="H43" s="228"/>
      <c r="I43" s="230">
        <f>G43/E43*100</f>
        <v>60.523235330886095</v>
      </c>
    </row>
    <row r="44" spans="1:9" ht="6" customHeight="1" x14ac:dyDescent="0.2">
      <c r="B44" s="122"/>
      <c r="C44" s="70"/>
      <c r="D44" s="70"/>
      <c r="E44" s="70"/>
      <c r="F44" s="70"/>
      <c r="I44" s="123"/>
    </row>
    <row r="45" spans="1:9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9" ht="6" customHeight="1" x14ac:dyDescent="0.2">
      <c r="B46" s="124"/>
      <c r="C46" s="240"/>
      <c r="D46" s="240"/>
      <c r="E46" s="240"/>
      <c r="F46" s="240"/>
      <c r="I46" s="123"/>
    </row>
    <row r="47" spans="1:9" ht="15" customHeight="1" x14ac:dyDescent="0.2">
      <c r="A47" s="35">
        <v>63</v>
      </c>
      <c r="B47" s="130" t="s">
        <v>64</v>
      </c>
      <c r="C47" s="161">
        <v>758.6</v>
      </c>
      <c r="D47" s="225"/>
      <c r="E47" s="161">
        <v>341</v>
      </c>
      <c r="F47" s="225"/>
      <c r="G47" s="225">
        <f>C47-E47</f>
        <v>417.6</v>
      </c>
      <c r="H47" s="225"/>
      <c r="I47" s="226">
        <f>G47/E47*100</f>
        <v>122.4633431085044</v>
      </c>
    </row>
    <row r="48" spans="1:9" ht="15" customHeight="1" x14ac:dyDescent="0.2">
      <c r="A48" s="35">
        <v>82</v>
      </c>
      <c r="B48" s="130" t="s">
        <v>65</v>
      </c>
      <c r="C48" s="161">
        <v>396.1</v>
      </c>
      <c r="D48" s="225"/>
      <c r="E48" s="161">
        <v>65.900000000000006</v>
      </c>
      <c r="F48" s="225"/>
      <c r="G48" s="225">
        <f>C48-E48</f>
        <v>330.20000000000005</v>
      </c>
      <c r="H48" s="225"/>
      <c r="I48" s="226">
        <f>G48/E48*100</f>
        <v>501.06221547799697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362.5</v>
      </c>
      <c r="D50" s="227"/>
      <c r="E50" s="117">
        <f>SUM(E47-E48)</f>
        <v>275.10000000000002</v>
      </c>
      <c r="F50" s="227"/>
      <c r="G50" s="118">
        <f>C50-E50</f>
        <v>87.399999999999977</v>
      </c>
      <c r="H50" s="228"/>
      <c r="I50" s="229">
        <f>G50/E50*100</f>
        <v>31.77026535805161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14487.100000000002</v>
      </c>
      <c r="D52" s="231"/>
      <c r="E52" s="231">
        <f>E43+E50</f>
        <v>9074.2000000000025</v>
      </c>
      <c r="F52" s="231"/>
      <c r="G52" s="228">
        <f>C52-E52</f>
        <v>5412.9</v>
      </c>
      <c r="H52" s="228"/>
      <c r="I52" s="232">
        <f>G52/E52*100</f>
        <v>59.651539529655487</v>
      </c>
    </row>
    <row r="53" spans="1:9" x14ac:dyDescent="0.2">
      <c r="A53" s="35">
        <v>83</v>
      </c>
      <c r="B53" s="128" t="s">
        <v>67</v>
      </c>
      <c r="C53" s="161">
        <v>-1465.3</v>
      </c>
      <c r="D53" s="225"/>
      <c r="E53" s="161">
        <v>-1105.8</v>
      </c>
      <c r="F53" s="225"/>
      <c r="G53" s="225">
        <f>C53-E53</f>
        <v>-359.5</v>
      </c>
      <c r="H53" s="225"/>
      <c r="I53" s="226">
        <f>G53/E53*100</f>
        <v>32.510399710616753</v>
      </c>
    </row>
    <row r="54" spans="1:9" x14ac:dyDescent="0.2">
      <c r="B54" s="131" t="s">
        <v>83</v>
      </c>
      <c r="C54" s="231">
        <f>SUM(C52+C53)</f>
        <v>13021.800000000003</v>
      </c>
      <c r="D54" s="231"/>
      <c r="E54" s="231">
        <f>SUM(E52+E53)</f>
        <v>7968.4000000000024</v>
      </c>
      <c r="F54" s="231"/>
      <c r="G54" s="231">
        <f>SUM(G52+G53)</f>
        <v>5053.3999999999996</v>
      </c>
      <c r="H54" s="231"/>
      <c r="I54" s="246">
        <f>SUM(I52+I53)</f>
        <v>92.161939240272233</v>
      </c>
    </row>
    <row r="55" spans="1:9" x14ac:dyDescent="0.2">
      <c r="B55" s="128" t="s">
        <v>84</v>
      </c>
      <c r="C55" s="161">
        <v>0</v>
      </c>
      <c r="D55" s="225"/>
      <c r="E55" s="161">
        <v>-321.89999999999998</v>
      </c>
      <c r="F55" s="225"/>
      <c r="G55" s="225">
        <f>C55-E55</f>
        <v>321.89999999999998</v>
      </c>
      <c r="H55" s="225"/>
      <c r="I55" s="235">
        <f t="shared" ref="I55:I62" si="2">G55/E55*100</f>
        <v>-100</v>
      </c>
    </row>
    <row r="56" spans="1:9" ht="13.5" thickBot="1" x14ac:dyDescent="0.25">
      <c r="B56" s="163" t="s">
        <v>77</v>
      </c>
      <c r="C56" s="63">
        <f>SUM(C54+C55)</f>
        <v>13021.800000000003</v>
      </c>
      <c r="D56" s="228"/>
      <c r="E56" s="63">
        <f>SUM(E54+E55)</f>
        <v>7646.5000000000027</v>
      </c>
      <c r="F56" s="228"/>
      <c r="G56" s="63">
        <f>SUM(G52+G53+G55)</f>
        <v>5375.2999999999993</v>
      </c>
      <c r="H56" s="228"/>
      <c r="I56" s="242">
        <f>G56/E56*100</f>
        <v>70.297521741973412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si="2"/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11619.400000000003</v>
      </c>
      <c r="D58" s="231"/>
      <c r="E58" s="111">
        <f>SUM(E56-E57)</f>
        <v>6244.1000000000022</v>
      </c>
      <c r="F58" s="227"/>
      <c r="G58" s="111">
        <f>SUM(G56-G57)</f>
        <v>5375.2999999999993</v>
      </c>
      <c r="H58" s="228"/>
      <c r="I58" s="232">
        <f t="shared" si="2"/>
        <v>86.086065245591797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10761.900000000003</v>
      </c>
      <c r="D60" s="231"/>
      <c r="E60" s="111">
        <f>SUM(E58-E59)</f>
        <v>5386.6000000000022</v>
      </c>
      <c r="F60" s="231">
        <f>SUM(F58-F59)</f>
        <v>0</v>
      </c>
      <c r="G60" s="111">
        <f>SUM(G58-G59)</f>
        <v>5375.2999999999993</v>
      </c>
      <c r="H60" s="231">
        <f>SUM(H58-H59)</f>
        <v>0</v>
      </c>
      <c r="I60" s="232">
        <f t="shared" si="2"/>
        <v>99.790220175992232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11463.600000000004</v>
      </c>
      <c r="D62" s="231"/>
      <c r="E62" s="111">
        <f>SUM(E58-E59+E61)</f>
        <v>6088.300000000002</v>
      </c>
      <c r="F62" s="227"/>
      <c r="G62" s="111">
        <f>SUM(G58-G59+G61)</f>
        <v>5375.2999999999993</v>
      </c>
      <c r="H62" s="228"/>
      <c r="I62" s="245">
        <f t="shared" si="2"/>
        <v>88.289013353481224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zoomScale="73" zoomScaleNormal="73" zoomScaleSheetLayoutView="90" workbookViewId="0">
      <selection activeCell="D32" sqref="D32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15.75" thickTop="1" x14ac:dyDescent="0.2">
      <c r="A1" s="272" t="s">
        <v>0</v>
      </c>
      <c r="B1" s="273"/>
      <c r="C1" s="273"/>
      <c r="D1" s="273"/>
      <c r="E1" s="273"/>
      <c r="F1" s="273"/>
      <c r="G1" s="273"/>
      <c r="H1" s="273"/>
      <c r="I1" s="273"/>
      <c r="J1" s="274"/>
    </row>
    <row r="2" spans="1:10" x14ac:dyDescent="0.2">
      <c r="A2" s="275" t="s">
        <v>89</v>
      </c>
      <c r="B2" s="276"/>
      <c r="C2" s="276"/>
      <c r="D2" s="276"/>
      <c r="E2" s="276"/>
      <c r="F2" s="276"/>
      <c r="G2" s="276"/>
      <c r="H2" s="276"/>
      <c r="I2" s="276"/>
      <c r="J2" s="277"/>
    </row>
    <row r="3" spans="1:10" x14ac:dyDescent="0.2">
      <c r="A3" s="275" t="s">
        <v>97</v>
      </c>
      <c r="B3" s="276"/>
      <c r="C3" s="276"/>
      <c r="D3" s="276"/>
      <c r="E3" s="276"/>
      <c r="F3" s="276"/>
      <c r="G3" s="276"/>
      <c r="H3" s="276"/>
      <c r="I3" s="276"/>
      <c r="J3" s="277"/>
    </row>
    <row r="4" spans="1:10" ht="13.5" thickBot="1" x14ac:dyDescent="0.25">
      <c r="A4" s="278" t="s">
        <v>69</v>
      </c>
      <c r="B4" s="279"/>
      <c r="C4" s="279"/>
      <c r="D4" s="279"/>
      <c r="E4" s="279"/>
      <c r="F4" s="279"/>
      <c r="G4" s="279"/>
      <c r="H4" s="279"/>
      <c r="I4" s="279"/>
      <c r="J4" s="280"/>
    </row>
    <row r="5" spans="1:10" ht="13.5" thickTop="1" x14ac:dyDescent="0.2">
      <c r="A5" s="281"/>
      <c r="B5" s="282"/>
      <c r="C5" s="282"/>
      <c r="D5" s="282"/>
      <c r="E5" s="282"/>
      <c r="F5" s="282"/>
      <c r="G5" s="282"/>
      <c r="H5" s="282"/>
      <c r="I5" s="282"/>
      <c r="J5" s="283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86</v>
      </c>
      <c r="E7" s="197"/>
      <c r="F7" s="196" t="s">
        <v>85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546174.30000000005</v>
      </c>
      <c r="E9" s="202"/>
      <c r="F9" s="113">
        <f>F10+F11+F12+F13+F17</f>
        <v>540217.39999999991</v>
      </c>
      <c r="G9" s="202"/>
      <c r="H9" s="113">
        <f t="shared" ref="H9:H15" si="0">D9-F9</f>
        <v>5956.9000000001397</v>
      </c>
      <c r="I9" s="202"/>
      <c r="J9" s="203">
        <f>H9/F9*100</f>
        <v>1.1026856965362724</v>
      </c>
    </row>
    <row r="10" spans="1:10" x14ac:dyDescent="0.2">
      <c r="A10" s="82" t="s">
        <v>8</v>
      </c>
      <c r="B10" s="74"/>
      <c r="C10" s="74"/>
      <c r="D10" s="83">
        <v>68302.3</v>
      </c>
      <c r="E10" s="83"/>
      <c r="F10" s="83">
        <v>57602.1</v>
      </c>
      <c r="G10" s="83"/>
      <c r="H10" s="83">
        <f t="shared" si="0"/>
        <v>10700.200000000004</v>
      </c>
      <c r="I10" s="83"/>
      <c r="J10" s="62">
        <f>H10/F10*100</f>
        <v>18.576058858965219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184733.6</v>
      </c>
      <c r="E12" s="83"/>
      <c r="F12" s="83">
        <v>184547.4</v>
      </c>
      <c r="G12" s="83"/>
      <c r="H12" s="83">
        <f t="shared" si="0"/>
        <v>186.20000000001164</v>
      </c>
      <c r="I12" s="83"/>
      <c r="J12" s="62">
        <f>H12/F12*100</f>
        <v>0.10089548809683128</v>
      </c>
    </row>
    <row r="13" spans="1:10" x14ac:dyDescent="0.2">
      <c r="A13" s="194" t="s">
        <v>11</v>
      </c>
      <c r="B13" s="195"/>
      <c r="C13" s="195"/>
      <c r="D13" s="113">
        <f>D14+D15</f>
        <v>296099.40000000002</v>
      </c>
      <c r="E13" s="202"/>
      <c r="F13" s="113">
        <f>F14+F15</f>
        <v>301078.7</v>
      </c>
      <c r="G13" s="202"/>
      <c r="H13" s="113">
        <f t="shared" si="0"/>
        <v>-4979.2999999999884</v>
      </c>
      <c r="I13" s="202"/>
      <c r="J13" s="203">
        <f>H13/F13*100</f>
        <v>-1.6538200809290022</v>
      </c>
    </row>
    <row r="14" spans="1:10" x14ac:dyDescent="0.2">
      <c r="A14" s="82" t="s">
        <v>71</v>
      </c>
      <c r="B14" s="74"/>
      <c r="C14" s="74"/>
      <c r="D14" s="83">
        <v>295289.5</v>
      </c>
      <c r="E14" s="83"/>
      <c r="F14" s="83">
        <v>300268.40000000002</v>
      </c>
      <c r="G14" s="83"/>
      <c r="H14" s="83">
        <f>D14-F14</f>
        <v>-4978.9000000000233</v>
      </c>
      <c r="I14" s="83"/>
      <c r="J14" s="62">
        <f>H14/F14*100</f>
        <v>-1.6581498419414173</v>
      </c>
    </row>
    <row r="15" spans="1:10" x14ac:dyDescent="0.2">
      <c r="A15" s="82" t="s">
        <v>13</v>
      </c>
      <c r="B15" s="74"/>
      <c r="C15" s="74"/>
      <c r="D15" s="83">
        <v>809.9</v>
      </c>
      <c r="E15" s="83"/>
      <c r="F15" s="83">
        <v>810.3</v>
      </c>
      <c r="G15" s="83"/>
      <c r="H15" s="83">
        <f t="shared" si="0"/>
        <v>-0.39999999999997726</v>
      </c>
      <c r="I15" s="83"/>
      <c r="J15" s="62">
        <f>H15/F15*100</f>
        <v>-4.9364432926073953E-2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-2961</v>
      </c>
      <c r="E17" s="86"/>
      <c r="F17" s="86">
        <v>-3010.8</v>
      </c>
      <c r="G17" s="86"/>
      <c r="H17" s="86">
        <f>D17-F17</f>
        <v>49.800000000000182</v>
      </c>
      <c r="I17" s="86"/>
      <c r="J17" s="209">
        <f>H17/F17*100</f>
        <v>-1.6540454364288619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17036.599999999999</v>
      </c>
      <c r="E19" s="84"/>
      <c r="F19" s="84">
        <v>18202.2</v>
      </c>
      <c r="G19" s="84"/>
      <c r="H19" s="83">
        <f>D19-F19</f>
        <v>-1165.6000000000022</v>
      </c>
      <c r="I19" s="83"/>
      <c r="J19" s="62">
        <f>H19/F19*100</f>
        <v>-6.4036215402533871</v>
      </c>
    </row>
    <row r="20" spans="1:10" x14ac:dyDescent="0.2">
      <c r="A20" s="82" t="s">
        <v>16</v>
      </c>
      <c r="B20" s="74"/>
      <c r="C20" s="74"/>
      <c r="D20" s="84">
        <v>2265.9</v>
      </c>
      <c r="E20" s="84"/>
      <c r="F20" s="84">
        <v>2265.9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14670.3</v>
      </c>
      <c r="E21" s="83"/>
      <c r="F21" s="83">
        <v>14176.9</v>
      </c>
      <c r="G21" s="83"/>
      <c r="H21" s="83">
        <f>D21-F21</f>
        <v>493.39999999999964</v>
      </c>
      <c r="I21" s="83"/>
      <c r="J21" s="62">
        <f>H21/F21*100</f>
        <v>3.480309517595523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580147.10000000009</v>
      </c>
      <c r="E23" s="86"/>
      <c r="F23" s="85">
        <f>F9+F19+F20+F21</f>
        <v>574862.39999999991</v>
      </c>
      <c r="G23" s="86"/>
      <c r="H23" s="85">
        <f>D23-F23</f>
        <v>5284.7000000001863</v>
      </c>
      <c r="I23" s="86"/>
      <c r="J23" s="87">
        <f>H23/F23*100</f>
        <v>0.91929825293847489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241905.7</v>
      </c>
      <c r="E29" s="202"/>
      <c r="F29" s="113">
        <f>SUM(F30:F34)</f>
        <v>238211.4</v>
      </c>
      <c r="G29" s="202"/>
      <c r="H29" s="113">
        <f t="shared" ref="H29:H36" si="1">D29-F29</f>
        <v>3694.3000000000175</v>
      </c>
      <c r="I29" s="202"/>
      <c r="J29" s="203">
        <f t="shared" ref="J29:J36" si="2">H29/F29*100</f>
        <v>1.5508493716085869</v>
      </c>
    </row>
    <row r="30" spans="1:10" x14ac:dyDescent="0.2">
      <c r="A30" s="82" t="s">
        <v>24</v>
      </c>
      <c r="B30" s="77"/>
      <c r="C30" s="77"/>
      <c r="D30" s="83">
        <v>40967.5</v>
      </c>
      <c r="E30" s="80"/>
      <c r="F30" s="83">
        <v>37435.699999999997</v>
      </c>
      <c r="G30" s="80"/>
      <c r="H30" s="83">
        <f t="shared" si="1"/>
        <v>3531.8000000000029</v>
      </c>
      <c r="I30" s="83"/>
      <c r="J30" s="62">
        <f t="shared" si="2"/>
        <v>9.4343100302652356</v>
      </c>
    </row>
    <row r="31" spans="1:10" x14ac:dyDescent="0.2">
      <c r="A31" s="82" t="s">
        <v>72</v>
      </c>
      <c r="B31" s="74"/>
      <c r="C31" s="74"/>
      <c r="D31" s="83">
        <v>200931.5</v>
      </c>
      <c r="E31" s="83"/>
      <c r="F31" s="83">
        <v>200771.6</v>
      </c>
      <c r="G31" s="83"/>
      <c r="H31" s="83">
        <f t="shared" si="1"/>
        <v>159.89999999999418</v>
      </c>
      <c r="I31" s="83"/>
      <c r="J31" s="62">
        <f t="shared" si="2"/>
        <v>7.9642738315575598E-2</v>
      </c>
    </row>
    <row r="32" spans="1:10" x14ac:dyDescent="0.2">
      <c r="A32" s="82" t="s">
        <v>25</v>
      </c>
      <c r="B32" s="74"/>
      <c r="C32" s="74"/>
      <c r="D32" s="83">
        <v>6.7</v>
      </c>
      <c r="E32" s="83"/>
      <c r="F32" s="83">
        <v>4.0999999999999996</v>
      </c>
      <c r="G32" s="83"/>
      <c r="H32" s="83">
        <f t="shared" si="1"/>
        <v>2.6000000000000005</v>
      </c>
      <c r="I32" s="83"/>
      <c r="J32" s="62">
        <f t="shared" si="2"/>
        <v>63.414634146341484</v>
      </c>
    </row>
    <row r="33" spans="1:10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213925</v>
      </c>
      <c r="E35" s="83"/>
      <c r="F35" s="83">
        <v>214414.5</v>
      </c>
      <c r="G35" s="83"/>
      <c r="H35" s="83">
        <f t="shared" si="1"/>
        <v>-489.5</v>
      </c>
      <c r="I35" s="83"/>
      <c r="J35" s="62">
        <f t="shared" si="2"/>
        <v>-0.2282961273607895</v>
      </c>
    </row>
    <row r="36" spans="1:10" x14ac:dyDescent="0.2">
      <c r="A36" s="82" t="s">
        <v>28</v>
      </c>
      <c r="B36" s="74"/>
      <c r="C36" s="74"/>
      <c r="D36" s="83">
        <v>1007.2</v>
      </c>
      <c r="E36" s="83"/>
      <c r="F36" s="83">
        <v>1002.6</v>
      </c>
      <c r="G36" s="83"/>
      <c r="H36" s="83">
        <f t="shared" si="1"/>
        <v>4.6000000000000227</v>
      </c>
      <c r="I36" s="83"/>
      <c r="J36" s="62">
        <f t="shared" si="2"/>
        <v>0.45880710153600862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456837.9</v>
      </c>
      <c r="E38" s="86"/>
      <c r="F38" s="85">
        <f>SUM(F29,F35,F36)</f>
        <v>453628.5</v>
      </c>
      <c r="G38" s="86"/>
      <c r="H38" s="85">
        <f>D38-F38</f>
        <v>3209.4000000000233</v>
      </c>
      <c r="I38" s="86"/>
      <c r="J38" s="87">
        <f>H38/F38*100</f>
        <v>0.70749523012774174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81060</v>
      </c>
      <c r="E43" s="202"/>
      <c r="F43" s="113">
        <f>SUM(F44:F45)</f>
        <v>80914.399999999994</v>
      </c>
      <c r="G43" s="202"/>
      <c r="H43" s="113">
        <f>D43-F43</f>
        <v>145.60000000000582</v>
      </c>
      <c r="I43" s="202"/>
      <c r="J43" s="203">
        <f>H43/F43*100</f>
        <v>0.17994324866773509</v>
      </c>
    </row>
    <row r="44" spans="1:10" x14ac:dyDescent="0.2">
      <c r="A44" s="82" t="s">
        <v>32</v>
      </c>
      <c r="B44" s="74"/>
      <c r="C44" s="74"/>
      <c r="D44" s="83">
        <v>81646.2</v>
      </c>
      <c r="E44" s="83"/>
      <c r="F44" s="83">
        <v>81646.2</v>
      </c>
      <c r="G44" s="83"/>
      <c r="H44" s="83">
        <f t="shared" ref="H44:H49" si="3">D44-F44</f>
        <v>0</v>
      </c>
      <c r="I44" s="83"/>
      <c r="J44" s="62">
        <f t="shared" ref="J44:J49" si="4">H44/F44*100</f>
        <v>0</v>
      </c>
    </row>
    <row r="45" spans="1:10" x14ac:dyDescent="0.2">
      <c r="A45" s="82" t="s">
        <v>33</v>
      </c>
      <c r="B45" s="74"/>
      <c r="C45" s="74"/>
      <c r="D45" s="83">
        <v>-586.20000000000005</v>
      </c>
      <c r="E45" s="83"/>
      <c r="F45" s="83">
        <v>-731.8</v>
      </c>
      <c r="G45" s="83"/>
      <c r="H45" s="83">
        <f>D45-F45</f>
        <v>145.59999999999991</v>
      </c>
      <c r="I45" s="83"/>
      <c r="J45" s="62">
        <v>100</v>
      </c>
    </row>
    <row r="46" spans="1:10" x14ac:dyDescent="0.2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13021.8</v>
      </c>
      <c r="E51" s="86">
        <v>0</v>
      </c>
      <c r="F51" s="113">
        <f>SUM(E52:F53)</f>
        <v>11092.1</v>
      </c>
      <c r="G51" s="86"/>
      <c r="H51" s="113">
        <f>D51-F51</f>
        <v>1929.6999999999989</v>
      </c>
      <c r="I51" s="86"/>
      <c r="J51" s="203">
        <f>H51/F51*100</f>
        <v>17.397066380577154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13021.8</v>
      </c>
      <c r="E53" s="86"/>
      <c r="F53" s="113">
        <f>SUM(F54:F55)</f>
        <v>11092.1</v>
      </c>
      <c r="G53" s="86">
        <f>SUM(G54:G55)</f>
        <v>0</v>
      </c>
      <c r="H53" s="113">
        <f>SUM(D53-F53)</f>
        <v>1929.6999999999989</v>
      </c>
      <c r="I53" s="86">
        <f>SUM(I54:I55)</f>
        <v>7488</v>
      </c>
      <c r="J53" s="81">
        <f>H53/F53*100</f>
        <v>17.397066380577154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13021.8</v>
      </c>
      <c r="E55" s="86"/>
      <c r="F55" s="86">
        <v>11092.1</v>
      </c>
      <c r="G55" s="86"/>
      <c r="H55" s="113">
        <f>SUM(D55-F55)</f>
        <v>1929.6999999999989</v>
      </c>
      <c r="I55" s="86">
        <v>3744</v>
      </c>
      <c r="J55" s="62">
        <v>0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123309.2</v>
      </c>
      <c r="E56" s="85"/>
      <c r="F56" s="85">
        <f>F43+F46+F47+F48+F49+F50+F51</f>
        <v>121233.9</v>
      </c>
      <c r="G56" s="86"/>
      <c r="H56" s="85">
        <f>H43+H46+H47+H48+H49+H50+H51+H53</f>
        <v>4005.0000000000036</v>
      </c>
      <c r="I56" s="90"/>
      <c r="J56" s="87">
        <f>H56/F56*100</f>
        <v>3.3035314379888825</v>
      </c>
    </row>
    <row r="57" spans="1:10" ht="8.4499999999999993" customHeight="1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580147.1</v>
      </c>
      <c r="E58" s="86"/>
      <c r="F58" s="91">
        <f>F38+F56</f>
        <v>574862.4</v>
      </c>
      <c r="G58" s="86"/>
      <c r="H58" s="92">
        <f>D58-F58</f>
        <v>5284.6999999999534</v>
      </c>
      <c r="I58" s="90"/>
      <c r="J58" s="93">
        <f>H58/F58*100</f>
        <v>0.91929825293843426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3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 F29:F43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13" zoomScale="70" zoomScaleNormal="70" zoomScaleSheetLayoutView="90" workbookViewId="0">
      <selection activeCell="J49" sqref="J49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13.5" thickTop="1" x14ac:dyDescent="0.2">
      <c r="A1" s="284" t="s">
        <v>45</v>
      </c>
      <c r="B1" s="285"/>
      <c r="C1" s="285"/>
      <c r="D1" s="285"/>
      <c r="E1" s="285"/>
      <c r="F1" s="285"/>
      <c r="G1" s="285"/>
      <c r="H1" s="286"/>
    </row>
    <row r="2" spans="1:8" x14ac:dyDescent="0.2">
      <c r="A2" s="287" t="s">
        <v>88</v>
      </c>
      <c r="B2" s="288"/>
      <c r="C2" s="288"/>
      <c r="D2" s="288"/>
      <c r="E2" s="288"/>
      <c r="F2" s="288"/>
      <c r="G2" s="288"/>
      <c r="H2" s="289"/>
    </row>
    <row r="3" spans="1:8" x14ac:dyDescent="0.2">
      <c r="A3" s="287" t="s">
        <v>98</v>
      </c>
      <c r="B3" s="288"/>
      <c r="C3" s="288"/>
      <c r="D3" s="288"/>
      <c r="E3" s="288"/>
      <c r="F3" s="288"/>
      <c r="G3" s="288"/>
      <c r="H3" s="289"/>
    </row>
    <row r="4" spans="1:8" ht="13.5" thickBot="1" x14ac:dyDescent="0.25">
      <c r="A4" s="287" t="s">
        <v>1</v>
      </c>
      <c r="B4" s="288"/>
      <c r="C4" s="288"/>
      <c r="D4" s="288"/>
      <c r="E4" s="288"/>
      <c r="F4" s="288"/>
      <c r="G4" s="288"/>
      <c r="H4" s="289"/>
    </row>
    <row r="5" spans="1:8" ht="13.5" thickTop="1" x14ac:dyDescent="0.2">
      <c r="A5" s="290"/>
      <c r="B5" s="270"/>
      <c r="C5" s="270"/>
      <c r="D5" s="270"/>
      <c r="E5" s="270"/>
      <c r="F5" s="270"/>
      <c r="G5" s="270"/>
      <c r="H5" s="291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86</v>
      </c>
      <c r="C7" s="168"/>
      <c r="D7" s="167" t="s">
        <v>85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223"/>
      <c r="C8" s="42"/>
      <c r="D8" s="42"/>
      <c r="E8" s="42"/>
      <c r="F8" s="37"/>
      <c r="G8" s="37"/>
      <c r="H8" s="38"/>
    </row>
    <row r="9" spans="1:8" ht="12" customHeight="1" x14ac:dyDescent="0.2">
      <c r="A9" s="43" t="s">
        <v>49</v>
      </c>
      <c r="B9" s="161">
        <v>15419.6</v>
      </c>
      <c r="C9" s="44"/>
      <c r="D9" s="161">
        <v>13556.4</v>
      </c>
      <c r="E9" s="44"/>
      <c r="F9" s="45">
        <f>B9-D9</f>
        <v>1863.2000000000007</v>
      </c>
      <c r="G9" s="45"/>
      <c r="H9" s="46">
        <f>F9/D9*100</f>
        <v>13.744061845327673</v>
      </c>
    </row>
    <row r="10" spans="1:8" hidden="1" x14ac:dyDescent="0.2">
      <c r="A10" s="43" t="s">
        <v>75</v>
      </c>
      <c r="B10" s="161"/>
      <c r="C10" s="44"/>
      <c r="D10" s="161"/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161">
        <v>7380</v>
      </c>
      <c r="C11" s="44"/>
      <c r="D11" s="161">
        <v>6312</v>
      </c>
      <c r="E11" s="44"/>
      <c r="F11" s="45">
        <f>B11-D11</f>
        <v>1068</v>
      </c>
      <c r="G11" s="45"/>
      <c r="H11" s="46">
        <f>F11/D11*100</f>
        <v>16.920152091254753</v>
      </c>
    </row>
    <row r="12" spans="1:8" hidden="1" x14ac:dyDescent="0.2">
      <c r="A12" s="43" t="s">
        <v>52</v>
      </c>
      <c r="B12" s="161">
        <v>0</v>
      </c>
      <c r="C12" s="44"/>
      <c r="D12" s="161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161">
        <v>931.9</v>
      </c>
      <c r="C13" s="44"/>
      <c r="D13" s="161">
        <v>894.9</v>
      </c>
      <c r="E13" s="44"/>
      <c r="F13" s="45">
        <f>B13-D13</f>
        <v>37</v>
      </c>
      <c r="G13" s="45"/>
      <c r="H13" s="46">
        <f>F13/D13*100</f>
        <v>4.1345401720862665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17">
        <f>SUM(B9:B13)</f>
        <v>23731.5</v>
      </c>
      <c r="C15" s="54"/>
      <c r="D15" s="117">
        <f>SUM(D9:D13)</f>
        <v>20763.300000000003</v>
      </c>
      <c r="E15" s="54"/>
      <c r="F15" s="118">
        <f>B15-D15</f>
        <v>2968.1999999999971</v>
      </c>
      <c r="G15" s="49"/>
      <c r="H15" s="119">
        <f>F15/D15*100</f>
        <v>14.29541546863936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13" t="s">
        <v>54</v>
      </c>
      <c r="B18" s="223"/>
      <c r="C18" s="42"/>
      <c r="D18" s="223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161">
        <v>104.4</v>
      </c>
      <c r="C20" s="44"/>
      <c r="D20" s="161">
        <v>95.6</v>
      </c>
      <c r="E20" s="44"/>
      <c r="F20" s="45">
        <f t="shared" ref="F20:F25" si="0">B20-D20</f>
        <v>8.8000000000000114</v>
      </c>
      <c r="G20" s="45"/>
      <c r="H20" s="46">
        <f t="shared" ref="H20:H25" si="1">F20/D20*100</f>
        <v>9.2050209205021041</v>
      </c>
    </row>
    <row r="21" spans="1:8" x14ac:dyDescent="0.2">
      <c r="A21" s="43" t="s">
        <v>49</v>
      </c>
      <c r="B21" s="161">
        <v>6272.2</v>
      </c>
      <c r="C21" s="44"/>
      <c r="D21" s="161">
        <v>5541.6</v>
      </c>
      <c r="E21" s="44"/>
      <c r="F21" s="45">
        <f t="shared" si="0"/>
        <v>730.59999999999945</v>
      </c>
      <c r="G21" s="45"/>
      <c r="H21" s="46">
        <f t="shared" si="1"/>
        <v>13.183918002021066</v>
      </c>
    </row>
    <row r="22" spans="1:8" x14ac:dyDescent="0.2">
      <c r="A22" s="43" t="s">
        <v>55</v>
      </c>
      <c r="B22" s="161">
        <v>650.6</v>
      </c>
      <c r="C22" s="44"/>
      <c r="D22" s="161">
        <v>573.70000000000005</v>
      </c>
      <c r="E22" s="44"/>
      <c r="F22" s="45">
        <f t="shared" si="0"/>
        <v>76.899999999999977</v>
      </c>
      <c r="G22" s="45"/>
      <c r="H22" s="46">
        <f t="shared" si="1"/>
        <v>13.404218232525706</v>
      </c>
    </row>
    <row r="23" spans="1:8" hidden="1" x14ac:dyDescent="0.2">
      <c r="A23" s="43" t="s">
        <v>26</v>
      </c>
      <c r="B23" s="161">
        <v>0</v>
      </c>
      <c r="C23" s="44"/>
      <c r="D23" s="161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161">
        <v>278</v>
      </c>
      <c r="C24" s="44"/>
      <c r="D24" s="161">
        <v>278</v>
      </c>
      <c r="E24" s="44"/>
      <c r="F24" s="45">
        <f t="shared" si="0"/>
        <v>0</v>
      </c>
      <c r="G24" s="45"/>
      <c r="H24" s="46">
        <f t="shared" si="1"/>
        <v>0</v>
      </c>
    </row>
    <row r="25" spans="1:8" x14ac:dyDescent="0.2">
      <c r="A25" s="36"/>
      <c r="B25" s="120">
        <f>SUM(B20:B24)</f>
        <v>7305.2</v>
      </c>
      <c r="C25" s="54"/>
      <c r="D25" s="120">
        <f>SUM(D20:D24)</f>
        <v>6488.9000000000005</v>
      </c>
      <c r="E25" s="54"/>
      <c r="F25" s="118">
        <f t="shared" si="0"/>
        <v>816.29999999999927</v>
      </c>
      <c r="G25" s="49"/>
      <c r="H25" s="119">
        <f t="shared" si="1"/>
        <v>12.579944212424282</v>
      </c>
    </row>
    <row r="26" spans="1:8" x14ac:dyDescent="0.2">
      <c r="A26" s="36"/>
      <c r="B26" s="224"/>
      <c r="C26" s="37"/>
      <c r="D26" s="224"/>
      <c r="E26" s="37"/>
      <c r="F26" s="37"/>
      <c r="G26" s="37"/>
      <c r="H26" s="101"/>
    </row>
    <row r="27" spans="1:8" x14ac:dyDescent="0.2">
      <c r="A27" s="36" t="s">
        <v>57</v>
      </c>
      <c r="B27" s="161">
        <v>5</v>
      </c>
      <c r="C27" s="37"/>
      <c r="D27" s="161">
        <v>6.3</v>
      </c>
      <c r="E27" s="37"/>
      <c r="F27" s="45">
        <f>B27-D27</f>
        <v>-1.2999999999999998</v>
      </c>
      <c r="G27" s="45"/>
      <c r="H27" s="46">
        <v>0</v>
      </c>
    </row>
    <row r="28" spans="1:8" x14ac:dyDescent="0.2">
      <c r="A28" s="36"/>
      <c r="B28" s="117">
        <f>SUM(B25:B27)</f>
        <v>7310.2</v>
      </c>
      <c r="C28" s="164"/>
      <c r="D28" s="117">
        <f>SUM(D25:D27)</f>
        <v>6495.2000000000007</v>
      </c>
      <c r="E28" s="164"/>
      <c r="F28" s="118">
        <f>B28-D28</f>
        <v>814.99999999999909</v>
      </c>
      <c r="G28" s="49"/>
      <c r="H28" s="119">
        <f>F28/D28*100</f>
        <v>12.547727552654253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16421.3</v>
      </c>
      <c r="C30" s="48"/>
      <c r="D30" s="48">
        <f>+D15-D28</f>
        <v>14268.100000000002</v>
      </c>
      <c r="E30" s="48"/>
      <c r="F30" s="49">
        <f>B30-D30</f>
        <v>2153.1999999999971</v>
      </c>
      <c r="G30" s="49"/>
      <c r="H30" s="50">
        <f>F30/D30*100</f>
        <v>15.09100721189224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91</v>
      </c>
      <c r="B32" s="45">
        <v>9538.1</v>
      </c>
      <c r="C32" s="45"/>
      <c r="D32" s="45">
        <v>8179.1</v>
      </c>
      <c r="E32" s="45"/>
      <c r="F32" s="45">
        <f>B32-D32</f>
        <v>1359</v>
      </c>
      <c r="G32" s="45"/>
      <c r="H32" s="46">
        <f>F32/D32*100</f>
        <v>16.615520044992724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92</v>
      </c>
      <c r="B34" s="40">
        <v>5568.7</v>
      </c>
      <c r="C34" s="45"/>
      <c r="D34" s="40">
        <v>4914.6000000000004</v>
      </c>
      <c r="E34" s="45"/>
      <c r="F34" s="40">
        <f>B34-D34</f>
        <v>654.09999999999945</v>
      </c>
      <c r="G34" s="45"/>
      <c r="H34" s="57">
        <f>F34/D34*100</f>
        <v>13.309323240955509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93</v>
      </c>
      <c r="B36" s="49">
        <f>SUM(B32-B34)</f>
        <v>3969.4000000000005</v>
      </c>
      <c r="C36" s="49"/>
      <c r="D36" s="49">
        <f>SUM(D32-D34)</f>
        <v>3264.5</v>
      </c>
      <c r="E36" s="49"/>
      <c r="F36" s="49">
        <f>SUM(F32-F34)</f>
        <v>704.90000000000055</v>
      </c>
      <c r="G36" s="49"/>
      <c r="H36" s="116">
        <f>SUM(H32-H34)</f>
        <v>3.3061968040372154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6266.0999999999995</v>
      </c>
      <c r="C38" s="54"/>
      <c r="D38" s="121">
        <f>SUM(D39:D40)</f>
        <v>5526.7</v>
      </c>
      <c r="E38" s="54"/>
      <c r="F38" s="55">
        <f>B38-D38</f>
        <v>739.39999999999964</v>
      </c>
      <c r="G38" s="49"/>
      <c r="H38" s="56">
        <f>F38/D38*100</f>
        <v>13.378688910199571</v>
      </c>
    </row>
    <row r="39" spans="1:8" x14ac:dyDescent="0.2">
      <c r="A39" s="43" t="s">
        <v>60</v>
      </c>
      <c r="B39" s="162">
        <v>6092.2</v>
      </c>
      <c r="C39" s="44"/>
      <c r="D39" s="162">
        <v>5360.7</v>
      </c>
      <c r="E39" s="44"/>
      <c r="F39" s="45">
        <f>B39-D39</f>
        <v>731.5</v>
      </c>
      <c r="G39" s="37"/>
      <c r="H39" s="46">
        <f>F39/D39*100</f>
        <v>13.645605984293097</v>
      </c>
    </row>
    <row r="40" spans="1:8" x14ac:dyDescent="0.2">
      <c r="A40" s="43" t="s">
        <v>61</v>
      </c>
      <c r="B40" s="162">
        <v>173.9</v>
      </c>
      <c r="C40" s="44"/>
      <c r="D40" s="162">
        <v>166</v>
      </c>
      <c r="E40" s="44"/>
      <c r="F40" s="45">
        <f>B40-D40</f>
        <v>7.9000000000000057</v>
      </c>
      <c r="G40" s="37"/>
      <c r="H40" s="46">
        <f>F40/D40*100</f>
        <v>4.7590361445783165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14124.600000000002</v>
      </c>
      <c r="C42" s="48"/>
      <c r="D42" s="58">
        <f>(D30+D32-D34-D38)</f>
        <v>12005.900000000005</v>
      </c>
      <c r="E42" s="48"/>
      <c r="F42" s="59">
        <f>B42-D42</f>
        <v>2118.6999999999971</v>
      </c>
      <c r="G42" s="49"/>
      <c r="H42" s="60">
        <f>F42/D42*100</f>
        <v>17.647156814566138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758.6</v>
      </c>
      <c r="C46" s="45"/>
      <c r="D46" s="45">
        <v>684.8</v>
      </c>
      <c r="E46" s="45"/>
      <c r="F46" s="45">
        <f>B46-D46</f>
        <v>73.800000000000068</v>
      </c>
      <c r="G46" s="45"/>
      <c r="H46" s="46">
        <f>F46/D46*100</f>
        <v>10.776869158878515</v>
      </c>
    </row>
    <row r="47" spans="1:8" x14ac:dyDescent="0.2">
      <c r="A47" s="103" t="s">
        <v>65</v>
      </c>
      <c r="B47" s="45">
        <v>396.1</v>
      </c>
      <c r="C47" s="45"/>
      <c r="D47" s="45">
        <v>357.8</v>
      </c>
      <c r="E47" s="45"/>
      <c r="F47" s="45">
        <f>B47-D47</f>
        <v>38.300000000000011</v>
      </c>
      <c r="G47" s="45"/>
      <c r="H47" s="46">
        <f>F47/D47*100</f>
        <v>10.704304080491896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362.5</v>
      </c>
      <c r="C49" s="54"/>
      <c r="D49" s="117">
        <f>SUM(D46-D47)</f>
        <v>326.99999999999994</v>
      </c>
      <c r="E49" s="54"/>
      <c r="F49" s="118">
        <f>B49-D49</f>
        <v>35.500000000000057</v>
      </c>
      <c r="G49" s="49"/>
      <c r="H49" s="119">
        <f>F49/D49*100</f>
        <v>10.856269113149866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14487.100000000002</v>
      </c>
      <c r="C51" s="48"/>
      <c r="D51" s="48">
        <f>D42+D49</f>
        <v>12332.900000000005</v>
      </c>
      <c r="E51" s="48"/>
      <c r="F51" s="49">
        <f>B51-D51</f>
        <v>2154.1999999999971</v>
      </c>
      <c r="G51" s="49"/>
      <c r="H51" s="50">
        <f>F51/D51*100</f>
        <v>17.46710019541224</v>
      </c>
    </row>
    <row r="52" spans="1:8" x14ac:dyDescent="0.2">
      <c r="A52" s="189" t="s">
        <v>67</v>
      </c>
      <c r="B52" s="45">
        <v>-1465.3</v>
      </c>
      <c r="C52" s="45"/>
      <c r="D52" s="45">
        <v>-1240.8</v>
      </c>
      <c r="E52" s="45"/>
      <c r="F52" s="45">
        <f>B52-D52</f>
        <v>-224.5</v>
      </c>
      <c r="G52" s="45"/>
      <c r="H52" s="46">
        <f>F52/D52*100</f>
        <v>18.093165699548681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</f>
        <v>13021.800000000003</v>
      </c>
      <c r="C55" s="48"/>
      <c r="D55" s="63">
        <f>SUM(D51:D54)</f>
        <v>11092.100000000006</v>
      </c>
      <c r="E55" s="54"/>
      <c r="F55" s="63">
        <f>B55-D55</f>
        <v>1929.6999999999971</v>
      </c>
      <c r="G55" s="49"/>
      <c r="H55" s="64">
        <f>F55/D55*100</f>
        <v>17.39706638057713</v>
      </c>
    </row>
    <row r="56" spans="1:8" ht="13.5" thickTop="1" x14ac:dyDescent="0.2">
      <c r="A56" s="47"/>
      <c r="B56" s="247"/>
      <c r="C56" s="104"/>
      <c r="D56" s="247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AGO 2021-2020</vt:lpstr>
      <vt:lpstr>ESTAD.RESULT. AGO 2021-2020</vt:lpstr>
      <vt:lpstr>BALANCE AGO Y JUL 2021</vt:lpstr>
      <vt:lpstr>EST RESUL AGO Y JUL 2021</vt:lpstr>
      <vt:lpstr>'BALANCE AGO 2021-2020'!Área_de_impresión</vt:lpstr>
      <vt:lpstr>'BALANCE AGO Y JUL 2021'!Área_de_impresión</vt:lpstr>
      <vt:lpstr>'EST RESUL AGO Y JUL 2021'!Área_de_impresión</vt:lpstr>
      <vt:lpstr>'ESTAD.RESULT. AGO 2021-2020'!Área_de_impresión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2021-09-06T22:28:20Z</cp:lastPrinted>
  <dcterms:created xsi:type="dcterms:W3CDTF">2014-11-04T23:55:13Z</dcterms:created>
  <dcterms:modified xsi:type="dcterms:W3CDTF">2021-09-11T17:53:36Z</dcterms:modified>
</cp:coreProperties>
</file>