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1705125D-B72D-4222-9F1B-2D99F8EC189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BALANCE ABR 2021-2020" sheetId="2" r:id="rId1"/>
    <sheet name="ESTAD.RESULT. ABR 2021-2020" sheetId="35" r:id="rId2"/>
    <sheet name="BALANCE ABR Y MAR 2021" sheetId="4" r:id="rId3"/>
    <sheet name="EST RESUL ABR Y MAR 2021" sheetId="5" r:id="rId4"/>
  </sheets>
  <externalReferences>
    <externalReference r:id="rId5"/>
  </externalReferences>
  <definedNames>
    <definedName name="A_impresión_IM">#REF!</definedName>
    <definedName name="_xlnm.Print_Area" localSheetId="0">'BALANCE ABR 2021-2020'!$B$1:$J$82</definedName>
    <definedName name="_xlnm.Print_Area" localSheetId="2">'BALANCE ABR Y MAR 2021'!$A$1:$J$62</definedName>
    <definedName name="_xlnm.Print_Area" localSheetId="3">'EST RESUL ABR Y MAR 2021'!$A$1:$H$59</definedName>
    <definedName name="_xlnm.Print_Area" localSheetId="1">'ESTAD.RESULT. ABR 2021-2020'!$B$1:$I$63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1" i="4"/>
  <c r="F43" i="4"/>
  <c r="F56" i="4" s="1"/>
  <c r="F29" i="4"/>
  <c r="F38" i="4" s="1"/>
  <c r="F58" i="4" s="1"/>
  <c r="F13" i="4"/>
  <c r="F9" i="4"/>
  <c r="F23" i="4" s="1"/>
  <c r="D49" i="5"/>
  <c r="D38" i="5"/>
  <c r="D36" i="5"/>
  <c r="D25" i="5"/>
  <c r="D28" i="5" s="1"/>
  <c r="D15" i="5"/>
  <c r="D30" i="5" s="1"/>
  <c r="D42" i="5" s="1"/>
  <c r="D51" i="5" s="1"/>
  <c r="D55" i="5" s="1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B36" i="5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B38" i="5" l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B15" i="5"/>
  <c r="H56" i="4" l="1"/>
  <c r="J56" i="4" s="1"/>
  <c r="J43" i="4"/>
  <c r="H71" i="2" l="1"/>
  <c r="I53" i="4" l="1"/>
  <c r="G53" i="4"/>
  <c r="H34" i="4"/>
  <c r="H52" i="2" l="1"/>
  <c r="H50" i="2" l="1"/>
  <c r="J50" i="2" s="1"/>
  <c r="F52" i="5" l="1"/>
  <c r="F47" i="5"/>
  <c r="H47" i="5" s="1"/>
  <c r="F46" i="5"/>
  <c r="H46" i="5" s="1"/>
  <c r="B49" i="5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B25" i="5" l="1"/>
  <c r="F20" i="5"/>
  <c r="H20" i="5" s="1"/>
  <c r="B28" i="5" l="1"/>
  <c r="F25" i="5"/>
  <c r="H25" i="5" s="1"/>
  <c r="F28" i="5" l="1"/>
  <c r="H28" i="5" s="1"/>
  <c r="B30" i="5"/>
  <c r="B42" i="5" s="1"/>
  <c r="F30" i="5" l="1"/>
  <c r="H30" i="5" s="1"/>
  <c r="B51" i="5" l="1"/>
  <c r="B55" i="5" s="1"/>
  <c r="F42" i="5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<sst xmlns="http://schemas.openxmlformats.org/spreadsheetml/2006/main" count="217" uniqueCount="99">
  <si>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</si>
  <si>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</si>
  <si>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</si>
  <si>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</si>
  <si>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</si>
  <si>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</si>
  <si>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</si>
  <si>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</si>
  <si>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</si>
  <si>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</si>
  <si>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</si>
  <si>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</si>
  <si>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</si>
  <si>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</si>
  <si>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</si>
  <si>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</si>
  <si>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</si>
  <si>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</si>
  <si>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</si>
  <si>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</si>
  <si>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</si>
  <si>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</si>
  <si>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</si>
  <si>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</si>
  <si>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</si>
  <si>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</si>
  <si>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</si>
  <si>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</si>
  <si>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</si>
  <si>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</si>
  <si>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</si>
  <si>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</si>
  <si>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</si>
  <si>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</si>
  <si>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</si>
  <si>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</si>
  <si>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</si>
  <si>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</si>
  <si>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</si>
  <si>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</si>
  <si>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</si>
  <si>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</si>
  <si>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</si>
  <si>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</si>
  <si>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</si>
  <si>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</si>
  <si>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</si>
  <si>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</si>
  <si>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</si>
  <si>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</si>
  <si>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</si>
  <si>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</si>
  <si>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</si>
  <si>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</si>
  <si>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</si>
  <si>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</si>
  <si>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</si>
  <si>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</si>
  <si>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</si>
  <si>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</si>
  <si>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</si>
  <si>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</si>
  <si>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</si>
  <si>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</si>
  <si>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</si>
  <si>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</si>
  <si>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</si>
  <si>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</si>
  <si>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</si>
  <si>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</si>
  <si>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</si>
  <si>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</si>
  <si>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</si>
  <si>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</si>
  <si>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</si>
  <si>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</si>
  <si>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</si>
  <si>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</si>
  <si>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</si>
  <si>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</si>
  <si>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</si>
  <si>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</si>
  <si>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</si>
  <si>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</si>
  <si>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</si>
  <si>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MARZO</t>
  </si>
  <si>
    <t>ABRIL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</si>
  <si>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</si>
  <si>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</si>
  <si>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</si>
  <si>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</si>
  <si>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</si>
  <si>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</si>
  <si>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</si>
  <si>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</si>
  <si>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COMPARATIVOS AL 30 DE ABRIL Y 31 DE MARZO DE 2021</t>
  </si>
  <si>
    <t xml:space="preserve">COMPARATIVO AL 30 DE ABRIL Y 31 DE MARZO DE 2021  </t>
  </si>
  <si>
    <t xml:space="preserve">COMPARATIVO DEL 1 DE ENERO AL 30 DE ABRIL DE 2021 Y 2020 </t>
  </si>
  <si>
    <t>COMPARATIVO AL 30 DE ABRIL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</si>
</sst>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0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45" zoomScaleNormal="45" zoomScaleSheetLayoutView="70" workbookViewId="0">
      <selection activeCell="O53" sqref="O5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246" t="s">
        <v>90</v>
      </c>
      <c r="C1" s="247"/>
      <c r="D1" s="247"/>
      <c r="E1" s="247"/>
      <c r="F1" s="247"/>
      <c r="G1" s="247"/>
      <c r="H1" s="247"/>
      <c r="I1" s="247"/>
      <c r="J1" s="248"/>
    </row>
    <row r="2" spans="1:10" x14ac:dyDescent="0.25">
      <c r="B2" s="249" t="s">
        <v>89</v>
      </c>
      <c r="C2" s="250"/>
      <c r="D2" s="250"/>
      <c r="E2" s="250"/>
      <c r="F2" s="250"/>
      <c r="G2" s="250"/>
      <c r="H2" s="250"/>
      <c r="I2" s="250"/>
      <c r="J2" s="251"/>
    </row>
    <row r="3" spans="1:10" x14ac:dyDescent="0.25">
      <c r="B3" s="249" t="s">
        <v>98</v>
      </c>
      <c r="C3" s="250"/>
      <c r="D3" s="250"/>
      <c r="E3" s="250"/>
      <c r="F3" s="250"/>
      <c r="G3" s="250"/>
      <c r="H3" s="250"/>
      <c r="I3" s="250"/>
      <c r="J3" s="251"/>
    </row>
    <row r="4" spans="1:10" ht="20.25" thickBot="1" x14ac:dyDescent="0.3">
      <c r="B4" s="252" t="s">
        <v>1</v>
      </c>
      <c r="C4" s="253"/>
      <c r="D4" s="253"/>
      <c r="E4" s="253"/>
      <c r="F4" s="253"/>
      <c r="G4" s="253"/>
      <c r="H4" s="253"/>
      <c r="I4" s="253"/>
      <c r="J4" s="254"/>
    </row>
    <row r="5" spans="1:10" ht="20.25" hidden="1" thickTop="1" x14ac:dyDescent="0.25">
      <c r="B5" s="255"/>
      <c r="C5" s="256"/>
      <c r="D5" s="256"/>
      <c r="E5" s="256"/>
      <c r="F5" s="256"/>
      <c r="G5" s="256"/>
      <c r="H5" s="256"/>
      <c r="I5" s="256"/>
      <c r="J5" s="257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2021</v>
      </c>
      <c r="E7" s="175"/>
      <c r="F7" s="174">
        <v>2020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542537.10000000009</v>
      </c>
      <c r="E9" s="184"/>
      <c r="F9" s="20">
        <f>F10+F12+F11+F13+F29</f>
        <v>499206.3</v>
      </c>
      <c r="G9" s="184"/>
      <c r="H9" s="20">
        <f t="shared" ref="H9:H14" si="0">D9-F9</f>
        <v>43330.800000000105</v>
      </c>
      <c r="I9" s="184"/>
      <c r="J9" s="152">
        <f t="shared" ref="J9:J14" si="1">H9/F9*100</f>
        <v>8.6799385344295743</v>
      </c>
    </row>
    <row r="10" spans="1:10" x14ac:dyDescent="0.25">
      <c r="A10" s="1">
        <v>111</v>
      </c>
      <c r="B10" s="141" t="s">
        <v>8</v>
      </c>
      <c r="C10" s="4"/>
      <c r="D10" s="10">
        <v>43758.1</v>
      </c>
      <c r="E10" s="10"/>
      <c r="F10" s="10">
        <v>44789.1</v>
      </c>
      <c r="G10" s="10"/>
      <c r="H10" s="10">
        <f t="shared" si="0"/>
        <v>-1031</v>
      </c>
      <c r="I10" s="10"/>
      <c r="J10" s="142">
        <f t="shared" si="1"/>
        <v>-2.3018993460462478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184398.7</v>
      </c>
      <c r="E12" s="10"/>
      <c r="F12" s="10">
        <v>122007.8</v>
      </c>
      <c r="G12" s="10"/>
      <c r="H12" s="10">
        <f t="shared" si="0"/>
        <v>62390.900000000009</v>
      </c>
      <c r="I12" s="10"/>
      <c r="J12" s="142">
        <f t="shared" si="1"/>
        <v>51.1368125644426</v>
      </c>
    </row>
    <row r="13" spans="1:10" x14ac:dyDescent="0.25">
      <c r="B13" s="138" t="s">
        <v>11</v>
      </c>
      <c r="C13" s="5"/>
      <c r="D13" s="8">
        <f>D14+D23</f>
        <v>317575.40000000002</v>
      </c>
      <c r="E13" s="9"/>
      <c r="F13" s="8">
        <f>F14+F23</f>
        <v>335767.10000000003</v>
      </c>
      <c r="G13" s="9"/>
      <c r="H13" s="8">
        <f t="shared" si="0"/>
        <v>-18191.700000000012</v>
      </c>
      <c r="I13" s="9"/>
      <c r="J13" s="140">
        <f t="shared" si="1"/>
        <v>-5.4179519077360494</v>
      </c>
    </row>
    <row r="14" spans="1:10" s="2" customFormat="1" ht="18" customHeight="1" x14ac:dyDescent="0.25">
      <c r="A14" s="1"/>
      <c r="B14" s="141" t="s">
        <v>12</v>
      </c>
      <c r="C14" s="4"/>
      <c r="D14" s="10">
        <v>316745.90000000002</v>
      </c>
      <c r="E14" s="10"/>
      <c r="F14" s="10">
        <v>334803.90000000002</v>
      </c>
      <c r="G14" s="10"/>
      <c r="H14" s="10">
        <f t="shared" si="0"/>
        <v>-18058</v>
      </c>
      <c r="I14" s="10"/>
      <c r="J14" s="142">
        <f t="shared" si="1"/>
        <v>-5.3936050326773373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829.5</v>
      </c>
      <c r="E23" s="10"/>
      <c r="F23" s="10">
        <v>963.2</v>
      </c>
      <c r="G23" s="10"/>
      <c r="H23" s="10">
        <f>D23-F23</f>
        <v>-133.70000000000005</v>
      </c>
      <c r="I23" s="10"/>
      <c r="J23" s="142">
        <f>H23/F23*100</f>
        <v>-13.880813953488378</v>
      </c>
    </row>
    <row r="24" spans="1:10" s="2" customFormat="1" hidden="1" x14ac:dyDescent="0.25">
      <c r="A24" s="1">
        <v>1141049901</v>
      </c>
      <c r="B24" s="14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-3195.1</v>
      </c>
      <c r="E29" s="13"/>
      <c r="F29" s="13">
        <v>-3357.7</v>
      </c>
      <c r="G29" s="13"/>
      <c r="H29" s="13">
        <f>D29-F29</f>
        <v>162.59999999999991</v>
      </c>
      <c r="I29" s="13"/>
      <c r="J29" s="185">
        <f>H29/F29*100</f>
        <v>-4.8426005896893685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17334.2</v>
      </c>
      <c r="E31" s="11"/>
      <c r="F31" s="10">
        <v>16359.6</v>
      </c>
      <c r="G31" s="10"/>
      <c r="H31" s="10">
        <f>D31-F31</f>
        <v>974.60000000000036</v>
      </c>
      <c r="I31" s="10"/>
      <c r="J31" s="142">
        <f>H31/F31*100</f>
        <v>5.9573583706203106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42">
        <f>H32/F32*100</f>
        <v>0.452187790929657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14195.4</v>
      </c>
      <c r="E33" s="10"/>
      <c r="F33" s="10">
        <v>12326.9</v>
      </c>
      <c r="G33" s="10"/>
      <c r="H33" s="10">
        <f>D33-F33</f>
        <v>1868.5</v>
      </c>
      <c r="I33" s="10"/>
      <c r="J33" s="142">
        <f>H33/F33*100</f>
        <v>15.157906691869002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576332.60000000009</v>
      </c>
      <c r="E35" s="13"/>
      <c r="F35" s="12">
        <f>F9+F31+F32+F33</f>
        <v>530148.5</v>
      </c>
      <c r="G35" s="13"/>
      <c r="H35" s="12">
        <f>H9+H31+H32+H33</f>
        <v>46184.1000000001</v>
      </c>
      <c r="I35" s="13"/>
      <c r="J35" s="143">
        <f>H35/F35*100</f>
        <v>8.7115402571166562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253901.09999999998</v>
      </c>
      <c r="E47" s="184"/>
      <c r="F47" s="20">
        <f>SUM(F48:F52)</f>
        <v>254032.1</v>
      </c>
      <c r="G47" s="184"/>
      <c r="H47" s="20">
        <f t="shared" ref="H47:H56" si="2">D47-F47</f>
        <v>-131.0000000000291</v>
      </c>
      <c r="I47" s="184"/>
      <c r="J47" s="152">
        <f>H47/F47*100</f>
        <v>-5.1568286055198961E-2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39619.800000000003</v>
      </c>
      <c r="E48" s="9"/>
      <c r="F48" s="10">
        <v>37554.9</v>
      </c>
      <c r="G48" s="9"/>
      <c r="H48" s="10">
        <f>D48-F48</f>
        <v>2064.9000000000015</v>
      </c>
      <c r="I48" s="10"/>
      <c r="J48" s="142">
        <f>H48/F48*100</f>
        <v>5.4983504149924549</v>
      </c>
    </row>
    <row r="49" spans="1:11" s="2" customFormat="1" x14ac:dyDescent="0.25">
      <c r="A49" s="1">
        <v>212</v>
      </c>
      <c r="B49" s="141" t="s">
        <v>11</v>
      </c>
      <c r="C49" s="4"/>
      <c r="D49" s="10">
        <v>214085.8</v>
      </c>
      <c r="E49" s="10"/>
      <c r="F49" s="10">
        <v>186385.1</v>
      </c>
      <c r="G49" s="10"/>
      <c r="H49" s="10">
        <f t="shared" si="2"/>
        <v>27700.699999999983</v>
      </c>
      <c r="I49" s="10"/>
      <c r="J49" s="142">
        <f>H49/F49*100</f>
        <v>14.862078567439124</v>
      </c>
    </row>
    <row r="50" spans="1:11" s="2" customFormat="1" x14ac:dyDescent="0.25">
      <c r="A50" s="1">
        <v>213</v>
      </c>
      <c r="B50" s="141" t="s">
        <v>25</v>
      </c>
      <c r="C50" s="4"/>
      <c r="D50" s="10">
        <v>175.9</v>
      </c>
      <c r="E50" s="10"/>
      <c r="F50" s="10">
        <v>3</v>
      </c>
      <c r="G50" s="10"/>
      <c r="H50" s="10">
        <f t="shared" si="2"/>
        <v>172.9</v>
      </c>
      <c r="I50" s="10"/>
      <c r="J50" s="142">
        <f>H50/F50*100</f>
        <v>5763.333333333333</v>
      </c>
    </row>
    <row r="51" spans="1:11" s="2" customFormat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30089.1</v>
      </c>
      <c r="G51" s="10"/>
      <c r="H51" s="10">
        <f t="shared" si="2"/>
        <v>-30089.1</v>
      </c>
      <c r="I51" s="10"/>
      <c r="J51" s="142">
        <f>H51/F51*100</f>
        <v>-100</v>
      </c>
    </row>
    <row r="52" spans="1:11" s="2" customFormat="1" x14ac:dyDescent="0.25">
      <c r="A52" s="1"/>
      <c r="B52" s="141" t="s">
        <v>78</v>
      </c>
      <c r="C52" s="4"/>
      <c r="D52" s="10">
        <v>19.600000000000001</v>
      </c>
      <c r="E52" s="10"/>
      <c r="F52" s="10">
        <v>0</v>
      </c>
      <c r="G52" s="10"/>
      <c r="H52" s="10">
        <f>D52-F52</f>
        <v>19.600000000000001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204496.7</v>
      </c>
      <c r="E53" s="10"/>
      <c r="F53" s="10">
        <v>171597.7</v>
      </c>
      <c r="G53" s="10"/>
      <c r="H53" s="10">
        <f t="shared" si="2"/>
        <v>32899</v>
      </c>
      <c r="I53" s="10"/>
      <c r="J53" s="142">
        <f>H53/F53*100</f>
        <v>19.172168391534385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2032.1</v>
      </c>
      <c r="E54" s="11"/>
      <c r="F54" s="10">
        <v>4083.3</v>
      </c>
      <c r="G54" s="11"/>
      <c r="H54" s="11">
        <f t="shared" si="2"/>
        <v>-2051.2000000000003</v>
      </c>
      <c r="I54" s="11"/>
      <c r="J54" s="142">
        <f>H54/F54*100</f>
        <v>-50.233879460240495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460429.89999999997</v>
      </c>
      <c r="E56" s="13"/>
      <c r="F56" s="12">
        <f>SUM(F47,F53,F54)</f>
        <v>429713.10000000003</v>
      </c>
      <c r="G56" s="13"/>
      <c r="H56" s="12">
        <f t="shared" si="2"/>
        <v>30716.79999999993</v>
      </c>
      <c r="I56" s="13"/>
      <c r="J56" s="143">
        <f>H56/F56*100</f>
        <v>7.1482112134817228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80437.099999999991</v>
      </c>
      <c r="E61" s="184"/>
      <c r="F61" s="20">
        <f>SUM(F62:F63)</f>
        <v>70544</v>
      </c>
      <c r="G61" s="184"/>
      <c r="H61" s="20">
        <f>D61-F61</f>
        <v>9893.0999999999913</v>
      </c>
      <c r="I61" s="184"/>
      <c r="J61" s="152">
        <f t="shared" ref="J61:J68" si="3">H61/F61*100</f>
        <v>14.024013381719197</v>
      </c>
    </row>
    <row r="62" spans="1:11" s="2" customFormat="1" x14ac:dyDescent="0.25">
      <c r="A62" s="1">
        <v>311</v>
      </c>
      <c r="B62" s="14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42">
        <f t="shared" si="3"/>
        <v>13.903579933621732</v>
      </c>
    </row>
    <row r="63" spans="1:11" s="2" customFormat="1" x14ac:dyDescent="0.25">
      <c r="A63" s="1"/>
      <c r="B63" s="141" t="s">
        <v>33</v>
      </c>
      <c r="C63" s="4"/>
      <c r="D63" s="10">
        <v>-1209.0999999999999</v>
      </c>
      <c r="E63" s="10"/>
      <c r="F63" s="10">
        <v>-1136.0999999999999</v>
      </c>
      <c r="G63" s="10"/>
      <c r="H63" s="10">
        <f>D63-F63</f>
        <v>-73</v>
      </c>
      <c r="I63" s="10"/>
      <c r="J63" s="142">
        <f>H63/F63*100</f>
        <v>6.4254907138456119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42">
        <f>H64/F64*100</f>
        <v>15.184181837747799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42">
        <f t="shared" si="3"/>
        <v>-13.5924863031568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6238.2</v>
      </c>
      <c r="E69" s="13"/>
      <c r="F69" s="20">
        <f>SUM(F70:F71)</f>
        <v>3700.9</v>
      </c>
      <c r="G69" s="13"/>
      <c r="H69" s="20">
        <f>SUM(H70:H71)</f>
        <v>2537.2999999999997</v>
      </c>
      <c r="I69" s="13"/>
      <c r="J69" s="152">
        <f>SUM(J70:J71)</f>
        <v>68.558999162365893</v>
      </c>
    </row>
    <row r="70" spans="1:11" s="2" customFormat="1" ht="24" hidden="1" customHeigh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ht="24" customHeight="1" x14ac:dyDescent="0.25">
      <c r="A71" s="1"/>
      <c r="B71" s="136" t="s">
        <v>41</v>
      </c>
      <c r="C71" s="3"/>
      <c r="D71" s="21">
        <v>6238.2</v>
      </c>
      <c r="E71" s="22"/>
      <c r="F71" s="21">
        <v>3700.9</v>
      </c>
      <c r="G71" s="21"/>
      <c r="H71" s="13">
        <f>D71-F71</f>
        <v>2537.2999999999997</v>
      </c>
      <c r="I71" s="13"/>
      <c r="J71" s="152">
        <f>H71/F71*100</f>
        <v>68.558999162365893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115902.69999999998</v>
      </c>
      <c r="E72" s="13"/>
      <c r="F72" s="12">
        <f>F61+F64+F65+F66+F67+F68+F69</f>
        <v>100435.39999999998</v>
      </c>
      <c r="G72" s="13"/>
      <c r="H72" s="12">
        <f>D72-F72</f>
        <v>15467.300000000003</v>
      </c>
      <c r="I72" s="13"/>
      <c r="J72" s="143">
        <f>H72/F72*100</f>
        <v>15.400247323154989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576332.6</v>
      </c>
      <c r="E74" s="13"/>
      <c r="F74" s="24">
        <f>F56+F72</f>
        <v>530148.5</v>
      </c>
      <c r="G74" s="13"/>
      <c r="H74" s="25">
        <f>D74-F74</f>
        <v>46184.099999999977</v>
      </c>
      <c r="I74" s="21"/>
      <c r="J74" s="155">
        <f>H74/F74*100</f>
        <v>8.7115402571166332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65" zoomScaleNormal="65" zoomScaleSheetLayoutView="90" workbookViewId="0">
      <selection activeCell="C56" sqref="C56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3.5" customHeight="1" x14ac:dyDescent="0.2">
      <c r="B1" s="258" t="s">
        <v>90</v>
      </c>
      <c r="C1" s="259"/>
      <c r="D1" s="259"/>
      <c r="E1" s="259"/>
      <c r="F1" s="259"/>
      <c r="G1" s="259"/>
      <c r="H1" s="259"/>
      <c r="I1" s="260"/>
    </row>
    <row r="2" spans="1:9" x14ac:dyDescent="0.2">
      <c r="B2" s="261" t="s">
        <v>88</v>
      </c>
      <c r="C2" s="262"/>
      <c r="D2" s="262"/>
      <c r="E2" s="262"/>
      <c r="F2" s="262"/>
      <c r="G2" s="262"/>
      <c r="H2" s="262"/>
      <c r="I2" s="263"/>
    </row>
    <row r="3" spans="1:9" x14ac:dyDescent="0.2">
      <c r="B3" s="261" t="s">
        <v>97</v>
      </c>
      <c r="C3" s="262"/>
      <c r="D3" s="262"/>
      <c r="E3" s="262"/>
      <c r="F3" s="262"/>
      <c r="G3" s="262"/>
      <c r="H3" s="262"/>
      <c r="I3" s="263"/>
    </row>
    <row r="4" spans="1:9" ht="14.45" customHeight="1" thickBot="1" x14ac:dyDescent="0.25">
      <c r="B4" s="264" t="s">
        <v>1</v>
      </c>
      <c r="C4" s="265"/>
      <c r="D4" s="265"/>
      <c r="E4" s="265"/>
      <c r="F4" s="265"/>
      <c r="G4" s="265"/>
      <c r="H4" s="265"/>
      <c r="I4" s="266"/>
    </row>
    <row r="5" spans="1:9" ht="13.5" hidden="1" thickTop="1" x14ac:dyDescent="0.2">
      <c r="B5" s="267"/>
      <c r="C5" s="268"/>
      <c r="D5" s="268"/>
      <c r="E5" s="268"/>
      <c r="F5" s="268"/>
      <c r="G5" s="268"/>
      <c r="H5" s="268"/>
      <c r="I5" s="269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87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7827.4</v>
      </c>
      <c r="D9" s="161"/>
      <c r="E9" s="161">
        <v>8299.9</v>
      </c>
      <c r="F9" s="224"/>
      <c r="G9" s="225">
        <f>C9-E9</f>
        <v>-472.5</v>
      </c>
      <c r="H9" s="225"/>
      <c r="I9" s="226">
        <f>G9/E9*100</f>
        <v>-5.6928396727671426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3295.9</v>
      </c>
      <c r="D11" s="224"/>
      <c r="E11" s="161">
        <v>1962.2</v>
      </c>
      <c r="F11" s="224"/>
      <c r="G11" s="225">
        <f>C11-E11</f>
        <v>1333.7</v>
      </c>
      <c r="H11" s="225"/>
      <c r="I11" s="226">
        <f>G11/E11*100</f>
        <v>67.969625930078479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494.6</v>
      </c>
      <c r="D13" s="224"/>
      <c r="E13" s="161">
        <v>361</v>
      </c>
      <c r="F13" s="224"/>
      <c r="G13" s="225">
        <f>C13-E13</f>
        <v>133.60000000000002</v>
      </c>
      <c r="H13" s="225"/>
      <c r="I13" s="226">
        <f>G13/E13*100</f>
        <v>37.008310249307485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11617.9</v>
      </c>
      <c r="D15" s="227"/>
      <c r="E15" s="117">
        <f>SUM(E9:E13)</f>
        <v>10623.1</v>
      </c>
      <c r="F15" s="227"/>
      <c r="G15" s="118">
        <f>C15-E15</f>
        <v>994.79999999999927</v>
      </c>
      <c r="H15" s="228"/>
      <c r="I15" s="229">
        <f>G15/E15*100</f>
        <v>9.3644981220171069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59.2</v>
      </c>
      <c r="E20" s="161">
        <v>83.3</v>
      </c>
      <c r="G20" s="225">
        <f t="shared" ref="G20:G25" si="0">C20-E20</f>
        <v>-24.099999999999994</v>
      </c>
      <c r="I20" s="226">
        <f t="shared" ref="I20:I25" si="1">G20/E20*100</f>
        <v>-28.931572629051615</v>
      </c>
    </row>
    <row r="21" spans="1:9" x14ac:dyDescent="0.2">
      <c r="A21" s="35">
        <v>7110020100</v>
      </c>
      <c r="B21" s="125" t="s">
        <v>49</v>
      </c>
      <c r="C21" s="161">
        <v>3171.9</v>
      </c>
      <c r="D21" s="224"/>
      <c r="E21" s="161">
        <v>3817.3</v>
      </c>
      <c r="F21" s="224"/>
      <c r="G21" s="225">
        <f t="shared" si="0"/>
        <v>-645.40000000000009</v>
      </c>
      <c r="H21" s="225"/>
      <c r="I21" s="226">
        <f t="shared" si="1"/>
        <v>-16.907238100227911</v>
      </c>
    </row>
    <row r="22" spans="1:9" x14ac:dyDescent="0.2">
      <c r="A22" s="35">
        <v>7110020200</v>
      </c>
      <c r="B22" s="125" t="s">
        <v>55</v>
      </c>
      <c r="C22" s="161">
        <v>336.4</v>
      </c>
      <c r="D22" s="224"/>
      <c r="E22" s="161">
        <v>283.7</v>
      </c>
      <c r="F22" s="224"/>
      <c r="G22" s="225">
        <f t="shared" si="0"/>
        <v>52.699999999999989</v>
      </c>
      <c r="H22" s="225"/>
      <c r="I22" s="226">
        <f t="shared" si="1"/>
        <v>18.575960521677825</v>
      </c>
    </row>
    <row r="23" spans="1:9" x14ac:dyDescent="0.2">
      <c r="B23" s="125" t="s">
        <v>26</v>
      </c>
      <c r="C23" s="161">
        <v>0</v>
      </c>
      <c r="D23" s="224"/>
      <c r="E23" s="161">
        <v>738.7</v>
      </c>
      <c r="F23" s="224"/>
      <c r="G23" s="225">
        <f t="shared" si="0"/>
        <v>-738.7</v>
      </c>
      <c r="H23" s="225"/>
      <c r="I23" s="226">
        <f t="shared" si="1"/>
        <v>-100</v>
      </c>
    </row>
    <row r="24" spans="1:9" x14ac:dyDescent="0.2">
      <c r="A24" s="35">
        <v>711007</v>
      </c>
      <c r="B24" s="125" t="s">
        <v>56</v>
      </c>
      <c r="C24" s="161">
        <v>171.1</v>
      </c>
      <c r="D24" s="224"/>
      <c r="E24" s="161">
        <v>62.9</v>
      </c>
      <c r="F24" s="224"/>
      <c r="G24" s="225">
        <f t="shared" si="0"/>
        <v>108.19999999999999</v>
      </c>
      <c r="H24" s="225"/>
      <c r="I24" s="226">
        <f t="shared" si="1"/>
        <v>172.01907790143082</v>
      </c>
    </row>
    <row r="25" spans="1:9" x14ac:dyDescent="0.2">
      <c r="B25" s="125"/>
      <c r="C25" s="120">
        <f>SUM(C20:C24)</f>
        <v>3738.6</v>
      </c>
      <c r="D25" s="227"/>
      <c r="E25" s="120">
        <f>SUM(E20:E24)</f>
        <v>4985.8999999999996</v>
      </c>
      <c r="F25" s="227"/>
      <c r="G25" s="59">
        <f t="shared" si="0"/>
        <v>-1247.2999999999997</v>
      </c>
      <c r="H25" s="228"/>
      <c r="I25" s="230">
        <f t="shared" si="1"/>
        <v>-25.016546661585672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94.3</v>
      </c>
      <c r="G27" s="225">
        <f>C27-E27</f>
        <v>-94.3</v>
      </c>
      <c r="I27" s="226">
        <v>0</v>
      </c>
    </row>
    <row r="28" spans="1:9" x14ac:dyDescent="0.2">
      <c r="B28" s="122"/>
      <c r="C28" s="117">
        <f>SUM(C25:C27)</f>
        <v>3738.6</v>
      </c>
      <c r="D28" s="227"/>
      <c r="E28" s="117">
        <f>SUM(E25:E27)</f>
        <v>5080.2</v>
      </c>
      <c r="F28" s="227"/>
      <c r="G28" s="118">
        <f>C28-E28</f>
        <v>-1341.6</v>
      </c>
      <c r="H28" s="228"/>
      <c r="I28" s="229">
        <f>G28/E28*100</f>
        <v>-26.408409117751269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7879.2999999999993</v>
      </c>
      <c r="D30" s="231"/>
      <c r="E30" s="231">
        <f>+E15-E28</f>
        <v>5542.9000000000005</v>
      </c>
      <c r="F30" s="231"/>
      <c r="G30" s="228">
        <f>C30-E30</f>
        <v>2336.3999999999987</v>
      </c>
      <c r="H30" s="228"/>
      <c r="I30" s="232">
        <f>G30/E30*100</f>
        <v>42.15122048025399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9" ht="15" customHeight="1" x14ac:dyDescent="0.2">
      <c r="A33" s="35">
        <v>62</v>
      </c>
      <c r="B33" s="127" t="s">
        <v>91</v>
      </c>
      <c r="C33" s="161">
        <v>4355.2</v>
      </c>
      <c r="D33" s="225"/>
      <c r="E33" s="161">
        <v>3886.4</v>
      </c>
      <c r="F33" s="225"/>
      <c r="G33" s="225">
        <f>C33-E33</f>
        <v>468.79999999999973</v>
      </c>
      <c r="H33" s="225"/>
      <c r="I33" s="226">
        <f>G33/E33*100</f>
        <v>12.062577192260182</v>
      </c>
    </row>
    <row r="34" spans="1:9" ht="12" hidden="1" customHeight="1" x14ac:dyDescent="0.2">
      <c r="B34" s="128"/>
      <c r="C34" s="225"/>
      <c r="D34" s="225"/>
      <c r="E34" s="225"/>
      <c r="F34" s="225"/>
      <c r="I34" s="123"/>
    </row>
    <row r="35" spans="1:9" ht="14.25" customHeight="1" x14ac:dyDescent="0.2">
      <c r="A35" s="35">
        <v>72</v>
      </c>
      <c r="B35" s="127" t="s">
        <v>92</v>
      </c>
      <c r="C35" s="234">
        <v>2689.8</v>
      </c>
      <c r="D35" s="225"/>
      <c r="E35" s="234">
        <v>2535.8000000000002</v>
      </c>
      <c r="F35" s="225"/>
      <c r="G35" s="40">
        <f>C35-E35</f>
        <v>154</v>
      </c>
      <c r="H35" s="225"/>
      <c r="I35" s="235">
        <f>G35/E35*100</f>
        <v>6.0730341509582768</v>
      </c>
    </row>
    <row r="36" spans="1:9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9" ht="14.25" customHeight="1" x14ac:dyDescent="0.2">
      <c r="B37" s="181" t="s">
        <v>93</v>
      </c>
      <c r="C37" s="237">
        <f>SUM(C33-C35)</f>
        <v>1665.3999999999996</v>
      </c>
      <c r="D37" s="228"/>
      <c r="E37" s="237">
        <f>SUM(E33-E35)</f>
        <v>1350.6</v>
      </c>
      <c r="F37" s="228"/>
      <c r="G37" s="237">
        <f>SUM(G33-G35)</f>
        <v>314.79999999999973</v>
      </c>
      <c r="H37" s="228"/>
      <c r="I37" s="232">
        <f>G37/E37*100</f>
        <v>23.308159336591125</v>
      </c>
    </row>
    <row r="38" spans="1:9" ht="13.15" hidden="1" customHeight="1" x14ac:dyDescent="0.2">
      <c r="B38" s="128"/>
      <c r="C38" s="225"/>
      <c r="D38" s="225"/>
      <c r="E38" s="225"/>
      <c r="F38" s="225"/>
      <c r="I38" s="123"/>
    </row>
    <row r="39" spans="1:9" ht="13.15" customHeight="1" x14ac:dyDescent="0.2">
      <c r="B39" s="128"/>
      <c r="C39" s="225"/>
      <c r="D39" s="225"/>
      <c r="E39" s="225"/>
      <c r="F39" s="225"/>
      <c r="I39" s="123"/>
    </row>
    <row r="40" spans="1:9" ht="15" customHeight="1" x14ac:dyDescent="0.2">
      <c r="A40" s="35">
        <v>81</v>
      </c>
      <c r="B40" s="129" t="s">
        <v>59</v>
      </c>
      <c r="C40" s="238">
        <f>SUM(C41:C42)</f>
        <v>2866.8</v>
      </c>
      <c r="D40" s="227"/>
      <c r="E40" s="238">
        <f>SUM(E41:E42)</f>
        <v>2757.9</v>
      </c>
      <c r="F40" s="227"/>
      <c r="G40" s="55">
        <f>C40-E40</f>
        <v>108.90000000000009</v>
      </c>
      <c r="H40" s="228"/>
      <c r="I40" s="239">
        <f>G40/E40*100</f>
        <v>3.948656586533235</v>
      </c>
    </row>
    <row r="41" spans="1:9" ht="15" customHeight="1" x14ac:dyDescent="0.2">
      <c r="B41" s="125" t="s">
        <v>60</v>
      </c>
      <c r="C41" s="224">
        <v>2866.8</v>
      </c>
      <c r="D41" s="224"/>
      <c r="E41" s="224">
        <v>2694.5</v>
      </c>
      <c r="F41" s="224"/>
      <c r="G41" s="225">
        <f>C41-E41</f>
        <v>172.30000000000018</v>
      </c>
      <c r="I41" s="226">
        <f>G41/E41*100</f>
        <v>6.3945073297457853</v>
      </c>
    </row>
    <row r="42" spans="1:9" ht="15" customHeight="1" x14ac:dyDescent="0.2">
      <c r="B42" s="125" t="s">
        <v>61</v>
      </c>
      <c r="C42" s="224">
        <v>0</v>
      </c>
      <c r="D42" s="224"/>
      <c r="E42" s="224">
        <v>63.4</v>
      </c>
      <c r="F42" s="224"/>
      <c r="G42" s="225">
        <f>C42-E42</f>
        <v>-63.4</v>
      </c>
      <c r="I42" s="235">
        <f>G42/E42*100</f>
        <v>-100</v>
      </c>
    </row>
    <row r="43" spans="1:9" ht="15" customHeight="1" x14ac:dyDescent="0.2">
      <c r="B43" s="181" t="s">
        <v>62</v>
      </c>
      <c r="C43" s="58">
        <f>(C30+C33-C35-C40)</f>
        <v>6677.9000000000005</v>
      </c>
      <c r="D43" s="231"/>
      <c r="E43" s="58">
        <f>(E30+E33-E35-E40)</f>
        <v>4135.6000000000004</v>
      </c>
      <c r="F43" s="231"/>
      <c r="G43" s="59">
        <f>C43-E43</f>
        <v>2542.3000000000002</v>
      </c>
      <c r="H43" s="228"/>
      <c r="I43" s="230">
        <f>G43/E43*100</f>
        <v>61.473546764677437</v>
      </c>
    </row>
    <row r="44" spans="1:9" ht="6" customHeight="1" x14ac:dyDescent="0.2">
      <c r="B44" s="122"/>
      <c r="C44" s="70"/>
      <c r="D44" s="70"/>
      <c r="E44" s="70"/>
      <c r="F44" s="70"/>
      <c r="I44" s="123"/>
    </row>
    <row r="45" spans="1:9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9" ht="6" customHeight="1" x14ac:dyDescent="0.2">
      <c r="B46" s="124"/>
      <c r="C46" s="240"/>
      <c r="D46" s="240"/>
      <c r="E46" s="240"/>
      <c r="F46" s="240"/>
      <c r="I46" s="123"/>
    </row>
    <row r="47" spans="1:9" ht="15" customHeight="1" x14ac:dyDescent="0.2">
      <c r="A47" s="35">
        <v>63</v>
      </c>
      <c r="B47" s="130" t="s">
        <v>64</v>
      </c>
      <c r="C47" s="161">
        <v>433.5</v>
      </c>
      <c r="D47" s="225"/>
      <c r="E47" s="161">
        <v>272.10000000000002</v>
      </c>
      <c r="F47" s="225"/>
      <c r="G47" s="225">
        <f>C47-E47</f>
        <v>161.39999999999998</v>
      </c>
      <c r="H47" s="225"/>
      <c r="I47" s="226">
        <f>G47/E47*100</f>
        <v>59.316427783902959</v>
      </c>
    </row>
    <row r="48" spans="1:9" ht="15" customHeight="1" x14ac:dyDescent="0.2">
      <c r="A48" s="35">
        <v>82</v>
      </c>
      <c r="B48" s="130" t="s">
        <v>65</v>
      </c>
      <c r="C48" s="161">
        <v>335.5</v>
      </c>
      <c r="D48" s="225"/>
      <c r="E48" s="161">
        <v>37.5</v>
      </c>
      <c r="F48" s="225"/>
      <c r="G48" s="225">
        <f>C48-E48</f>
        <v>298</v>
      </c>
      <c r="H48" s="225"/>
      <c r="I48" s="226">
        <f>G48/E48*100</f>
        <v>794.66666666666663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98</v>
      </c>
      <c r="D50" s="227"/>
      <c r="E50" s="117">
        <f>SUM(E47-E48)</f>
        <v>234.60000000000002</v>
      </c>
      <c r="F50" s="227"/>
      <c r="G50" s="118">
        <f>C50-E50</f>
        <v>-136.60000000000002</v>
      </c>
      <c r="H50" s="228"/>
      <c r="I50" s="229">
        <f>G50/E50*100</f>
        <v>-58.226768968456952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6775.9000000000005</v>
      </c>
      <c r="D52" s="231"/>
      <c r="E52" s="231">
        <f>E43+E50</f>
        <v>4370.2000000000007</v>
      </c>
      <c r="F52" s="231"/>
      <c r="G52" s="228">
        <f>C52-E52</f>
        <v>2405.6999999999998</v>
      </c>
      <c r="H52" s="228"/>
      <c r="I52" s="232">
        <f>G52/E52*100</f>
        <v>55.047823898219747</v>
      </c>
    </row>
    <row r="53" spans="1:9" x14ac:dyDescent="0.2">
      <c r="A53" s="35">
        <v>83</v>
      </c>
      <c r="B53" s="128" t="s">
        <v>67</v>
      </c>
      <c r="C53" s="161">
        <v>-537.70000000000005</v>
      </c>
      <c r="D53" s="225"/>
      <c r="E53" s="161">
        <v>-511.2</v>
      </c>
      <c r="F53" s="225"/>
      <c r="G53" s="225">
        <f>C53-E53</f>
        <v>-26.500000000000057</v>
      </c>
      <c r="H53" s="225"/>
      <c r="I53" s="226">
        <f>G53/E53*100</f>
        <v>5.1838810641627653</v>
      </c>
    </row>
    <row r="54" spans="1:9" x14ac:dyDescent="0.2">
      <c r="B54" s="131" t="s">
        <v>83</v>
      </c>
      <c r="C54" s="231">
        <f>SUM(C52+C53)</f>
        <v>6238.2000000000007</v>
      </c>
      <c r="D54" s="231"/>
      <c r="E54" s="231">
        <f>SUM(E52+E53)</f>
        <v>3859.0000000000009</v>
      </c>
      <c r="F54" s="231"/>
      <c r="G54" s="231">
        <f>SUM(G52+G53)</f>
        <v>2379.1999999999998</v>
      </c>
      <c r="H54" s="231"/>
      <c r="I54" s="231">
        <f>SUM(I52+I53)</f>
        <v>60.231704962382508</v>
      </c>
    </row>
    <row r="55" spans="1:9" x14ac:dyDescent="0.2">
      <c r="B55" s="128" t="s">
        <v>84</v>
      </c>
      <c r="C55" s="161">
        <v>0</v>
      </c>
      <c r="D55" s="225"/>
      <c r="E55" s="161">
        <v>-158.1</v>
      </c>
      <c r="F55" s="225"/>
      <c r="G55" s="225">
        <f>C55-E55</f>
        <v>158.1</v>
      </c>
      <c r="H55" s="225"/>
      <c r="I55" s="235">
        <f t="shared" ref="I55:I62" si="2">G55/E55*100</f>
        <v>-100</v>
      </c>
    </row>
    <row r="56" spans="1:9" ht="13.5" thickBot="1" x14ac:dyDescent="0.25">
      <c r="B56" s="163" t="s">
        <v>77</v>
      </c>
      <c r="C56" s="63">
        <f>SUM(C54+C55)</f>
        <v>6238.2000000000007</v>
      </c>
      <c r="D56" s="228"/>
      <c r="E56" s="63">
        <f>SUM(E54+E55)</f>
        <v>3700.900000000001</v>
      </c>
      <c r="F56" s="228"/>
      <c r="G56" s="63">
        <f>SUM(G52+G53+G55)</f>
        <v>2537.2999999999997</v>
      </c>
      <c r="H56" s="228"/>
      <c r="I56" s="242">
        <f t="shared" si="2"/>
        <v>68.558999162365879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si="2"/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4835.8000000000011</v>
      </c>
      <c r="D58" s="231"/>
      <c r="E58" s="111">
        <f>SUM(E56-E57)</f>
        <v>2298.5000000000009</v>
      </c>
      <c r="F58" s="227"/>
      <c r="G58" s="111">
        <f>SUM(G56-G57)</f>
        <v>2537.2999999999997</v>
      </c>
      <c r="H58" s="228"/>
      <c r="I58" s="232">
        <f t="shared" si="2"/>
        <v>110.38938438111808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3978.3000000000011</v>
      </c>
      <c r="D60" s="231"/>
      <c r="E60" s="111">
        <f>SUM(E58-E59)</f>
        <v>1441.0000000000009</v>
      </c>
      <c r="F60" s="231">
        <f>SUM(F58-F59)</f>
        <v>0</v>
      </c>
      <c r="G60" s="111">
        <f>SUM(G58-G59)</f>
        <v>2537.2999999999997</v>
      </c>
      <c r="H60" s="231">
        <f>SUM(H58-H59)</f>
        <v>0</v>
      </c>
      <c r="I60" s="232">
        <f t="shared" si="2"/>
        <v>176.07911172796656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4680.0000000000009</v>
      </c>
      <c r="D62" s="231"/>
      <c r="E62" s="111">
        <f>SUM(E58-E59+E61)</f>
        <v>2142.7000000000007</v>
      </c>
      <c r="F62" s="227"/>
      <c r="G62" s="111">
        <f>SUM(G58-G59+G61)</f>
        <v>2537.2999999999997</v>
      </c>
      <c r="H62" s="228"/>
      <c r="I62" s="245">
        <f t="shared" si="2"/>
        <v>118.41601717459275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65" zoomScaleNormal="65" zoomScaleSheetLayoutView="90" workbookViewId="0">
      <selection activeCell="N46" sqref="N4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15.75" thickTop="1" x14ac:dyDescent="0.2">
      <c r="A1" s="270" t="s">
        <v>0</v>
      </c>
      <c r="B1" s="271"/>
      <c r="C1" s="271"/>
      <c r="D1" s="271"/>
      <c r="E1" s="271"/>
      <c r="F1" s="271"/>
      <c r="G1" s="271"/>
      <c r="H1" s="271"/>
      <c r="I1" s="271"/>
      <c r="J1" s="272"/>
    </row>
    <row r="2" spans="1:10" x14ac:dyDescent="0.2">
      <c r="A2" s="273" t="s">
        <v>89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10" x14ac:dyDescent="0.2">
      <c r="A3" s="273" t="s">
        <v>96</v>
      </c>
      <c r="B3" s="274"/>
      <c r="C3" s="274"/>
      <c r="D3" s="274"/>
      <c r="E3" s="274"/>
      <c r="F3" s="274"/>
      <c r="G3" s="274"/>
      <c r="H3" s="274"/>
      <c r="I3" s="274"/>
      <c r="J3" s="275"/>
    </row>
    <row r="4" spans="1:10" ht="13.5" thickBot="1" x14ac:dyDescent="0.25">
      <c r="A4" s="276" t="s">
        <v>69</v>
      </c>
      <c r="B4" s="277"/>
      <c r="C4" s="277"/>
      <c r="D4" s="277"/>
      <c r="E4" s="277"/>
      <c r="F4" s="277"/>
      <c r="G4" s="277"/>
      <c r="H4" s="277"/>
      <c r="I4" s="277"/>
      <c r="J4" s="278"/>
    </row>
    <row r="5" spans="1:10" ht="13.5" thickTop="1" x14ac:dyDescent="0.2">
      <c r="A5" s="279"/>
      <c r="B5" s="280"/>
      <c r="C5" s="280"/>
      <c r="D5" s="280"/>
      <c r="E5" s="280"/>
      <c r="F5" s="280"/>
      <c r="G5" s="280"/>
      <c r="H5" s="280"/>
      <c r="I5" s="280"/>
      <c r="J5" s="281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542537.10000000009</v>
      </c>
      <c r="E9" s="202"/>
      <c r="F9" s="113">
        <f>F10+F11+F12+F13+F17</f>
        <v>540693.69999999995</v>
      </c>
      <c r="G9" s="202"/>
      <c r="H9" s="113">
        <f t="shared" ref="H9:H15" si="0">D9-F9</f>
        <v>1843.4000000001397</v>
      </c>
      <c r="I9" s="202"/>
      <c r="J9" s="203">
        <f>H9/F9*100</f>
        <v>0.34093239850957019</v>
      </c>
    </row>
    <row r="10" spans="1:10" x14ac:dyDescent="0.2">
      <c r="A10" s="82" t="s">
        <v>8</v>
      </c>
      <c r="B10" s="74"/>
      <c r="C10" s="74"/>
      <c r="D10" s="83">
        <v>43758.1</v>
      </c>
      <c r="E10" s="83"/>
      <c r="F10" s="83">
        <v>55162.9</v>
      </c>
      <c r="G10" s="83"/>
      <c r="H10" s="83">
        <f t="shared" si="0"/>
        <v>-11404.800000000003</v>
      </c>
      <c r="I10" s="83"/>
      <c r="J10" s="62">
        <f>H10/F10*100</f>
        <v>-20.674765104807765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184398.7</v>
      </c>
      <c r="E12" s="83"/>
      <c r="F12" s="83">
        <v>169211.5</v>
      </c>
      <c r="G12" s="83"/>
      <c r="H12" s="83">
        <f t="shared" si="0"/>
        <v>15187.200000000012</v>
      </c>
      <c r="I12" s="83"/>
      <c r="J12" s="62">
        <f>H12/F12*100</f>
        <v>8.9752765030745607</v>
      </c>
    </row>
    <row r="13" spans="1:10" x14ac:dyDescent="0.2">
      <c r="A13" s="194" t="s">
        <v>11</v>
      </c>
      <c r="B13" s="195"/>
      <c r="C13" s="195"/>
      <c r="D13" s="113">
        <f>D14+D15</f>
        <v>317575.40000000002</v>
      </c>
      <c r="E13" s="202"/>
      <c r="F13" s="113">
        <f>F14+F15</f>
        <v>319514.39999999997</v>
      </c>
      <c r="G13" s="202"/>
      <c r="H13" s="113">
        <f t="shared" si="0"/>
        <v>-1938.9999999999418</v>
      </c>
      <c r="I13" s="202"/>
      <c r="J13" s="203">
        <f>H13/F13*100</f>
        <v>-0.6068584076335658</v>
      </c>
    </row>
    <row r="14" spans="1:10" x14ac:dyDescent="0.2">
      <c r="A14" s="82" t="s">
        <v>71</v>
      </c>
      <c r="B14" s="74"/>
      <c r="C14" s="74"/>
      <c r="D14" s="83">
        <v>316745.90000000002</v>
      </c>
      <c r="E14" s="83"/>
      <c r="F14" s="83">
        <v>318595.3</v>
      </c>
      <c r="G14" s="83"/>
      <c r="H14" s="83">
        <f>D14-F14</f>
        <v>-1849.3999999999651</v>
      </c>
      <c r="I14" s="83"/>
      <c r="J14" s="62">
        <f>H14/F14*100</f>
        <v>-0.58048565060437651</v>
      </c>
    </row>
    <row r="15" spans="1:10" x14ac:dyDescent="0.2">
      <c r="A15" s="82" t="s">
        <v>13</v>
      </c>
      <c r="B15" s="74"/>
      <c r="C15" s="74"/>
      <c r="D15" s="83">
        <v>829.5</v>
      </c>
      <c r="E15" s="83"/>
      <c r="F15" s="83">
        <v>919.1</v>
      </c>
      <c r="G15" s="83"/>
      <c r="H15" s="83">
        <f t="shared" si="0"/>
        <v>-89.600000000000023</v>
      </c>
      <c r="I15" s="83"/>
      <c r="J15" s="62">
        <f>H15/F15*100</f>
        <v>-9.7486671744097499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-3195.1</v>
      </c>
      <c r="E17" s="86"/>
      <c r="F17" s="86">
        <v>-3195.1</v>
      </c>
      <c r="G17" s="86"/>
      <c r="H17" s="86">
        <f>D17-F17</f>
        <v>0</v>
      </c>
      <c r="I17" s="86"/>
      <c r="J17" s="209">
        <f>H17/F17*100</f>
        <v>0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17334.2</v>
      </c>
      <c r="E19" s="84"/>
      <c r="F19" s="84">
        <v>19727.7</v>
      </c>
      <c r="G19" s="84"/>
      <c r="H19" s="83">
        <f>D19-F19</f>
        <v>-2393.5</v>
      </c>
      <c r="I19" s="83"/>
      <c r="J19" s="62">
        <f>H19/F19*100</f>
        <v>-12.132686527066003</v>
      </c>
    </row>
    <row r="20" spans="1:10" x14ac:dyDescent="0.2">
      <c r="A20" s="82" t="s">
        <v>16</v>
      </c>
      <c r="B20" s="74"/>
      <c r="C20" s="74"/>
      <c r="D20" s="84">
        <v>2265.9</v>
      </c>
      <c r="E20" s="84"/>
      <c r="F20" s="84">
        <v>2098.6999999999998</v>
      </c>
      <c r="G20" s="84"/>
      <c r="H20" s="83">
        <f>D20-F20</f>
        <v>167.20000000000027</v>
      </c>
      <c r="I20" s="83"/>
      <c r="J20" s="62">
        <f>H20/F20*100</f>
        <v>7.9668366131414832</v>
      </c>
    </row>
    <row r="21" spans="1:10" x14ac:dyDescent="0.2">
      <c r="A21" s="82" t="s">
        <v>17</v>
      </c>
      <c r="B21" s="74"/>
      <c r="C21" s="74"/>
      <c r="D21" s="83">
        <v>14195.4</v>
      </c>
      <c r="E21" s="83"/>
      <c r="F21" s="83">
        <v>12824.6</v>
      </c>
      <c r="G21" s="83"/>
      <c r="H21" s="83">
        <f>D21-F21</f>
        <v>1370.7999999999993</v>
      </c>
      <c r="I21" s="83"/>
      <c r="J21" s="62">
        <f>H21/F21*100</f>
        <v>10.688832400230801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576332.60000000009</v>
      </c>
      <c r="E23" s="86"/>
      <c r="F23" s="85">
        <f>F9+F19+F20+F21</f>
        <v>575344.69999999984</v>
      </c>
      <c r="G23" s="86"/>
      <c r="H23" s="85">
        <f>D23-F23</f>
        <v>987.90000000025611</v>
      </c>
      <c r="I23" s="86"/>
      <c r="J23" s="87">
        <f>H23/F23*100</f>
        <v>0.17170576178076488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253901.09999999998</v>
      </c>
      <c r="E29" s="202"/>
      <c r="F29" s="113">
        <f>SUM(F30:F34)</f>
        <v>252764.59999999998</v>
      </c>
      <c r="G29" s="202"/>
      <c r="H29" s="113">
        <f t="shared" ref="H29:H36" si="1">D29-F29</f>
        <v>1136.5</v>
      </c>
      <c r="I29" s="202"/>
      <c r="J29" s="203">
        <f t="shared" ref="J29:J36" si="2">H29/F29*100</f>
        <v>0.44962783554342667</v>
      </c>
    </row>
    <row r="30" spans="1:10" x14ac:dyDescent="0.2">
      <c r="A30" s="82" t="s">
        <v>24</v>
      </c>
      <c r="B30" s="77"/>
      <c r="C30" s="77"/>
      <c r="D30" s="83">
        <v>39619.800000000003</v>
      </c>
      <c r="E30" s="80"/>
      <c r="F30" s="83">
        <v>35882.300000000003</v>
      </c>
      <c r="G30" s="80"/>
      <c r="H30" s="83">
        <f t="shared" si="1"/>
        <v>3737.5</v>
      </c>
      <c r="I30" s="83"/>
      <c r="J30" s="62">
        <f t="shared" si="2"/>
        <v>10.415998974424715</v>
      </c>
    </row>
    <row r="31" spans="1:10" x14ac:dyDescent="0.2">
      <c r="A31" s="82" t="s">
        <v>72</v>
      </c>
      <c r="B31" s="74"/>
      <c r="C31" s="74"/>
      <c r="D31" s="83">
        <v>214085.8</v>
      </c>
      <c r="E31" s="83"/>
      <c r="F31" s="83">
        <v>216855</v>
      </c>
      <c r="G31" s="83"/>
      <c r="H31" s="83">
        <f t="shared" si="1"/>
        <v>-2769.2000000000116</v>
      </c>
      <c r="I31" s="83"/>
      <c r="J31" s="62">
        <f t="shared" si="2"/>
        <v>-1.2769823153720281</v>
      </c>
    </row>
    <row r="32" spans="1:10" x14ac:dyDescent="0.2">
      <c r="A32" s="82" t="s">
        <v>25</v>
      </c>
      <c r="B32" s="74"/>
      <c r="C32" s="74"/>
      <c r="D32" s="83">
        <v>175.9</v>
      </c>
      <c r="E32" s="83"/>
      <c r="F32" s="83">
        <v>27.3</v>
      </c>
      <c r="G32" s="83"/>
      <c r="H32" s="83">
        <f t="shared" si="1"/>
        <v>148.6</v>
      </c>
      <c r="I32" s="83"/>
      <c r="J32" s="62">
        <f t="shared" si="2"/>
        <v>544.32234432234429</v>
      </c>
    </row>
    <row r="33" spans="1:10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19.600000000000001</v>
      </c>
      <c r="E34" s="83"/>
      <c r="F34" s="83">
        <v>0</v>
      </c>
      <c r="G34" s="83"/>
      <c r="H34" s="83">
        <f t="shared" si="1"/>
        <v>19.600000000000001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204496.7</v>
      </c>
      <c r="E35" s="83"/>
      <c r="F35" s="83">
        <v>206617.1</v>
      </c>
      <c r="G35" s="83"/>
      <c r="H35" s="83">
        <f t="shared" si="1"/>
        <v>-2120.3999999999942</v>
      </c>
      <c r="I35" s="83"/>
      <c r="J35" s="62">
        <f t="shared" si="2"/>
        <v>-1.0262461335484787</v>
      </c>
    </row>
    <row r="36" spans="1:10" x14ac:dyDescent="0.2">
      <c r="A36" s="82" t="s">
        <v>28</v>
      </c>
      <c r="B36" s="74"/>
      <c r="C36" s="74"/>
      <c r="D36" s="83">
        <v>2032.1</v>
      </c>
      <c r="E36" s="83"/>
      <c r="F36" s="83">
        <v>2023.3</v>
      </c>
      <c r="G36" s="83"/>
      <c r="H36" s="83">
        <f t="shared" si="1"/>
        <v>8.7999999999999545</v>
      </c>
      <c r="I36" s="83"/>
      <c r="J36" s="62">
        <f t="shared" si="2"/>
        <v>0.43493303019818885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460429.89999999997</v>
      </c>
      <c r="E38" s="86"/>
      <c r="F38" s="85">
        <f>SUM(F29,F35,F36)</f>
        <v>461404.99999999994</v>
      </c>
      <c r="G38" s="86"/>
      <c r="H38" s="85">
        <f>D38-F38</f>
        <v>-975.09999999997672</v>
      </c>
      <c r="I38" s="86"/>
      <c r="J38" s="87">
        <f>H38/F38*100</f>
        <v>-0.21133277706136189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80437.099999999991</v>
      </c>
      <c r="E43" s="202"/>
      <c r="F43" s="113">
        <f>SUM(F44:F45)</f>
        <v>80335.3</v>
      </c>
      <c r="G43" s="202"/>
      <c r="H43" s="113">
        <f>D43-F43</f>
        <v>101.79999999998836</v>
      </c>
      <c r="I43" s="202"/>
      <c r="J43" s="203">
        <f>H43/F43*100</f>
        <v>0.12671888945455903</v>
      </c>
    </row>
    <row r="44" spans="1:10" x14ac:dyDescent="0.2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">
      <c r="A45" s="82" t="s">
        <v>33</v>
      </c>
      <c r="B45" s="74"/>
      <c r="C45" s="74"/>
      <c r="D45" s="83">
        <v>-1209.0999999999999</v>
      </c>
      <c r="E45" s="83"/>
      <c r="F45" s="83">
        <v>-1310.9</v>
      </c>
      <c r="G45" s="83"/>
      <c r="H45" s="83">
        <f>D45-F45</f>
        <v>101.80000000000018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6238.2</v>
      </c>
      <c r="E51" s="86">
        <v>0</v>
      </c>
      <c r="F51" s="113">
        <f>SUM(E52:F53)</f>
        <v>4377</v>
      </c>
      <c r="G51" s="86"/>
      <c r="H51" s="113">
        <f>D51-F51</f>
        <v>1861.1999999999998</v>
      </c>
      <c r="I51" s="86"/>
      <c r="J51" s="203">
        <f>H51/F51*100</f>
        <v>42.522275531185741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6238.2</v>
      </c>
      <c r="E53" s="86"/>
      <c r="F53" s="113">
        <f>SUM(F54:F55)</f>
        <v>4377</v>
      </c>
      <c r="G53" s="86">
        <f>SUM(G54:G55)</f>
        <v>0</v>
      </c>
      <c r="H53" s="113">
        <f>SUM(D53-F53)</f>
        <v>1861.1999999999998</v>
      </c>
      <c r="I53" s="86">
        <f>SUM(I54:I55)</f>
        <v>7488</v>
      </c>
      <c r="J53" s="81">
        <f>H53/F53*100</f>
        <v>42.522275531185741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6238.2</v>
      </c>
      <c r="E55" s="86"/>
      <c r="F55" s="86">
        <v>4377</v>
      </c>
      <c r="G55" s="86"/>
      <c r="H55" s="113">
        <f>SUM(D55-F55)</f>
        <v>1861.1999999999998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115902.69999999998</v>
      </c>
      <c r="E56" s="85"/>
      <c r="F56" s="85">
        <f>F43+F46+F47+F48+F49+F50+F51</f>
        <v>113939.7</v>
      </c>
      <c r="G56" s="86"/>
      <c r="H56" s="85">
        <f>H43+H46+H47+H48+H49+H50+H51+H53</f>
        <v>3824.199999999988</v>
      </c>
      <c r="I56" s="90"/>
      <c r="J56" s="87">
        <f>H56/F56*100</f>
        <v>3.3563367289890955</v>
      </c>
    </row>
    <row r="57" spans="1:10" ht="8.4499999999999993" customHeight="1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576332.6</v>
      </c>
      <c r="E58" s="86"/>
      <c r="F58" s="91">
        <f>F38+F56</f>
        <v>575344.69999999995</v>
      </c>
      <c r="G58" s="86"/>
      <c r="H58" s="92">
        <f>D58-F58</f>
        <v>987.90000000002328</v>
      </c>
      <c r="I58" s="90"/>
      <c r="J58" s="93">
        <f>H58/F58*100</f>
        <v>0.17170576178072439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4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60" zoomScaleNormal="60" zoomScaleSheetLayoutView="90" workbookViewId="0">
      <selection activeCell="L39" sqref="L39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13.5" thickTop="1" x14ac:dyDescent="0.2">
      <c r="A1" s="282" t="s">
        <v>45</v>
      </c>
      <c r="B1" s="283"/>
      <c r="C1" s="283"/>
      <c r="D1" s="283"/>
      <c r="E1" s="283"/>
      <c r="F1" s="283"/>
      <c r="G1" s="283"/>
      <c r="H1" s="284"/>
    </row>
    <row r="2" spans="1:8" x14ac:dyDescent="0.2">
      <c r="A2" s="285" t="s">
        <v>88</v>
      </c>
      <c r="B2" s="286"/>
      <c r="C2" s="286"/>
      <c r="D2" s="286"/>
      <c r="E2" s="286"/>
      <c r="F2" s="286"/>
      <c r="G2" s="286"/>
      <c r="H2" s="287"/>
    </row>
    <row r="3" spans="1:8" x14ac:dyDescent="0.2">
      <c r="A3" s="285" t="s">
        <v>95</v>
      </c>
      <c r="B3" s="286"/>
      <c r="C3" s="286"/>
      <c r="D3" s="286"/>
      <c r="E3" s="286"/>
      <c r="F3" s="286"/>
      <c r="G3" s="286"/>
      <c r="H3" s="287"/>
    </row>
    <row r="4" spans="1:8" ht="13.5" thickBot="1" x14ac:dyDescent="0.25">
      <c r="A4" s="285" t="s">
        <v>1</v>
      </c>
      <c r="B4" s="286"/>
      <c r="C4" s="286"/>
      <c r="D4" s="286"/>
      <c r="E4" s="286"/>
      <c r="F4" s="286"/>
      <c r="G4" s="286"/>
      <c r="H4" s="287"/>
    </row>
    <row r="5" spans="1:8" ht="13.5" thickTop="1" x14ac:dyDescent="0.2">
      <c r="A5" s="288"/>
      <c r="B5" s="268"/>
      <c r="C5" s="268"/>
      <c r="D5" s="268"/>
      <c r="E5" s="268"/>
      <c r="F5" s="268"/>
      <c r="G5" s="268"/>
      <c r="H5" s="289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42"/>
      <c r="C8" s="42"/>
      <c r="D8" s="42"/>
      <c r="E8" s="42"/>
      <c r="F8" s="37"/>
      <c r="G8" s="37"/>
      <c r="H8" s="38"/>
    </row>
    <row r="9" spans="1:8" ht="12" customHeight="1" x14ac:dyDescent="0.2">
      <c r="A9" s="43" t="s">
        <v>49</v>
      </c>
      <c r="B9" s="44">
        <v>7827.4</v>
      </c>
      <c r="C9" s="44"/>
      <c r="D9" s="44">
        <v>5892.3</v>
      </c>
      <c r="E9" s="44"/>
      <c r="F9" s="45">
        <f>B9-D9</f>
        <v>1935.0999999999995</v>
      </c>
      <c r="G9" s="45"/>
      <c r="H9" s="46">
        <f>F9/D9*100</f>
        <v>32.841165588989007</v>
      </c>
    </row>
    <row r="10" spans="1:8" hidden="1" x14ac:dyDescent="0.2">
      <c r="A10" s="43" t="s">
        <v>75</v>
      </c>
      <c r="B10" s="44">
        <v>0</v>
      </c>
      <c r="C10" s="44"/>
      <c r="D10" s="44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44">
        <v>3295.9</v>
      </c>
      <c r="C11" s="44"/>
      <c r="D11" s="44">
        <v>2322.4</v>
      </c>
      <c r="E11" s="44"/>
      <c r="F11" s="45">
        <f>B11-D11</f>
        <v>973.5</v>
      </c>
      <c r="G11" s="45"/>
      <c r="H11" s="46">
        <f>F11/D11*100</f>
        <v>41.917843610058561</v>
      </c>
    </row>
    <row r="12" spans="1:8" hidden="1" x14ac:dyDescent="0.2">
      <c r="A12" s="43" t="s">
        <v>52</v>
      </c>
      <c r="B12" s="44">
        <v>0</v>
      </c>
      <c r="C12" s="44"/>
      <c r="D12" s="44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44">
        <v>494.6</v>
      </c>
      <c r="C13" s="44"/>
      <c r="D13" s="44">
        <v>494.6</v>
      </c>
      <c r="E13" s="44"/>
      <c r="F13" s="45">
        <f>B13-D13</f>
        <v>0</v>
      </c>
      <c r="G13" s="45"/>
      <c r="H13" s="46">
        <f>F13/D13*100</f>
        <v>0</v>
      </c>
    </row>
    <row r="14" spans="1:8" x14ac:dyDescent="0.2">
      <c r="A14" s="36"/>
      <c r="B14" s="37"/>
      <c r="C14" s="37"/>
      <c r="D14" s="37"/>
      <c r="E14" s="37"/>
      <c r="F14" s="37"/>
      <c r="G14" s="37"/>
      <c r="H14" s="38"/>
    </row>
    <row r="15" spans="1:8" x14ac:dyDescent="0.2">
      <c r="A15" s="36"/>
      <c r="B15" s="117">
        <f>SUM(B9:B14)</f>
        <v>11617.9</v>
      </c>
      <c r="C15" s="54"/>
      <c r="D15" s="117">
        <f>SUM(D9:D14)</f>
        <v>8709.3000000000011</v>
      </c>
      <c r="E15" s="54"/>
      <c r="F15" s="118">
        <f>B15-D15</f>
        <v>2908.5999999999985</v>
      </c>
      <c r="G15" s="49"/>
      <c r="H15" s="119">
        <f>F15/D15*100</f>
        <v>33.396484218019793</v>
      </c>
    </row>
    <row r="16" spans="1:8" x14ac:dyDescent="0.2">
      <c r="A16" s="36"/>
      <c r="B16" s="37"/>
      <c r="C16" s="37"/>
      <c r="D16" s="37"/>
      <c r="E16" s="37"/>
      <c r="F16" s="37"/>
      <c r="G16" s="37"/>
      <c r="H16" s="38"/>
    </row>
    <row r="17" spans="1:8" x14ac:dyDescent="0.2">
      <c r="A17" s="36"/>
      <c r="B17" s="37"/>
      <c r="C17" s="37"/>
      <c r="D17" s="37"/>
      <c r="E17" s="37"/>
      <c r="F17" s="37"/>
      <c r="G17" s="37"/>
      <c r="H17" s="38"/>
    </row>
    <row r="18" spans="1:8" x14ac:dyDescent="0.2">
      <c r="A18" s="213" t="s">
        <v>54</v>
      </c>
      <c r="B18" s="42"/>
      <c r="C18" s="42"/>
      <c r="D18" s="42"/>
      <c r="E18" s="42"/>
      <c r="F18" s="37"/>
      <c r="G18" s="37"/>
      <c r="H18" s="38"/>
    </row>
    <row r="19" spans="1:8" x14ac:dyDescent="0.2">
      <c r="A19" s="36"/>
      <c r="B19" s="37"/>
      <c r="C19" s="37"/>
      <c r="D19" s="37"/>
      <c r="E19" s="37"/>
      <c r="F19" s="37"/>
      <c r="G19" s="37"/>
      <c r="H19" s="38"/>
    </row>
    <row r="20" spans="1:8" x14ac:dyDescent="0.2">
      <c r="A20" s="43" t="s">
        <v>53</v>
      </c>
      <c r="B20" s="37">
        <v>59.2</v>
      </c>
      <c r="C20" s="44"/>
      <c r="D20" s="37">
        <v>45</v>
      </c>
      <c r="E20" s="44"/>
      <c r="F20" s="45">
        <f t="shared" ref="F20:F25" si="0">B20-D20</f>
        <v>14.200000000000003</v>
      </c>
      <c r="G20" s="45"/>
      <c r="H20" s="46">
        <f t="shared" ref="H20:H25" si="1">F20/D20*100</f>
        <v>31.555555555555564</v>
      </c>
    </row>
    <row r="21" spans="1:8" x14ac:dyDescent="0.2">
      <c r="A21" s="43" t="s">
        <v>49</v>
      </c>
      <c r="B21" s="44">
        <v>3171.9</v>
      </c>
      <c r="C21" s="44"/>
      <c r="D21" s="44">
        <v>2417.1</v>
      </c>
      <c r="E21" s="44"/>
      <c r="F21" s="45">
        <f t="shared" si="0"/>
        <v>754.80000000000018</v>
      </c>
      <c r="G21" s="45"/>
      <c r="H21" s="46">
        <f t="shared" si="1"/>
        <v>31.227504033759473</v>
      </c>
    </row>
    <row r="22" spans="1:8" x14ac:dyDescent="0.2">
      <c r="A22" s="43" t="s">
        <v>55</v>
      </c>
      <c r="B22" s="44">
        <v>336.4</v>
      </c>
      <c r="C22" s="44"/>
      <c r="D22" s="44">
        <v>252.4</v>
      </c>
      <c r="E22" s="44"/>
      <c r="F22" s="45">
        <f t="shared" si="0"/>
        <v>83.999999999999972</v>
      </c>
      <c r="G22" s="45"/>
      <c r="H22" s="46">
        <f t="shared" si="1"/>
        <v>33.280507131537227</v>
      </c>
    </row>
    <row r="23" spans="1:8" hidden="1" x14ac:dyDescent="0.2">
      <c r="A23" s="43" t="s">
        <v>26</v>
      </c>
      <c r="B23" s="44">
        <v>0</v>
      </c>
      <c r="C23" s="44"/>
      <c r="D23" s="44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44">
        <v>171.1</v>
      </c>
      <c r="C24" s="44"/>
      <c r="D24" s="44">
        <v>146.69999999999999</v>
      </c>
      <c r="E24" s="44"/>
      <c r="F24" s="45">
        <f t="shared" si="0"/>
        <v>24.400000000000006</v>
      </c>
      <c r="G24" s="45"/>
      <c r="H24" s="46">
        <f t="shared" si="1"/>
        <v>16.632583503749153</v>
      </c>
    </row>
    <row r="25" spans="1:8" x14ac:dyDescent="0.2">
      <c r="A25" s="36"/>
      <c r="B25" s="117">
        <f>SUM(B20:B24)</f>
        <v>3738.6</v>
      </c>
      <c r="C25" s="54"/>
      <c r="D25" s="117">
        <f>SUM(D20:D24)</f>
        <v>2861.2</v>
      </c>
      <c r="E25" s="54"/>
      <c r="F25" s="118">
        <f t="shared" si="0"/>
        <v>877.40000000000009</v>
      </c>
      <c r="G25" s="49"/>
      <c r="H25" s="119">
        <f t="shared" si="1"/>
        <v>30.665455053823575</v>
      </c>
    </row>
    <row r="26" spans="1:8" x14ac:dyDescent="0.2">
      <c r="A26" s="36"/>
      <c r="B26" s="44"/>
      <c r="C26" s="37"/>
      <c r="D26" s="44"/>
      <c r="E26" s="37"/>
      <c r="F26" s="37"/>
      <c r="G26" s="37"/>
      <c r="H26" s="101"/>
    </row>
    <row r="27" spans="1:8" x14ac:dyDescent="0.2">
      <c r="A27" s="36" t="s">
        <v>57</v>
      </c>
      <c r="B27" s="37">
        <v>0</v>
      </c>
      <c r="C27" s="37"/>
      <c r="D27" s="37">
        <v>0</v>
      </c>
      <c r="E27" s="37"/>
      <c r="F27" s="45">
        <f>B27-D27</f>
        <v>0</v>
      </c>
      <c r="G27" s="45"/>
      <c r="H27" s="46">
        <v>100</v>
      </c>
    </row>
    <row r="28" spans="1:8" x14ac:dyDescent="0.2">
      <c r="A28" s="36"/>
      <c r="B28" s="117">
        <f>SUM(B25:B27)</f>
        <v>3738.6</v>
      </c>
      <c r="C28" s="164"/>
      <c r="D28" s="117">
        <f>SUM(D25:D27)</f>
        <v>2861.2</v>
      </c>
      <c r="E28" s="164"/>
      <c r="F28" s="118">
        <f>B28-D28</f>
        <v>877.40000000000009</v>
      </c>
      <c r="G28" s="49"/>
      <c r="H28" s="119">
        <f>F28/D28*100</f>
        <v>30.665455053823575</v>
      </c>
    </row>
    <row r="29" spans="1:8" x14ac:dyDescent="0.2">
      <c r="A29" s="36"/>
      <c r="B29" s="37"/>
      <c r="C29" s="37"/>
      <c r="D29" s="37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7879.2999999999993</v>
      </c>
      <c r="C30" s="48"/>
      <c r="D30" s="48">
        <f>+D15-D28</f>
        <v>5848.1000000000013</v>
      </c>
      <c r="E30" s="48"/>
      <c r="F30" s="49">
        <f>B30-D30</f>
        <v>2031.199999999998</v>
      </c>
      <c r="G30" s="49"/>
      <c r="H30" s="50">
        <f>F30/D30*100</f>
        <v>34.732648210529874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91</v>
      </c>
      <c r="B32" s="45">
        <v>4355.2</v>
      </c>
      <c r="C32" s="45"/>
      <c r="D32" s="45">
        <v>3369</v>
      </c>
      <c r="E32" s="45"/>
      <c r="F32" s="45">
        <f>B32-D32</f>
        <v>986.19999999999982</v>
      </c>
      <c r="G32" s="45"/>
      <c r="H32" s="46">
        <f>F32/D32*100</f>
        <v>29.272781240724242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92</v>
      </c>
      <c r="B34" s="40">
        <v>2689.8</v>
      </c>
      <c r="C34" s="45"/>
      <c r="D34" s="40">
        <v>2113.1999999999998</v>
      </c>
      <c r="E34" s="45"/>
      <c r="F34" s="40">
        <f>B34-D34</f>
        <v>576.60000000000036</v>
      </c>
      <c r="G34" s="45"/>
      <c r="H34" s="57">
        <f>F34/D34*100</f>
        <v>27.285633162975603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93</v>
      </c>
      <c r="B36" s="49">
        <f>SUM(B32-B34)</f>
        <v>1665.3999999999996</v>
      </c>
      <c r="C36" s="49"/>
      <c r="D36" s="49">
        <f>SUM(D32-D34)</f>
        <v>1255.8000000000002</v>
      </c>
      <c r="E36" s="49"/>
      <c r="F36" s="49">
        <f>SUM(F32-F34)</f>
        <v>409.59999999999945</v>
      </c>
      <c r="G36" s="49"/>
      <c r="H36" s="116">
        <f>SUM(H32-H34)</f>
        <v>1.987148077748639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2866.8</v>
      </c>
      <c r="C38" s="121"/>
      <c r="D38" s="121">
        <f>SUM(D39:D40)</f>
        <v>2274.2000000000003</v>
      </c>
      <c r="E38" s="54"/>
      <c r="F38" s="55">
        <f>B38-D38</f>
        <v>592.59999999999991</v>
      </c>
      <c r="G38" s="49"/>
      <c r="H38" s="56">
        <f>F38/D38*100</f>
        <v>26.057514730454656</v>
      </c>
    </row>
    <row r="39" spans="1:8" x14ac:dyDescent="0.2">
      <c r="A39" s="43" t="s">
        <v>60</v>
      </c>
      <c r="B39" s="162">
        <v>2866.8</v>
      </c>
      <c r="C39" s="44"/>
      <c r="D39" s="162">
        <v>2159.4</v>
      </c>
      <c r="E39" s="44"/>
      <c r="F39" s="45">
        <f>B39-D39</f>
        <v>707.40000000000009</v>
      </c>
      <c r="G39" s="37"/>
      <c r="H39" s="46">
        <f>F39/D39*100</f>
        <v>32.759099749930535</v>
      </c>
    </row>
    <row r="40" spans="1:8" x14ac:dyDescent="0.2">
      <c r="A40" s="43" t="s">
        <v>61</v>
      </c>
      <c r="B40" s="162">
        <v>0</v>
      </c>
      <c r="C40" s="44"/>
      <c r="D40" s="162">
        <v>114.8</v>
      </c>
      <c r="E40" s="44"/>
      <c r="F40" s="45">
        <f>B40-D40</f>
        <v>-114.8</v>
      </c>
      <c r="G40" s="37"/>
      <c r="H40" s="46">
        <f>F40/D40*100</f>
        <v>-100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6677.9000000000005</v>
      </c>
      <c r="C42" s="48"/>
      <c r="D42" s="58">
        <f>(D30+D32-D34-D38)</f>
        <v>4829.7000000000025</v>
      </c>
      <c r="E42" s="48"/>
      <c r="F42" s="59">
        <f>B42-D42</f>
        <v>1848.199999999998</v>
      </c>
      <c r="G42" s="49"/>
      <c r="H42" s="60">
        <f>F42/D42*100</f>
        <v>38.267387208315156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433.5</v>
      </c>
      <c r="C46" s="45"/>
      <c r="D46" s="45">
        <v>417.4</v>
      </c>
      <c r="E46" s="45"/>
      <c r="F46" s="45">
        <f>B46-D46</f>
        <v>16.100000000000023</v>
      </c>
      <c r="G46" s="45"/>
      <c r="H46" s="46">
        <f>F46/D46*100</f>
        <v>3.8572113080977535</v>
      </c>
    </row>
    <row r="47" spans="1:8" x14ac:dyDescent="0.2">
      <c r="A47" s="103" t="s">
        <v>65</v>
      </c>
      <c r="B47" s="45">
        <v>335.5</v>
      </c>
      <c r="C47" s="45"/>
      <c r="D47" s="45">
        <v>332.4</v>
      </c>
      <c r="E47" s="45"/>
      <c r="F47" s="45">
        <f>B47-D47</f>
        <v>3.1000000000000227</v>
      </c>
      <c r="G47" s="45"/>
      <c r="H47" s="46">
        <f>F47/D47*100</f>
        <v>0.93261131167269051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98</v>
      </c>
      <c r="C49" s="54"/>
      <c r="D49" s="117">
        <f>SUM(D46-D47)</f>
        <v>85</v>
      </c>
      <c r="E49" s="54"/>
      <c r="F49" s="118">
        <f>B49-D49</f>
        <v>13</v>
      </c>
      <c r="G49" s="49"/>
      <c r="H49" s="119">
        <f>F49/D49*100</f>
        <v>15.294117647058824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6775.9000000000005</v>
      </c>
      <c r="C51" s="48"/>
      <c r="D51" s="48">
        <f>D42+D49</f>
        <v>4914.7000000000025</v>
      </c>
      <c r="E51" s="48"/>
      <c r="F51" s="49">
        <f>B51-D51</f>
        <v>1861.199999999998</v>
      </c>
      <c r="G51" s="49"/>
      <c r="H51" s="50">
        <f>F51/D51*100</f>
        <v>37.870063279549051</v>
      </c>
    </row>
    <row r="52" spans="1:8" x14ac:dyDescent="0.2">
      <c r="A52" s="189" t="s">
        <v>67</v>
      </c>
      <c r="B52" s="45">
        <v>-537.70000000000005</v>
      </c>
      <c r="C52" s="45"/>
      <c r="D52" s="45">
        <v>-537.70000000000005</v>
      </c>
      <c r="E52" s="45"/>
      <c r="F52" s="45">
        <f>B52-D52</f>
        <v>0</v>
      </c>
      <c r="G52" s="45"/>
      <c r="H52" s="46">
        <f>F52/D52*100</f>
        <v>0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</f>
        <v>6238.2000000000007</v>
      </c>
      <c r="C55" s="48"/>
      <c r="D55" s="63">
        <f>SUM(D51:D54)</f>
        <v>4377.0000000000027</v>
      </c>
      <c r="E55" s="54"/>
      <c r="F55" s="63">
        <f>B55-D55</f>
        <v>1861.199999999998</v>
      </c>
      <c r="G55" s="49"/>
      <c r="H55" s="64">
        <f>F55/D55*100</f>
        <v>42.52227553118567</v>
      </c>
    </row>
    <row r="56" spans="1:8" ht="13.5" thickTop="1" x14ac:dyDescent="0.2">
      <c r="A56" s="47"/>
      <c r="B56" s="104"/>
      <c r="C56" s="104"/>
      <c r="D56" s="104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ABR 2021-2020</vt:lpstr>
      <vt:lpstr>ESTAD.RESULT. ABR 2021-2020</vt:lpstr>
      <vt:lpstr>BALANCE ABR Y MAR 2021</vt:lpstr>
      <vt:lpstr>EST RESUL ABR Y MAR 2021</vt:lpstr>
      <vt:lpstr>'BALANCE ABR 2021-2020'!Área_de_impresión</vt:lpstr>
      <vt:lpstr>'BALANCE ABR Y MAR 2021'!Área_de_impresión</vt:lpstr>
      <vt:lpstr>'EST RESUL ABR Y MAR 2021'!Área_de_impresión</vt:lpstr>
      <vt:lpstr>'ESTAD.RESULT. ABR 2021-2020'!Área_de_impresión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2021-05-03T16:23:43Z</cp:lastPrinted>
  <dcterms:created xsi:type="dcterms:W3CDTF">2014-11-04T23:55:13Z</dcterms:created>
  <dcterms:modified xsi:type="dcterms:W3CDTF">2021-05-14T16:50:26Z</dcterms:modified>
</cp:coreProperties>
</file>