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154F490C-2429-428B-88C0-9B9AB7E11D7F}" xr6:coauthVersionLast="47" xr6:coauthVersionMax="47" xr10:uidLastSave="{00000000-0000-0000-0000-000000000000}"/>
  <bookViews>
    <workbookView xWindow="-110" yWindow="-110" windowWidth="19420" windowHeight="10420" activeTab="1" xr2:uid="{8CBDC58F-3281-4577-B206-A97E7A44E581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Bolsa'!$A$1:$E$78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E46" i="2"/>
  <c r="E44" i="2"/>
  <c r="E45" i="2"/>
  <c r="E40" i="2"/>
  <c r="E16" i="2"/>
  <c r="E12" i="2"/>
  <c r="B5" i="2"/>
  <c r="B4" i="2"/>
  <c r="E69" i="1"/>
  <c r="E70" i="1"/>
  <c r="E6" i="1"/>
  <c r="E30" i="1"/>
  <c r="E41" i="2" l="1"/>
  <c r="E48" i="2" s="1"/>
  <c r="E18" i="1"/>
  <c r="E58" i="1"/>
  <c r="E31" i="1"/>
  <c r="E33" i="1" s="1"/>
  <c r="E35" i="1" s="1"/>
  <c r="E73" i="1" s="1"/>
  <c r="E49" i="1"/>
  <c r="E60" i="1" s="1"/>
  <c r="E72" i="1" s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<sst xmlns="http://schemas.openxmlformats.org/spreadsheetml/2006/main" count="130" uniqueCount="107">
  <si>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</si>
  <si>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</si>
  <si>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</si>
  <si>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Enero 2023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</si>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</sst>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3DEB196E-87AE-4513-8C85-CB59B80E77F0}"/>
    <cellStyle name="Normal_Formatos de Reporte de Información General" xfId="6" xr:uid="{8D5D3BE1-7A0B-4EC3-9EC2-78BAB927141B}"/>
    <cellStyle name="Normal_Junio_03" xfId="4" xr:uid="{E5478164-63C5-4ABE-BEBA-2B413E1BABE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1584326</xdr:colOff>
      <xdr:row>75</xdr:row>
      <xdr:rowOff>17419</xdr:rowOff>
    </xdr:from>
    <xdr:to>
      <xdr:col>1</xdr:col>
      <xdr:colOff>2803526</xdr:colOff>
      <xdr:row>77</xdr:row>
      <xdr:rowOff>57197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B6615EA6-BE09-4E4D-A2D6-D4BD61639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93876" y="10215519"/>
          <a:ext cx="1219200" cy="3318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74</xdr:row>
      <xdr:rowOff>66675</xdr:rowOff>
    </xdr:from>
    <xdr:to>
      <xdr:col>4</xdr:col>
      <xdr:colOff>828676</xdr:colOff>
      <xdr:row>75</xdr:row>
      <xdr:rowOff>91893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E0AAF71F-6BE6-4091-BBE0-32838836A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2847" y="10017125"/>
          <a:ext cx="1536129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72</xdr:row>
      <xdr:rowOff>95249</xdr:rowOff>
    </xdr:from>
    <xdr:to>
      <xdr:col>1</xdr:col>
      <xdr:colOff>1163704</xdr:colOff>
      <xdr:row>76</xdr:row>
      <xdr:rowOff>89094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3B48C38F-BE61-4C97-A376-89D9568BE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7350" y="9709149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58</xdr:row>
      <xdr:rowOff>28575</xdr:rowOff>
    </xdr:from>
    <xdr:to>
      <xdr:col>1</xdr:col>
      <xdr:colOff>2619375</xdr:colOff>
      <xdr:row>60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F6B8ABA4-64DA-4AFF-B6D3-5EDA01431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7953375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54</xdr:row>
      <xdr:rowOff>9525</xdr:rowOff>
    </xdr:from>
    <xdr:to>
      <xdr:col>1</xdr:col>
      <xdr:colOff>1058929</xdr:colOff>
      <xdr:row>58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62911DFE-693F-4E9C-B37B-A81F8C1B4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6375" y="7299325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56</xdr:row>
      <xdr:rowOff>28575</xdr:rowOff>
    </xdr:from>
    <xdr:to>
      <xdr:col>5</xdr:col>
      <xdr:colOff>43879</xdr:colOff>
      <xdr:row>57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BB603670-B3E2-4BD8-B983-A0D17788E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5250" y="7623175"/>
          <a:ext cx="1536129" cy="276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01.%20EEFF%20CQ%20Enero%202023%20Bco%20Consolidado.xlsx" TargetMode="External"/><Relationship Id="rId1" Type="http://schemas.openxmlformats.org/officeDocument/2006/relationships/externalLinkPath" Target="/Users/mayala/Desktop/CREDIQ,%20S.A.%20DE%20C.V/REPORTES/GAP/GAP%202023/01.%20EEFF%20CQ%20Enero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5670169.0100000007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40175968.280000009</v>
          </cell>
        </row>
        <row r="14">
          <cell r="B14" t="str">
            <v>Estimación para cuentas incobrables</v>
          </cell>
          <cell r="E14">
            <v>-5595508.5300000003</v>
          </cell>
        </row>
        <row r="15">
          <cell r="B15" t="str">
            <v>Arrendamientos por cobrar</v>
          </cell>
          <cell r="E15">
            <v>1188853.5399999998</v>
          </cell>
        </row>
        <row r="16">
          <cell r="B16" t="str">
            <v>Estimación para cuentas incobrables arrendamientos</v>
          </cell>
          <cell r="E16">
            <v>-66264.53</v>
          </cell>
        </row>
        <row r="17">
          <cell r="B17" t="str">
            <v>Cuentas por cobrar a partes relacionadas</v>
          </cell>
          <cell r="E17">
            <v>114441.96999999974</v>
          </cell>
        </row>
        <row r="18">
          <cell r="B18" t="str">
            <v>Inventarios</v>
          </cell>
          <cell r="E18">
            <v>382999.64999999997</v>
          </cell>
        </row>
        <row r="19">
          <cell r="B19" t="str">
            <v>Gastos Pagados por Anticipado</v>
          </cell>
          <cell r="E19">
            <v>202204.13</v>
          </cell>
        </row>
        <row r="20">
          <cell r="B20" t="str">
            <v xml:space="preserve">Total Activo Circulante </v>
          </cell>
          <cell r="E20">
            <v>42072863.520000003</v>
          </cell>
        </row>
        <row r="22">
          <cell r="B22" t="str">
            <v>Documentos por cobrar a largo plazo</v>
          </cell>
          <cell r="E22">
            <v>147556271.30000001</v>
          </cell>
        </row>
        <row r="23">
          <cell r="B23" t="str">
            <v>Arrendamientos por cobrar a largo plazo</v>
          </cell>
          <cell r="E23">
            <v>2533766.79</v>
          </cell>
        </row>
        <row r="24">
          <cell r="B24" t="str">
            <v>Activos por derecho de uso</v>
          </cell>
          <cell r="E24">
            <v>678860.25</v>
          </cell>
        </row>
        <row r="25">
          <cell r="B25" t="str">
            <v>Inmuebles, mobiliario, equipo y mejoras</v>
          </cell>
          <cell r="E25">
            <v>9745966.0599999987</v>
          </cell>
        </row>
        <row r="26">
          <cell r="B26" t="str">
            <v>Activos intangibles</v>
          </cell>
          <cell r="E26">
            <v>1096128.08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33463.32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162264262.52000001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162264262.52000001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204337126.04000002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3496163.35</v>
          </cell>
        </row>
        <row r="42">
          <cell r="B42" t="str">
            <v>Préstamos por Pagar</v>
          </cell>
          <cell r="E42">
            <v>34161758.980000004</v>
          </cell>
        </row>
        <row r="43">
          <cell r="B43" t="str">
            <v xml:space="preserve">Documentos por pagar </v>
          </cell>
          <cell r="E43">
            <v>2425490.92</v>
          </cell>
        </row>
        <row r="44">
          <cell r="B44" t="str">
            <v>Pasivo por arrendamiento</v>
          </cell>
          <cell r="E44">
            <v>267963.94</v>
          </cell>
        </row>
        <row r="45">
          <cell r="B45" t="str">
            <v>Intereses por Pagar</v>
          </cell>
          <cell r="E45">
            <v>1188774.1700000002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711692.0199999999</v>
          </cell>
        </row>
        <row r="48">
          <cell r="B48" t="str">
            <v>Cuentas por Pagar a partes relacionadas</v>
          </cell>
          <cell r="E48">
            <v>1223722.9499999993</v>
          </cell>
        </row>
        <row r="49">
          <cell r="B49" t="str">
            <v>Impuesto sobre la renta por pagar</v>
          </cell>
          <cell r="E49">
            <v>3228118.9699999997</v>
          </cell>
        </row>
        <row r="50">
          <cell r="B50" t="str">
            <v xml:space="preserve">Gastos acumulados y otras cuentas por pagar </v>
          </cell>
          <cell r="E50">
            <v>4677883.7200000007</v>
          </cell>
        </row>
        <row r="51">
          <cell r="B51" t="str">
            <v>Total del Pasivo Circulante</v>
          </cell>
          <cell r="E51">
            <v>51785105.870000005</v>
          </cell>
        </row>
        <row r="53">
          <cell r="B53" t="str">
            <v>Beneficios post-empleo por pagar</v>
          </cell>
          <cell r="E53">
            <v>214258.45</v>
          </cell>
        </row>
        <row r="54">
          <cell r="B54" t="str">
            <v>Préstamos por pagar a Largo Plazo</v>
          </cell>
          <cell r="E54">
            <v>93511855.909999996</v>
          </cell>
        </row>
        <row r="55">
          <cell r="B55" t="str">
            <v xml:space="preserve">Documentos por pagar a largo plazo </v>
          </cell>
          <cell r="E55">
            <v>16705211.08</v>
          </cell>
        </row>
        <row r="56">
          <cell r="B56" t="str">
            <v>Pasivo por arrendamiento LP</v>
          </cell>
          <cell r="E56">
            <v>543494.67000000004</v>
          </cell>
        </row>
        <row r="57">
          <cell r="B57" t="str">
            <v>Titulos valores</v>
          </cell>
          <cell r="E57">
            <v>500000</v>
          </cell>
        </row>
        <row r="58">
          <cell r="B58" t="str">
            <v>Pasivos por impuesto diferido</v>
          </cell>
          <cell r="E58">
            <v>112062.91</v>
          </cell>
        </row>
        <row r="60">
          <cell r="B60" t="str">
            <v>Total Pasivo No Corriente</v>
          </cell>
          <cell r="E60">
            <v>111586883.02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163371988.88999999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3328307.0500000003</v>
          </cell>
        </row>
        <row r="67">
          <cell r="B67" t="str">
            <v>Reserva patrimonial</v>
          </cell>
          <cell r="E67">
            <v>238567.76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22201824.849999998</v>
          </cell>
        </row>
        <row r="70">
          <cell r="B70" t="str">
            <v>Utilidad del Ejercicio</v>
          </cell>
          <cell r="E70">
            <v>496337.49000000104</v>
          </cell>
        </row>
        <row r="72">
          <cell r="B72" t="str">
            <v>Total del Patrimonio</v>
          </cell>
          <cell r="E72">
            <v>40965137.149999999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204337126.03999999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2066058.59</v>
          </cell>
        </row>
        <row r="9">
          <cell r="B9" t="str">
            <v>Seguros</v>
          </cell>
          <cell r="E9">
            <v>484749.51</v>
          </cell>
        </row>
        <row r="10">
          <cell r="B10" t="str">
            <v>Ingresos por financiamiento y similares</v>
          </cell>
          <cell r="E10">
            <v>134541.76999999999</v>
          </cell>
        </row>
        <row r="11">
          <cell r="B11" t="str">
            <v>Ingresos por arrendamientos financieros y similares</v>
          </cell>
          <cell r="E11">
            <v>405432.75000000006</v>
          </cell>
        </row>
        <row r="12">
          <cell r="B12" t="str">
            <v>Intereses y otros Ingresos relacionadas</v>
          </cell>
          <cell r="E12">
            <v>113336.63</v>
          </cell>
        </row>
        <row r="13">
          <cell r="B13" t="str">
            <v>Otros Ingresos de Operación</v>
          </cell>
          <cell r="E13">
            <v>289034.2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3493153.45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932466.38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70098.52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1002564.9</v>
          </cell>
        </row>
        <row r="21">
          <cell r="B21" t="str">
            <v>Gastos de personal</v>
          </cell>
          <cell r="C21" t="str">
            <v>$</v>
          </cell>
          <cell r="E21">
            <v>380150.22</v>
          </cell>
        </row>
        <row r="22">
          <cell r="B22" t="str">
            <v>Honorarios</v>
          </cell>
          <cell r="E22">
            <v>141634.07999999999</v>
          </cell>
        </row>
        <row r="23">
          <cell r="B23" t="str">
            <v>Comisiones de Ventas, incentivos y premios sobre ventas</v>
          </cell>
          <cell r="E23">
            <v>11528.5</v>
          </cell>
        </row>
        <row r="24">
          <cell r="B24" t="str">
            <v>Suministros, Reparaciones y Mttos.</v>
          </cell>
          <cell r="E24">
            <v>213021.14</v>
          </cell>
        </row>
        <row r="25">
          <cell r="B25" t="str">
            <v>Alquileres</v>
          </cell>
          <cell r="E25">
            <v>13997.71</v>
          </cell>
        </row>
        <row r="26">
          <cell r="B26" t="str">
            <v>Mercadeo y publicidad</v>
          </cell>
          <cell r="E26">
            <v>54341.78</v>
          </cell>
        </row>
        <row r="27">
          <cell r="B27" t="str">
            <v>Otros servicios con empresas relacionadas</v>
          </cell>
          <cell r="E27">
            <v>34065.5</v>
          </cell>
        </row>
        <row r="28">
          <cell r="B28" t="str">
            <v>Liquidaciones de cartera</v>
          </cell>
          <cell r="E28">
            <v>15396.96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852.39</v>
          </cell>
        </row>
        <row r="33">
          <cell r="B33" t="str">
            <v>Deprec. Y Amortizaciones</v>
          </cell>
          <cell r="E33">
            <v>207670.94000000003</v>
          </cell>
        </row>
        <row r="34">
          <cell r="B34" t="str">
            <v>Impuestos Municipales y Otros</v>
          </cell>
          <cell r="E34">
            <v>5682.0999999999995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333098.21999999997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33817.800000000003</v>
          </cell>
        </row>
        <row r="39">
          <cell r="B39" t="str">
            <v>Personal subcontratado</v>
          </cell>
          <cell r="E39">
            <v>21196.899999999998</v>
          </cell>
        </row>
        <row r="40">
          <cell r="B40" t="str">
            <v>Seguros</v>
          </cell>
          <cell r="E40">
            <v>31410.459999999995</v>
          </cell>
        </row>
        <row r="41">
          <cell r="B41" t="str">
            <v>Uso de marca y propiedad intelectual</v>
          </cell>
          <cell r="E41">
            <v>257596.67</v>
          </cell>
        </row>
        <row r="42">
          <cell r="B42" t="str">
            <v>Otros Gastos</v>
          </cell>
          <cell r="E42">
            <v>30683.71</v>
          </cell>
        </row>
        <row r="43">
          <cell r="B43" t="str">
            <v>Gastos Operativos</v>
          </cell>
          <cell r="C43" t="str">
            <v>$</v>
          </cell>
          <cell r="E43">
            <v>1786145.0799999998</v>
          </cell>
        </row>
        <row r="45">
          <cell r="B45" t="str">
            <v>Utilidad de Operación</v>
          </cell>
          <cell r="E45">
            <v>704443.47000000044</v>
          </cell>
        </row>
        <row r="46">
          <cell r="B46" t="str">
            <v>Otros Ingresos de no Operación</v>
          </cell>
          <cell r="C46" t="str">
            <v>$</v>
          </cell>
          <cell r="E46">
            <v>115799.97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115799.97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-4562.79</v>
          </cell>
        </row>
        <row r="51">
          <cell r="B51" t="str">
            <v xml:space="preserve">Utilidad antes de impuesto sobre la renta </v>
          </cell>
          <cell r="E51">
            <v>815680.65000000037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319343.16000000003</v>
          </cell>
        </row>
        <row r="55">
          <cell r="E55">
            <v>500900.28000000038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496337.49000000034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A2FC-275D-4667-9A0E-02C844818827}">
  <sheetPr>
    <tabColor theme="5" tint="0.39997558519241921"/>
    <pageSetUpPr fitToPage="1"/>
  </sheetPr>
  <dimension ref="B2:E78"/>
  <sheetViews>
    <sheetView showGridLines="0" view="pageBreakPreview" topLeftCell="A2" zoomScale="60" zoomScaleNormal="100" workbookViewId="0">
      <pane xSplit="5" ySplit="5" topLeftCell="F64" activePane="bottomRight" state="frozen"/>
      <selection activeCell="B6" sqref="B6"/>
      <selection pane="topRight" activeCell="B6" sqref="B6"/>
      <selection pane="bottomLeft" activeCell="B6" sqref="B6"/>
      <selection pane="bottomRight" activeCell="B2" sqref="B2:E78"/>
    </sheetView>
  </sheetViews>
  <sheetFormatPr baseColWidth="10" defaultColWidth="19.1640625" defaultRowHeight="13" x14ac:dyDescent="0.3"/>
  <cols>
    <col min="1" max="1" width="2.75" style="2" customWidth="1"/>
    <col min="2" max="2" width="40.6640625" style="2" customWidth="1"/>
    <col min="3" max="3" width="2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f>+E39+E40+E55+E52</f>
        <v>131669.77824000001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5670.1690100000005</v>
      </c>
    </row>
    <row r="10" spans="2:5" hidden="1" x14ac:dyDescent="0.3">
      <c r="B10" s="2" t="s">
        <v>9</v>
      </c>
      <c r="E10" s="11">
        <v>0</v>
      </c>
    </row>
    <row r="11" spans="2:5" x14ac:dyDescent="0.3">
      <c r="B11" s="2" t="s">
        <v>10</v>
      </c>
      <c r="E11" s="11">
        <v>40175.968280000008</v>
      </c>
    </row>
    <row r="12" spans="2:5" x14ac:dyDescent="0.3">
      <c r="B12" s="2" t="s">
        <v>11</v>
      </c>
      <c r="E12" s="11">
        <v>-5595.5085300000001</v>
      </c>
    </row>
    <row r="13" spans="2:5" x14ac:dyDescent="0.3">
      <c r="B13" s="2" t="s">
        <v>12</v>
      </c>
      <c r="E13" s="11">
        <v>1188.8535399999998</v>
      </c>
    </row>
    <row r="14" spans="2:5" x14ac:dyDescent="0.3">
      <c r="B14" s="2" t="s">
        <v>13</v>
      </c>
      <c r="E14" s="11">
        <v>-66.264529999999993</v>
      </c>
    </row>
    <row r="15" spans="2:5" x14ac:dyDescent="0.3">
      <c r="B15" s="2" t="s">
        <v>14</v>
      </c>
      <c r="E15" s="11">
        <v>114.44196999999974</v>
      </c>
    </row>
    <row r="16" spans="2:5" x14ac:dyDescent="0.3">
      <c r="B16" s="2" t="s">
        <v>15</v>
      </c>
      <c r="E16" s="11">
        <v>382.99964999999997</v>
      </c>
    </row>
    <row r="17" spans="2:5" x14ac:dyDescent="0.3">
      <c r="B17" s="2" t="s">
        <v>16</v>
      </c>
      <c r="E17" s="11">
        <v>202.20412999999999</v>
      </c>
    </row>
    <row r="18" spans="2:5" x14ac:dyDescent="0.3">
      <c r="B18" s="12" t="s">
        <v>17</v>
      </c>
      <c r="E18" s="13">
        <f>SUM(E9:E17)</f>
        <v>42072.863519999999</v>
      </c>
    </row>
    <row r="19" spans="2:5" ht="5.25" customHeight="1" x14ac:dyDescent="0.3">
      <c r="E19" s="11"/>
    </row>
    <row r="20" spans="2:5" x14ac:dyDescent="0.3">
      <c r="B20" s="2" t="s">
        <v>18</v>
      </c>
      <c r="E20" s="11">
        <v>147556.27130000002</v>
      </c>
    </row>
    <row r="21" spans="2:5" x14ac:dyDescent="0.3">
      <c r="B21" s="2" t="s">
        <v>19</v>
      </c>
      <c r="E21" s="11">
        <v>2533.7667900000001</v>
      </c>
    </row>
    <row r="22" spans="2:5" x14ac:dyDescent="0.3">
      <c r="B22" s="2" t="s">
        <v>20</v>
      </c>
      <c r="E22" s="11">
        <v>678.86024999999995</v>
      </c>
    </row>
    <row r="23" spans="2:5" x14ac:dyDescent="0.3">
      <c r="B23" s="2" t="s">
        <v>21</v>
      </c>
      <c r="E23" s="11">
        <v>9745.9660599999988</v>
      </c>
    </row>
    <row r="24" spans="2:5" x14ac:dyDescent="0.3">
      <c r="B24" s="2" t="s">
        <v>22</v>
      </c>
      <c r="E24" s="11">
        <v>1096.1280800000002</v>
      </c>
    </row>
    <row r="25" spans="2:5" hidden="1" x14ac:dyDescent="0.3">
      <c r="B25" s="2" t="s">
        <v>23</v>
      </c>
      <c r="E25" s="11">
        <v>0</v>
      </c>
    </row>
    <row r="26" spans="2:5" hidden="1" x14ac:dyDescent="0.3">
      <c r="B26" s="2" t="s">
        <v>24</v>
      </c>
      <c r="E26" s="11">
        <v>0</v>
      </c>
    </row>
    <row r="27" spans="2:5" hidden="1" x14ac:dyDescent="0.3">
      <c r="B27" s="2" t="s">
        <v>25</v>
      </c>
      <c r="E27" s="11">
        <v>0</v>
      </c>
    </row>
    <row r="28" spans="2:5" x14ac:dyDescent="0.3">
      <c r="B28" s="2" t="s">
        <v>26</v>
      </c>
      <c r="E28" s="11">
        <v>619.80671999999993</v>
      </c>
    </row>
    <row r="29" spans="2:5" x14ac:dyDescent="0.3">
      <c r="B29" s="2" t="s">
        <v>27</v>
      </c>
      <c r="E29" s="11">
        <v>33.463320000000003</v>
      </c>
    </row>
    <row r="30" spans="2:5" hidden="1" x14ac:dyDescent="0.3">
      <c r="B30" s="2" t="s">
        <v>9</v>
      </c>
      <c r="E30" s="11">
        <f>IFERROR(VLOOKUP(B30,[1]BG!$B$11:$E$80,4,FALSE),0)/1000</f>
        <v>0</v>
      </c>
    </row>
    <row r="31" spans="2:5" hidden="1" x14ac:dyDescent="0.3">
      <c r="E31" s="14">
        <f>SUM(E20:E30)</f>
        <v>162264.26252000002</v>
      </c>
    </row>
    <row r="32" spans="2:5" ht="12" hidden="1" customHeight="1" x14ac:dyDescent="0.3">
      <c r="B32" s="2" t="s">
        <v>28</v>
      </c>
      <c r="E32" s="11">
        <v>0</v>
      </c>
    </row>
    <row r="33" spans="2:5" x14ac:dyDescent="0.3">
      <c r="B33" s="12" t="s">
        <v>29</v>
      </c>
      <c r="E33" s="13">
        <f>+E31+E32</f>
        <v>162264.26252000002</v>
      </c>
    </row>
    <row r="34" spans="2:5" ht="4.5" customHeight="1" x14ac:dyDescent="0.3">
      <c r="E34" s="15"/>
    </row>
    <row r="35" spans="2:5" ht="13.5" thickBot="1" x14ac:dyDescent="0.35">
      <c r="B35" s="12" t="s">
        <v>30</v>
      </c>
      <c r="C35" s="2" t="s">
        <v>8</v>
      </c>
      <c r="E35" s="16">
        <f>+E33+E18</f>
        <v>204337.12604</v>
      </c>
    </row>
    <row r="36" spans="2:5" ht="6" customHeight="1" thickTop="1" x14ac:dyDescent="0.3">
      <c r="E36" s="11"/>
    </row>
    <row r="37" spans="2:5" x14ac:dyDescent="0.3">
      <c r="B37" s="12" t="s">
        <v>31</v>
      </c>
      <c r="E37" s="11"/>
    </row>
    <row r="38" spans="2:5" ht="10.5" customHeight="1" x14ac:dyDescent="0.3">
      <c r="B38" s="12" t="s">
        <v>32</v>
      </c>
      <c r="E38" s="11"/>
    </row>
    <row r="39" spans="2:5" x14ac:dyDescent="0.3">
      <c r="B39" s="2" t="s">
        <v>33</v>
      </c>
      <c r="C39" s="2" t="s">
        <v>8</v>
      </c>
      <c r="E39" s="11">
        <v>3496.1633500000003</v>
      </c>
    </row>
    <row r="40" spans="2:5" x14ac:dyDescent="0.3">
      <c r="B40" s="2" t="s">
        <v>34</v>
      </c>
      <c r="E40" s="11">
        <v>34161.758980000006</v>
      </c>
    </row>
    <row r="41" spans="2:5" x14ac:dyDescent="0.3">
      <c r="B41" s="2" t="s">
        <v>35</v>
      </c>
      <c r="E41" s="11">
        <v>2425.4909199999997</v>
      </c>
    </row>
    <row r="42" spans="2:5" x14ac:dyDescent="0.3">
      <c r="B42" s="2" t="s">
        <v>36</v>
      </c>
      <c r="E42" s="11">
        <v>267.96393999999998</v>
      </c>
    </row>
    <row r="43" spans="2:5" x14ac:dyDescent="0.3">
      <c r="B43" s="2" t="s">
        <v>37</v>
      </c>
      <c r="E43" s="11">
        <v>1188.7741700000001</v>
      </c>
    </row>
    <row r="44" spans="2:5" x14ac:dyDescent="0.3">
      <c r="B44" s="2" t="s">
        <v>38</v>
      </c>
      <c r="E44" s="11">
        <v>403.53684999999996</v>
      </c>
    </row>
    <row r="45" spans="2:5" x14ac:dyDescent="0.3">
      <c r="B45" s="2" t="s">
        <v>39</v>
      </c>
      <c r="E45" s="11">
        <v>711.69201999999996</v>
      </c>
    </row>
    <row r="46" spans="2:5" hidden="1" x14ac:dyDescent="0.3">
      <c r="B46" s="2" t="s">
        <v>40</v>
      </c>
      <c r="E46" s="11">
        <v>1223.7229499999992</v>
      </c>
    </row>
    <row r="47" spans="2:5" x14ac:dyDescent="0.3">
      <c r="B47" s="2" t="s">
        <v>41</v>
      </c>
      <c r="E47" s="11">
        <v>3228.1189699999995</v>
      </c>
    </row>
    <row r="48" spans="2:5" x14ac:dyDescent="0.3">
      <c r="B48" s="2" t="s">
        <v>42</v>
      </c>
      <c r="E48" s="11">
        <v>4677.8837200000007</v>
      </c>
    </row>
    <row r="49" spans="2:5" x14ac:dyDescent="0.3">
      <c r="B49" s="12" t="s">
        <v>43</v>
      </c>
      <c r="E49" s="13">
        <f>SUM(E39:E48)</f>
        <v>51785.105869999999</v>
      </c>
    </row>
    <row r="50" spans="2:5" ht="6" customHeight="1" x14ac:dyDescent="0.3">
      <c r="E50" s="11"/>
    </row>
    <row r="51" spans="2:5" ht="12" customHeight="1" x14ac:dyDescent="0.3">
      <c r="B51" s="17" t="s">
        <v>44</v>
      </c>
      <c r="E51" s="11">
        <v>214.25845000000001</v>
      </c>
    </row>
    <row r="52" spans="2:5" x14ac:dyDescent="0.3">
      <c r="B52" s="17" t="s">
        <v>45</v>
      </c>
      <c r="E52" s="11">
        <v>93511.855909999998</v>
      </c>
    </row>
    <row r="53" spans="2:5" x14ac:dyDescent="0.3">
      <c r="B53" s="17" t="s">
        <v>46</v>
      </c>
      <c r="E53" s="11">
        <v>16705.211080000001</v>
      </c>
    </row>
    <row r="54" spans="2:5" x14ac:dyDescent="0.3">
      <c r="B54" s="17" t="s">
        <v>47</v>
      </c>
      <c r="E54" s="11">
        <v>543.49467000000004</v>
      </c>
    </row>
    <row r="55" spans="2:5" x14ac:dyDescent="0.3">
      <c r="B55" s="17" t="s">
        <v>33</v>
      </c>
      <c r="E55" s="11">
        <v>500</v>
      </c>
    </row>
    <row r="56" spans="2:5" x14ac:dyDescent="0.3">
      <c r="B56" s="17" t="s">
        <v>48</v>
      </c>
      <c r="E56" s="11">
        <v>112.06291</v>
      </c>
    </row>
    <row r="57" spans="2:5" ht="5.25" customHeight="1" x14ac:dyDescent="0.3">
      <c r="E57" s="11"/>
    </row>
    <row r="58" spans="2:5" ht="15" customHeight="1" x14ac:dyDescent="0.3">
      <c r="B58" s="12" t="s">
        <v>49</v>
      </c>
      <c r="E58" s="13">
        <f>SUM(E51:E56)</f>
        <v>111586.88301999998</v>
      </c>
    </row>
    <row r="59" spans="2:5" ht="4.5" customHeight="1" x14ac:dyDescent="0.3">
      <c r="E59" s="11"/>
    </row>
    <row r="60" spans="2:5" ht="16.5" customHeight="1" x14ac:dyDescent="0.3">
      <c r="B60" s="12" t="s">
        <v>50</v>
      </c>
      <c r="C60" s="2" t="s">
        <v>8</v>
      </c>
      <c r="E60" s="13">
        <f>+E49+SUM(E51:E56)</f>
        <v>163371.98888999998</v>
      </c>
    </row>
    <row r="61" spans="2:5" ht="6" customHeight="1" x14ac:dyDescent="0.3">
      <c r="E61" s="11"/>
    </row>
    <row r="62" spans="2:5" ht="13.5" customHeight="1" x14ac:dyDescent="0.3">
      <c r="B62" s="12" t="s">
        <v>51</v>
      </c>
      <c r="E62" s="11"/>
    </row>
    <row r="63" spans="2:5" ht="16.5" customHeight="1" x14ac:dyDescent="0.3">
      <c r="B63" s="2" t="s">
        <v>52</v>
      </c>
      <c r="C63" s="2" t="s">
        <v>8</v>
      </c>
      <c r="E63" s="11">
        <v>14700.1</v>
      </c>
    </row>
    <row r="64" spans="2:5" x14ac:dyDescent="0.3">
      <c r="B64" s="2" t="s">
        <v>53</v>
      </c>
      <c r="E64" s="11">
        <v>3328.3070500000003</v>
      </c>
    </row>
    <row r="65" spans="2:5" x14ac:dyDescent="0.3">
      <c r="B65" s="2" t="s">
        <v>54</v>
      </c>
      <c r="E65" s="11">
        <v>238.56776000000002</v>
      </c>
    </row>
    <row r="66" spans="2:5" hidden="1" x14ac:dyDescent="0.3">
      <c r="B66" s="2" t="s">
        <v>55</v>
      </c>
      <c r="E66" s="11">
        <v>0</v>
      </c>
    </row>
    <row r="67" spans="2:5" x14ac:dyDescent="0.3">
      <c r="B67" s="2" t="s">
        <v>56</v>
      </c>
      <c r="E67" s="11">
        <v>22201.824849999997</v>
      </c>
    </row>
    <row r="68" spans="2:5" x14ac:dyDescent="0.3">
      <c r="B68" s="2" t="s">
        <v>57</v>
      </c>
      <c r="E68" s="11">
        <v>496.33749000000103</v>
      </c>
    </row>
    <row r="69" spans="2:5" hidden="1" x14ac:dyDescent="0.3">
      <c r="E69" s="11">
        <f>IFERROR(VLOOKUP(B69,[1]BG!$B$11:$E$80,4,FALSE),0)/1000</f>
        <v>0</v>
      </c>
    </row>
    <row r="70" spans="2:5" x14ac:dyDescent="0.3">
      <c r="B70" s="12" t="s">
        <v>58</v>
      </c>
      <c r="E70" s="13">
        <f>SUM(E63:E69)</f>
        <v>40965.137150000002</v>
      </c>
    </row>
    <row r="71" spans="2:5" ht="6.75" customHeight="1" x14ac:dyDescent="0.3">
      <c r="E71" s="11"/>
    </row>
    <row r="72" spans="2:5" ht="13.5" thickBot="1" x14ac:dyDescent="0.35">
      <c r="B72" s="12" t="s">
        <v>59</v>
      </c>
      <c r="C72" s="2" t="s">
        <v>8</v>
      </c>
      <c r="E72" s="16">
        <f>+E70+E60</f>
        <v>204337.12603999997</v>
      </c>
    </row>
    <row r="73" spans="2:5" ht="13.5" thickTop="1" x14ac:dyDescent="0.3">
      <c r="E73" s="18">
        <f>+E70/E35</f>
        <v>0.20047818986149818</v>
      </c>
    </row>
    <row r="74" spans="2:5" x14ac:dyDescent="0.3">
      <c r="E74" s="18"/>
    </row>
    <row r="75" spans="2:5" ht="19.5" customHeight="1" x14ac:dyDescent="0.3"/>
    <row r="76" spans="2:5" ht="8.25" customHeight="1" x14ac:dyDescent="0.3"/>
    <row r="77" spans="2:5" ht="15" customHeight="1" x14ac:dyDescent="0.3">
      <c r="B77" s="19" t="s">
        <v>60</v>
      </c>
      <c r="C77" s="20" t="s">
        <v>61</v>
      </c>
      <c r="D77" s="20"/>
      <c r="E77" s="20"/>
    </row>
    <row r="78" spans="2:5" x14ac:dyDescent="0.3">
      <c r="B78" s="19" t="s">
        <v>62</v>
      </c>
      <c r="C78" s="20" t="s">
        <v>63</v>
      </c>
      <c r="D78" s="20"/>
      <c r="E78" s="20"/>
    </row>
  </sheetData>
  <mergeCells count="3">
    <mergeCell ref="B2:E2"/>
    <mergeCell ref="C77:E77"/>
    <mergeCell ref="C78:E78"/>
  </mergeCells>
  <printOptions horizontalCentered="1"/>
  <pageMargins left="0.78740157480314965" right="0.78740157480314965" top="0.43307086614173229" bottom="0.27559055118110237" header="0.39370078740157483" footer="0.15748031496062992"/>
  <pageSetup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294C-3E10-42B2-8FF1-66FC7A5B72EE}">
  <sheetPr>
    <tabColor theme="5" tint="0.39997558519241921"/>
  </sheetPr>
  <dimension ref="B1:E102"/>
  <sheetViews>
    <sheetView showGridLines="0" tabSelected="1" view="pageBreakPreview" topLeftCell="A12" zoomScale="60" zoomScaleNormal="100" workbookViewId="0">
      <selection activeCell="B1" sqref="B1:E60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64</v>
      </c>
      <c r="C3" s="23"/>
      <c r="D3" s="23"/>
      <c r="E3" s="24"/>
    </row>
    <row r="4" spans="2:5" s="10" customFormat="1" ht="13.5" thickBot="1" x14ac:dyDescent="0.35">
      <c r="B4" s="25" t="str">
        <f>+'BG Bolsa'!B5</f>
        <v>Al 31 de Enero 2023</v>
      </c>
      <c r="C4" s="25"/>
      <c r="D4" s="26"/>
      <c r="E4" s="26"/>
    </row>
    <row r="5" spans="2:5" s="28" customFormat="1" x14ac:dyDescent="0.25">
      <c r="B5" s="27" t="str">
        <f>+'BG Bolsa'!B6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65</v>
      </c>
      <c r="C6" s="29" t="s">
        <v>8</v>
      </c>
      <c r="D6" s="29"/>
      <c r="E6" s="30">
        <v>2066.0585900000001</v>
      </c>
    </row>
    <row r="7" spans="2:5" x14ac:dyDescent="0.3">
      <c r="B7" s="31" t="s">
        <v>66</v>
      </c>
      <c r="C7" s="32"/>
      <c r="D7" s="32"/>
      <c r="E7" s="30">
        <v>484.74950999999999</v>
      </c>
    </row>
    <row r="8" spans="2:5" x14ac:dyDescent="0.3">
      <c r="B8" s="31" t="s">
        <v>67</v>
      </c>
      <c r="C8" s="32"/>
      <c r="D8" s="32"/>
      <c r="E8" s="30">
        <v>134.54176999999999</v>
      </c>
    </row>
    <row r="9" spans="2:5" x14ac:dyDescent="0.3">
      <c r="B9" s="31" t="s">
        <v>68</v>
      </c>
      <c r="C9" s="31"/>
      <c r="D9" s="31"/>
      <c r="E9" s="30">
        <v>405.43275000000006</v>
      </c>
    </row>
    <row r="10" spans="2:5" x14ac:dyDescent="0.3">
      <c r="B10" s="29" t="s">
        <v>69</v>
      </c>
      <c r="C10" s="29"/>
      <c r="D10" s="29"/>
      <c r="E10" s="30">
        <v>113.33663</v>
      </c>
    </row>
    <row r="11" spans="2:5" x14ac:dyDescent="0.3">
      <c r="B11" s="29" t="s">
        <v>70</v>
      </c>
      <c r="C11" s="29"/>
      <c r="D11" s="29"/>
      <c r="E11" s="30">
        <v>289.0342</v>
      </c>
    </row>
    <row r="12" spans="2:5" s="35" customFormat="1" x14ac:dyDescent="0.3">
      <c r="B12" s="33" t="s">
        <v>71</v>
      </c>
      <c r="C12" s="33" t="s">
        <v>8</v>
      </c>
      <c r="D12" s="33"/>
      <c r="E12" s="34">
        <f>SUM(D6:E11)</f>
        <v>3493.1534499999998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72</v>
      </c>
      <c r="C14" s="29" t="s">
        <v>8</v>
      </c>
      <c r="D14" s="29"/>
      <c r="E14" s="30">
        <v>932.46637999999996</v>
      </c>
    </row>
    <row r="15" spans="2:5" x14ac:dyDescent="0.3">
      <c r="B15" s="29" t="s">
        <v>73</v>
      </c>
      <c r="C15" s="29"/>
      <c r="D15" s="29"/>
      <c r="E15" s="30">
        <v>70.098520000000008</v>
      </c>
    </row>
    <row r="16" spans="2:5" s="35" customFormat="1" x14ac:dyDescent="0.3">
      <c r="B16" s="33" t="s">
        <v>74</v>
      </c>
      <c r="C16" s="33" t="s">
        <v>8</v>
      </c>
      <c r="D16" s="33"/>
      <c r="E16" s="34">
        <f>SUM(E14:E15)</f>
        <v>1002.5649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75</v>
      </c>
      <c r="C18" s="29" t="s">
        <v>8</v>
      </c>
      <c r="D18" s="29"/>
      <c r="E18" s="30">
        <v>380.15021999999999</v>
      </c>
    </row>
    <row r="19" spans="2:5" x14ac:dyDescent="0.3">
      <c r="B19" s="29" t="s">
        <v>76</v>
      </c>
      <c r="C19" s="29"/>
      <c r="D19" s="29"/>
      <c r="E19" s="30">
        <v>141.63407999999998</v>
      </c>
    </row>
    <row r="20" spans="2:5" x14ac:dyDescent="0.3">
      <c r="B20" s="29" t="s">
        <v>77</v>
      </c>
      <c r="C20" s="29"/>
      <c r="D20" s="29"/>
      <c r="E20" s="30">
        <v>11.528499999999999</v>
      </c>
    </row>
    <row r="21" spans="2:5" x14ac:dyDescent="0.3">
      <c r="B21" s="39" t="s">
        <v>78</v>
      </c>
      <c r="C21" s="39"/>
      <c r="D21" s="39"/>
      <c r="E21" s="30">
        <v>213.02114</v>
      </c>
    </row>
    <row r="22" spans="2:5" x14ac:dyDescent="0.3">
      <c r="B22" s="39" t="s">
        <v>79</v>
      </c>
      <c r="C22" s="39"/>
      <c r="D22" s="39"/>
      <c r="E22" s="30">
        <v>13.99771</v>
      </c>
    </row>
    <row r="23" spans="2:5" x14ac:dyDescent="0.3">
      <c r="B23" s="39" t="s">
        <v>80</v>
      </c>
      <c r="C23" s="39"/>
      <c r="D23" s="39"/>
      <c r="E23" s="30">
        <v>54.34178</v>
      </c>
    </row>
    <row r="24" spans="2:5" x14ac:dyDescent="0.3">
      <c r="B24" s="39" t="s">
        <v>81</v>
      </c>
      <c r="C24" s="39"/>
      <c r="D24" s="39"/>
      <c r="E24" s="30">
        <v>34.0655</v>
      </c>
    </row>
    <row r="25" spans="2:5" x14ac:dyDescent="0.3">
      <c r="B25" s="39" t="s">
        <v>82</v>
      </c>
      <c r="C25" s="39"/>
      <c r="D25" s="39"/>
      <c r="E25" s="30">
        <v>15.39696</v>
      </c>
    </row>
    <row r="26" spans="2:5" hidden="1" x14ac:dyDescent="0.3">
      <c r="B26" s="39" t="s">
        <v>83</v>
      </c>
      <c r="C26" s="39"/>
      <c r="D26" s="39"/>
      <c r="E26" s="30">
        <v>0</v>
      </c>
    </row>
    <row r="27" spans="2:5" hidden="1" x14ac:dyDescent="0.3">
      <c r="B27" s="39" t="s">
        <v>84</v>
      </c>
      <c r="C27" s="39"/>
      <c r="D27" s="39"/>
      <c r="E27" s="30">
        <v>0</v>
      </c>
    </row>
    <row r="28" spans="2:5" hidden="1" x14ac:dyDescent="0.3">
      <c r="B28" s="39" t="s">
        <v>85</v>
      </c>
      <c r="C28" s="39"/>
      <c r="D28" s="39"/>
      <c r="E28" s="30">
        <v>0</v>
      </c>
    </row>
    <row r="29" spans="2:5" x14ac:dyDescent="0.3">
      <c r="B29" s="40" t="s">
        <v>86</v>
      </c>
      <c r="C29" s="40"/>
      <c r="D29" s="40"/>
      <c r="E29" s="30">
        <v>0.85238999999999998</v>
      </c>
    </row>
    <row r="30" spans="2:5" x14ac:dyDescent="0.3">
      <c r="B30" s="40" t="s">
        <v>87</v>
      </c>
      <c r="C30" s="40"/>
      <c r="D30" s="40"/>
      <c r="E30" s="30">
        <v>207.67094000000003</v>
      </c>
    </row>
    <row r="31" spans="2:5" x14ac:dyDescent="0.3">
      <c r="B31" s="39" t="s">
        <v>88</v>
      </c>
      <c r="C31" s="39"/>
      <c r="D31" s="39"/>
      <c r="E31" s="30">
        <v>5.6820999999999993</v>
      </c>
    </row>
    <row r="32" spans="2:5" hidden="1" x14ac:dyDescent="0.3">
      <c r="B32" s="39" t="s">
        <v>89</v>
      </c>
      <c r="C32" s="39"/>
      <c r="D32" s="39"/>
      <c r="E32" s="30">
        <v>0</v>
      </c>
    </row>
    <row r="33" spans="2:5" x14ac:dyDescent="0.3">
      <c r="B33" s="41" t="s">
        <v>90</v>
      </c>
      <c r="C33" s="41"/>
      <c r="D33" s="41"/>
      <c r="E33" s="30">
        <v>333.09821999999997</v>
      </c>
    </row>
    <row r="34" spans="2:5" hidden="1" x14ac:dyDescent="0.3">
      <c r="B34" s="41" t="s">
        <v>91</v>
      </c>
      <c r="C34" s="41"/>
      <c r="D34" s="41"/>
      <c r="E34" s="30">
        <v>0</v>
      </c>
    </row>
    <row r="35" spans="2:5" x14ac:dyDescent="0.3">
      <c r="B35" s="39" t="s">
        <v>92</v>
      </c>
      <c r="C35" s="41"/>
      <c r="D35" s="41"/>
      <c r="E35" s="30">
        <v>33.817800000000005</v>
      </c>
    </row>
    <row r="36" spans="2:5" x14ac:dyDescent="0.3">
      <c r="B36" s="41" t="s">
        <v>93</v>
      </c>
      <c r="C36" s="41"/>
      <c r="D36" s="41"/>
      <c r="E36" s="30">
        <v>21.196899999999999</v>
      </c>
    </row>
    <row r="37" spans="2:5" x14ac:dyDescent="0.3">
      <c r="B37" s="41" t="s">
        <v>66</v>
      </c>
      <c r="C37" s="41"/>
      <c r="D37" s="41"/>
      <c r="E37" s="30">
        <v>31.410459999999997</v>
      </c>
    </row>
    <row r="38" spans="2:5" x14ac:dyDescent="0.3">
      <c r="B38" s="41" t="s">
        <v>94</v>
      </c>
      <c r="C38" s="41"/>
      <c r="D38" s="41"/>
      <c r="E38" s="30">
        <v>257.59667000000002</v>
      </c>
    </row>
    <row r="39" spans="2:5" x14ac:dyDescent="0.3">
      <c r="B39" s="39" t="s">
        <v>95</v>
      </c>
      <c r="C39" s="39"/>
      <c r="D39" s="39"/>
      <c r="E39" s="30">
        <v>30.683709999999998</v>
      </c>
    </row>
    <row r="40" spans="2:5" s="35" customFormat="1" x14ac:dyDescent="0.3">
      <c r="B40" s="33" t="s">
        <v>96</v>
      </c>
      <c r="C40" s="33" t="s">
        <v>8</v>
      </c>
      <c r="D40" s="33"/>
      <c r="E40" s="34">
        <f>SUM(E18:E39)</f>
        <v>1786.14508</v>
      </c>
    </row>
    <row r="41" spans="2:5" s="35" customFormat="1" x14ac:dyDescent="0.3">
      <c r="B41" s="33" t="s">
        <v>97</v>
      </c>
      <c r="C41" s="33"/>
      <c r="D41" s="33"/>
      <c r="E41" s="34">
        <f>+E12-E16-E40</f>
        <v>704.44346999999993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98</v>
      </c>
      <c r="C43" s="29" t="s">
        <v>8</v>
      </c>
      <c r="D43" s="29"/>
      <c r="E43" s="30">
        <v>115.79997</v>
      </c>
    </row>
    <row r="44" spans="2:5" hidden="1" x14ac:dyDescent="0.3">
      <c r="B44" s="29" t="s">
        <v>99</v>
      </c>
      <c r="C44" s="29"/>
      <c r="D44" s="29"/>
      <c r="E44" s="30">
        <f>+[1]ER!E47/1000</f>
        <v>0</v>
      </c>
    </row>
    <row r="45" spans="2:5" s="35" customFormat="1" x14ac:dyDescent="0.3">
      <c r="B45" s="33" t="s">
        <v>100</v>
      </c>
      <c r="C45" s="33" t="s">
        <v>8</v>
      </c>
      <c r="D45" s="33"/>
      <c r="E45" s="42">
        <f>SUM(E43:E44)</f>
        <v>115.79997</v>
      </c>
    </row>
    <row r="46" spans="2:5" s="35" customFormat="1" hidden="1" x14ac:dyDescent="0.3">
      <c r="B46" s="29" t="s">
        <v>101</v>
      </c>
      <c r="C46" s="33"/>
      <c r="D46" s="33"/>
      <c r="E46" s="30">
        <f>IFERROR(VLOOKUP(B46,[1]ER!$B$8:$E$64,4,FALSE),0)/1000</f>
        <v>0</v>
      </c>
    </row>
    <row r="47" spans="2:5" s="35" customFormat="1" x14ac:dyDescent="0.3">
      <c r="B47" s="29" t="s">
        <v>102</v>
      </c>
      <c r="C47" s="33"/>
      <c r="D47" s="33"/>
      <c r="E47" s="30">
        <v>-4.5627899999999997</v>
      </c>
    </row>
    <row r="48" spans="2:5" x14ac:dyDescent="0.3">
      <c r="B48" s="43" t="s">
        <v>103</v>
      </c>
      <c r="C48" s="29"/>
      <c r="D48" s="29"/>
      <c r="E48" s="42">
        <f>+E41+E45+E46+E47</f>
        <v>815.68065000000001</v>
      </c>
    </row>
    <row r="49" spans="2:5" x14ac:dyDescent="0.3">
      <c r="B49" s="29"/>
      <c r="C49" s="29"/>
      <c r="D49" s="29"/>
      <c r="E49" s="30"/>
    </row>
    <row r="50" spans="2:5" x14ac:dyDescent="0.3">
      <c r="B50" s="33" t="s">
        <v>104</v>
      </c>
      <c r="C50" s="33" t="s">
        <v>8</v>
      </c>
      <c r="D50" s="33"/>
      <c r="E50" s="30">
        <v>319.34316000000001</v>
      </c>
    </row>
    <row r="51" spans="2:5" hidden="1" x14ac:dyDescent="0.3">
      <c r="B51" s="29"/>
      <c r="C51" s="29"/>
      <c r="D51" s="29"/>
      <c r="E51" s="30"/>
    </row>
    <row r="52" spans="2:5" hidden="1" x14ac:dyDescent="0.3">
      <c r="B52" s="43" t="s">
        <v>105</v>
      </c>
      <c r="C52" s="29"/>
      <c r="D52" s="29"/>
      <c r="E52" s="30">
        <v>0</v>
      </c>
    </row>
    <row r="53" spans="2:5" x14ac:dyDescent="0.3">
      <c r="B53" s="29"/>
      <c r="C53" s="29"/>
      <c r="D53" s="29"/>
      <c r="E53" s="30"/>
    </row>
    <row r="54" spans="2:5" ht="13.5" thickBot="1" x14ac:dyDescent="0.35">
      <c r="B54" s="43" t="s">
        <v>106</v>
      </c>
      <c r="C54" s="29"/>
      <c r="D54" s="29"/>
      <c r="E54" s="44">
        <f>+E48-E50</f>
        <v>496.33749</v>
      </c>
    </row>
    <row r="55" spans="2:5" ht="13.5" thickTop="1" x14ac:dyDescent="0.3">
      <c r="B55" s="29"/>
      <c r="C55" s="29"/>
      <c r="D55" s="29"/>
      <c r="E55" s="30"/>
    </row>
    <row r="56" spans="2:5" ht="10.5" customHeight="1" x14ac:dyDescent="0.3">
      <c r="B56" s="29"/>
      <c r="C56" s="29"/>
      <c r="D56" s="29"/>
      <c r="E56" s="30"/>
    </row>
    <row r="57" spans="2:5" x14ac:dyDescent="0.3">
      <c r="B57" s="29"/>
      <c r="C57" s="29"/>
      <c r="D57" s="29"/>
      <c r="E57" s="30"/>
    </row>
    <row r="58" spans="2:5" x14ac:dyDescent="0.3">
      <c r="B58" s="45"/>
      <c r="C58" s="45"/>
      <c r="D58" s="45"/>
      <c r="E58" s="30"/>
    </row>
    <row r="59" spans="2:5" x14ac:dyDescent="0.3">
      <c r="B59" s="46" t="s">
        <v>60</v>
      </c>
      <c r="C59" s="47" t="s">
        <v>61</v>
      </c>
      <c r="D59" s="47"/>
      <c r="E59" s="47"/>
    </row>
    <row r="60" spans="2:5" x14ac:dyDescent="0.3">
      <c r="B60" s="46" t="s">
        <v>62</v>
      </c>
      <c r="C60" s="47" t="s">
        <v>63</v>
      </c>
      <c r="D60" s="47"/>
      <c r="E60" s="47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8"/>
      <c r="C70" s="48"/>
      <c r="D70" s="48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B78" s="48"/>
      <c r="C78" s="48"/>
      <c r="D78" s="48"/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2023-02-13T20:55:54Z</cp:lastPrinted>
  <dcterms:created xsi:type="dcterms:W3CDTF">2023-02-13T20:38:13Z</dcterms:created>
  <dcterms:modified xsi:type="dcterms:W3CDTF">2023-02-13T21:08:04Z</dcterms:modified>
</cp:coreProperties>
</file>