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5333CD10-0029-4798-84D3-6613F769A055}" xr6:coauthVersionLast="47" xr6:coauthVersionMax="47" xr10:uidLastSave="{00000000-0000-0000-0000-000000000000}"/>
  <bookViews>
    <workbookView xWindow="-110" yWindow="-110" windowWidth="19420" windowHeight="10420" xr2:uid="{BEE9C94C-1037-4C23-A3B3-C0DB4F57F041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Bolsa'!$A$1:$E$78</definedName>
    <definedName name="_xlnm.Print_Area" localSheetId="1">'ER Bolsa'!$B$1:$E$60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44" i="2"/>
  <c r="E45" i="2"/>
  <c r="E40" i="2"/>
  <c r="E16" i="2"/>
  <c r="E12" i="2"/>
  <c r="B5" i="2"/>
  <c r="B4" i="2"/>
  <c r="E69" i="1"/>
  <c r="E70" i="1"/>
  <c r="E58" i="1"/>
  <c r="E49" i="1"/>
  <c r="E60" i="1" s="1"/>
  <c r="E30" i="1"/>
  <c r="E31" i="1"/>
  <c r="E33" i="1" s="1"/>
  <c r="E18" i="1"/>
  <c r="E35" i="1" l="1"/>
  <c r="E41" i="2"/>
  <c r="E48" i="2" s="1"/>
  <c r="E54" i="2" s="1"/>
  <c r="E72" i="1"/>
  <c r="E6" i="1"/>
  <c r="E73" i="1" l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<sst xmlns="http://schemas.openxmlformats.org/spreadsheetml/2006/main" count="130" uniqueCount="107">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</sst>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AC651C16-A4B2-430B-9D51-FE3EA0716443}"/>
    <cellStyle name="Normal_Formatos de Reporte de Información General" xfId="6" xr:uid="{568D2B91-7AFD-4010-BABA-D95C54C9F516}"/>
    <cellStyle name="Normal_Junio_03" xfId="4" xr:uid="{835DC487-FB4E-4663-BE30-B504E6689698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FEBRERO\02.%20EEFF%20CQ%20Febrero%202023%20Bco%20Consolidado.xlsx" TargetMode="External"/><Relationship Id="rId1" Type="http://schemas.openxmlformats.org/officeDocument/2006/relationships/externalLinkPath" Target="/Users/mayala/Desktop/CREDIQ,%20S.A.%20DE%20C.V/REPORTES/GAP/GAP%202023/FEBRERO/02.%20EEFF%20CQ%20Febrero%202023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2-21"/>
      <sheetName val="BG"/>
      <sheetName val="ER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5653083.7000000011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39649488.070000015</v>
          </cell>
        </row>
        <row r="14">
          <cell r="B14" t="str">
            <v>Estimación para cuentas incobrables</v>
          </cell>
          <cell r="E14">
            <v>-5608953.7599999998</v>
          </cell>
        </row>
        <row r="15">
          <cell r="B15" t="str">
            <v>Arrendamientos por cobrar</v>
          </cell>
          <cell r="E15">
            <v>1193074.1499999999</v>
          </cell>
        </row>
        <row r="16">
          <cell r="B16" t="str">
            <v>Estimación para cuentas incobrables arrendamientos</v>
          </cell>
          <cell r="E16">
            <v>-49124.93</v>
          </cell>
        </row>
        <row r="17">
          <cell r="B17" t="str">
            <v>Cuentas por cobrar a partes relacionadas</v>
          </cell>
          <cell r="E17">
            <v>123606.33999999985</v>
          </cell>
        </row>
        <row r="18">
          <cell r="B18" t="str">
            <v>Inventarios</v>
          </cell>
          <cell r="E18">
            <v>431513.56</v>
          </cell>
        </row>
        <row r="19">
          <cell r="B19" t="str">
            <v>Gastos Pagados por Anticipado</v>
          </cell>
          <cell r="E19">
            <v>260478.48000000004</v>
          </cell>
        </row>
        <row r="20">
          <cell r="B20" t="str">
            <v xml:space="preserve">Total Activo Circulante </v>
          </cell>
          <cell r="E20">
            <v>41653165.610000022</v>
          </cell>
        </row>
        <row r="22">
          <cell r="B22" t="str">
            <v>Documentos por cobrar a largo plazo</v>
          </cell>
          <cell r="E22">
            <v>148761570.15000001</v>
          </cell>
        </row>
        <row r="23">
          <cell r="B23" t="str">
            <v>Arrendamientos por cobrar a largo plazo</v>
          </cell>
          <cell r="E23">
            <v>2646934.12</v>
          </cell>
        </row>
        <row r="24">
          <cell r="B24" t="str">
            <v>Activos por derecho de uso</v>
          </cell>
          <cell r="E24">
            <v>652544.35000000009</v>
          </cell>
        </row>
        <row r="25">
          <cell r="B25" t="str">
            <v>Inmuebles, mobiliario, equipo y mejoras</v>
          </cell>
          <cell r="E25">
            <v>10133916.300000001</v>
          </cell>
        </row>
        <row r="26">
          <cell r="B26" t="str">
            <v>Activos intangibles</v>
          </cell>
          <cell r="E26">
            <v>1074470.2600000002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36474.559999999998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163925716.46000001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163925716.46000001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205578882.07000002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0</v>
          </cell>
        </row>
        <row r="42">
          <cell r="B42" t="str">
            <v>Préstamos por Pagar</v>
          </cell>
          <cell r="E42">
            <v>40824827.809999995</v>
          </cell>
        </row>
        <row r="43">
          <cell r="B43" t="str">
            <v xml:space="preserve">Documentos por pagar </v>
          </cell>
          <cell r="E43">
            <v>2436812.9900000002</v>
          </cell>
        </row>
        <row r="44">
          <cell r="B44" t="str">
            <v>Pasivo por arrendamiento</v>
          </cell>
          <cell r="E44">
            <v>236904.65000000002</v>
          </cell>
        </row>
        <row r="45">
          <cell r="B45" t="str">
            <v>Intereses por Pagar</v>
          </cell>
          <cell r="E45">
            <v>1287919.9200000002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644036.14</v>
          </cell>
        </row>
        <row r="48">
          <cell r="B48" t="str">
            <v>Cuentas por Pagar a partes relacionadas</v>
          </cell>
          <cell r="E48">
            <v>1191644.8800000008</v>
          </cell>
        </row>
        <row r="49">
          <cell r="B49" t="str">
            <v>Impuesto sobre la renta por pagar</v>
          </cell>
          <cell r="E49">
            <v>3558214.8800000004</v>
          </cell>
        </row>
        <row r="50">
          <cell r="B50" t="str">
            <v xml:space="preserve">Gastos acumulados y otras cuentas por pagar </v>
          </cell>
          <cell r="E50">
            <v>3784637.8199999994</v>
          </cell>
        </row>
        <row r="51">
          <cell r="B51" t="str">
            <v>Total del Pasivo Circulante</v>
          </cell>
          <cell r="E51">
            <v>54368535.940000005</v>
          </cell>
        </row>
        <row r="53">
          <cell r="B53" t="str">
            <v>Beneficios post-empleo por pagar</v>
          </cell>
          <cell r="E53">
            <v>210857.08000000002</v>
          </cell>
        </row>
        <row r="54">
          <cell r="B54" t="str">
            <v>Préstamos por pagar a Largo Plazo</v>
          </cell>
          <cell r="E54">
            <v>91621245.519999996</v>
          </cell>
        </row>
        <row r="55">
          <cell r="B55" t="str">
            <v xml:space="preserve">Documentos por pagar a largo plazo </v>
          </cell>
          <cell r="E55">
            <v>16500106.01</v>
          </cell>
        </row>
        <row r="56">
          <cell r="B56" t="str">
            <v>Pasivo por arrendamiento LP</v>
          </cell>
          <cell r="E56">
            <v>543494.67000000004</v>
          </cell>
        </row>
        <row r="57">
          <cell r="B57" t="str">
            <v>Titulos valores</v>
          </cell>
          <cell r="E57">
            <v>498440.7</v>
          </cell>
        </row>
        <row r="58">
          <cell r="B58" t="str">
            <v>Pasivos por impuesto diferido</v>
          </cell>
          <cell r="E58">
            <v>120527.43</v>
          </cell>
        </row>
        <row r="60">
          <cell r="B60" t="str">
            <v>Total Pasivo No Corriente</v>
          </cell>
          <cell r="E60">
            <v>109494671.41000001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163863207.35000002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3328307.0500000003</v>
          </cell>
        </row>
        <row r="67">
          <cell r="B67" t="str">
            <v>Reserva patrimonial</v>
          </cell>
          <cell r="E67">
            <v>397850.92</v>
          </cell>
        </row>
        <row r="68">
          <cell r="B68" t="str">
            <v xml:space="preserve">Otros componentes del patrimonio </v>
          </cell>
          <cell r="E68">
            <v>0</v>
          </cell>
        </row>
        <row r="69">
          <cell r="B69" t="str">
            <v xml:space="preserve">Resultados acumulados </v>
          </cell>
          <cell r="E69">
            <v>22042541.689999998</v>
          </cell>
        </row>
        <row r="70">
          <cell r="B70" t="str">
            <v>Utilidad del Ejercicio</v>
          </cell>
          <cell r="E70">
            <v>1246875.0600000008</v>
          </cell>
        </row>
        <row r="72">
          <cell r="B72" t="str">
            <v>Total del Patrimonio</v>
          </cell>
          <cell r="E72">
            <v>41715674.719999999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205578882.07000002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3955119.22</v>
          </cell>
        </row>
        <row r="9">
          <cell r="B9" t="str">
            <v>Seguros</v>
          </cell>
          <cell r="E9">
            <v>1062868.2999999998</v>
          </cell>
        </row>
        <row r="10">
          <cell r="B10" t="str">
            <v>Ingresos por financiamiento y similares</v>
          </cell>
          <cell r="E10">
            <v>303872.52</v>
          </cell>
        </row>
        <row r="11">
          <cell r="B11" t="str">
            <v>Ingresos por arrendamientos financieros y similares</v>
          </cell>
          <cell r="E11">
            <v>826079.5199999999</v>
          </cell>
        </row>
        <row r="12">
          <cell r="B12" t="str">
            <v>Intereses y otros Ingresos relacionadas</v>
          </cell>
          <cell r="E12">
            <v>224671.65</v>
          </cell>
        </row>
        <row r="13">
          <cell r="B13" t="str">
            <v>Otros Ingresos de Operación</v>
          </cell>
          <cell r="E13">
            <v>559319.12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6931930.3299999991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1796366.31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121902.49999999999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1918268.81</v>
          </cell>
        </row>
        <row r="21">
          <cell r="B21" t="str">
            <v>Gastos de personal</v>
          </cell>
          <cell r="C21" t="str">
            <v>$</v>
          </cell>
          <cell r="E21">
            <v>792846.05</v>
          </cell>
        </row>
        <row r="22">
          <cell r="B22" t="str">
            <v>Honorarios</v>
          </cell>
          <cell r="E22">
            <v>232304.61</v>
          </cell>
        </row>
        <row r="23">
          <cell r="B23" t="str">
            <v>Comisiones de Ventas, incentivos y premios sobre ventas</v>
          </cell>
          <cell r="E23">
            <v>33630.959999999999</v>
          </cell>
        </row>
        <row r="24">
          <cell r="B24" t="str">
            <v>Suministros, Reparaciones y Mttos.</v>
          </cell>
          <cell r="E24">
            <v>417714.83999999997</v>
          </cell>
        </row>
        <row r="25">
          <cell r="B25" t="str">
            <v>Alquileres</v>
          </cell>
          <cell r="E25">
            <v>27995.42</v>
          </cell>
        </row>
        <row r="26">
          <cell r="B26" t="str">
            <v>Mercadeo y publicidad</v>
          </cell>
          <cell r="E26">
            <v>129278.28</v>
          </cell>
        </row>
        <row r="27">
          <cell r="B27" t="str">
            <v>Otros servicios con empresas relacionadas</v>
          </cell>
          <cell r="E27">
            <v>67271</v>
          </cell>
        </row>
        <row r="28">
          <cell r="B28" t="str">
            <v>Liquidaciones de cartera</v>
          </cell>
          <cell r="E28">
            <v>12060.27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852.39</v>
          </cell>
        </row>
        <row r="33">
          <cell r="B33" t="str">
            <v>Deprec. Y Amortizaciones</v>
          </cell>
          <cell r="E33">
            <v>422348.38</v>
          </cell>
        </row>
        <row r="34">
          <cell r="B34" t="str">
            <v>Impuestos Municipales y Otros</v>
          </cell>
          <cell r="E34">
            <v>11528.07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443406.27999999997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82331.08</v>
          </cell>
        </row>
        <row r="39">
          <cell r="B39" t="str">
            <v>Personal subcontratado</v>
          </cell>
          <cell r="E39">
            <v>22318.539999999997</v>
          </cell>
        </row>
        <row r="40">
          <cell r="B40" t="str">
            <v>Seguros</v>
          </cell>
          <cell r="E40">
            <v>80507.420000000013</v>
          </cell>
        </row>
        <row r="41">
          <cell r="B41" t="str">
            <v>Uso de marca y propiedad intelectual</v>
          </cell>
          <cell r="E41">
            <v>500680.09</v>
          </cell>
        </row>
        <row r="42">
          <cell r="B42" t="str">
            <v>Otros Gastos</v>
          </cell>
          <cell r="E42">
            <v>58546.909999999996</v>
          </cell>
        </row>
        <row r="43">
          <cell r="B43" t="str">
            <v>Gastos Operativos</v>
          </cell>
          <cell r="C43" t="str">
            <v>$</v>
          </cell>
          <cell r="E43">
            <v>3335620.5899999994</v>
          </cell>
        </row>
        <row r="45">
          <cell r="B45" t="str">
            <v>Utilidad de Operación</v>
          </cell>
          <cell r="E45">
            <v>1678040.9300000002</v>
          </cell>
        </row>
        <row r="46">
          <cell r="B46" t="str">
            <v>Otros Ingresos de no Operación</v>
          </cell>
          <cell r="C46" t="str">
            <v>$</v>
          </cell>
          <cell r="E46">
            <v>232695.49000000002</v>
          </cell>
        </row>
        <row r="47">
          <cell r="B47" t="str">
            <v>Otros Gastos de no Operación</v>
          </cell>
          <cell r="E47">
            <v>0</v>
          </cell>
        </row>
        <row r="48">
          <cell r="B48" t="str">
            <v>Gastos y/o Ingresos No operativos</v>
          </cell>
          <cell r="C48" t="str">
            <v>$</v>
          </cell>
          <cell r="E48">
            <v>232695.49000000002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-8969.01</v>
          </cell>
        </row>
        <row r="51">
          <cell r="B51" t="str">
            <v xml:space="preserve">Utilidad antes de impuesto sobre la renta </v>
          </cell>
          <cell r="E51">
            <v>1901767.4100000001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654892.35</v>
          </cell>
        </row>
        <row r="55">
          <cell r="E55">
            <v>1255844.0700000003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1246875.06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A557-84A9-4D84-AAD9-2A22C689F33E}">
  <sheetPr>
    <pageSetUpPr fitToPage="1"/>
  </sheetPr>
  <dimension ref="B2:E78"/>
  <sheetViews>
    <sheetView showGridLines="0" tabSelected="1" topLeftCell="A2" zoomScale="90" zoomScaleNormal="90" workbookViewId="0">
      <pane xSplit="5" ySplit="5" topLeftCell="F7" activePane="bottomRight" state="frozen"/>
      <selection activeCell="B64" sqref="B64"/>
      <selection pane="topRight" activeCell="B64" sqref="B64"/>
      <selection pane="bottomLeft" activeCell="B64" sqref="B64"/>
      <selection pane="bottomRight" activeCell="B64" sqref="B64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106</v>
      </c>
      <c r="C5" s="6"/>
      <c r="D5" s="6"/>
      <c r="E5" s="6"/>
    </row>
    <row r="6" spans="2:5" x14ac:dyDescent="0.3">
      <c r="B6" s="2" t="s">
        <v>3</v>
      </c>
      <c r="E6" s="5">
        <f>+E39+E40+E55+E52</f>
        <v>132944.51402999999</v>
      </c>
    </row>
    <row r="7" spans="2:5" x14ac:dyDescent="0.3">
      <c r="B7" s="7" t="s">
        <v>4</v>
      </c>
      <c r="C7" s="8"/>
      <c r="D7" s="8"/>
      <c r="E7" s="9"/>
    </row>
    <row r="8" spans="2:5" s="10" customFormat="1" x14ac:dyDescent="0.3">
      <c r="B8" s="7" t="s">
        <v>5</v>
      </c>
    </row>
    <row r="9" spans="2:5" x14ac:dyDescent="0.3">
      <c r="B9" s="2" t="s">
        <v>6</v>
      </c>
      <c r="C9" s="2" t="s">
        <v>7</v>
      </c>
      <c r="E9" s="11">
        <v>5653.083700000001</v>
      </c>
    </row>
    <row r="10" spans="2:5" hidden="1" x14ac:dyDescent="0.3">
      <c r="B10" s="2" t="s">
        <v>8</v>
      </c>
      <c r="E10" s="11">
        <v>0</v>
      </c>
    </row>
    <row r="11" spans="2:5" x14ac:dyDescent="0.3">
      <c r="B11" s="2" t="s">
        <v>9</v>
      </c>
      <c r="E11" s="11">
        <v>39649.488070000014</v>
      </c>
    </row>
    <row r="12" spans="2:5" x14ac:dyDescent="0.3">
      <c r="B12" s="2" t="s">
        <v>10</v>
      </c>
      <c r="E12" s="11">
        <v>-5608.9537599999994</v>
      </c>
    </row>
    <row r="13" spans="2:5" x14ac:dyDescent="0.3">
      <c r="B13" s="2" t="s">
        <v>11</v>
      </c>
      <c r="E13" s="11">
        <v>1193.0741499999999</v>
      </c>
    </row>
    <row r="14" spans="2:5" x14ac:dyDescent="0.3">
      <c r="B14" s="2" t="s">
        <v>12</v>
      </c>
      <c r="E14" s="11">
        <v>-49.124929999999999</v>
      </c>
    </row>
    <row r="15" spans="2:5" x14ac:dyDescent="0.3">
      <c r="B15" s="2" t="s">
        <v>13</v>
      </c>
      <c r="E15" s="11">
        <v>123.60633999999985</v>
      </c>
    </row>
    <row r="16" spans="2:5" x14ac:dyDescent="0.3">
      <c r="B16" s="2" t="s">
        <v>14</v>
      </c>
      <c r="E16" s="11">
        <v>431.51355999999998</v>
      </c>
    </row>
    <row r="17" spans="2:5" x14ac:dyDescent="0.3">
      <c r="B17" s="2" t="s">
        <v>15</v>
      </c>
      <c r="E17" s="11">
        <v>260.47848000000005</v>
      </c>
    </row>
    <row r="18" spans="2:5" x14ac:dyDescent="0.3">
      <c r="B18" s="12" t="s">
        <v>16</v>
      </c>
      <c r="E18" s="13">
        <f>SUM(E9:E17)</f>
        <v>41653.165610000018</v>
      </c>
    </row>
    <row r="19" spans="2:5" ht="5.25" customHeight="1" x14ac:dyDescent="0.3">
      <c r="E19" s="11"/>
    </row>
    <row r="20" spans="2:5" x14ac:dyDescent="0.3">
      <c r="B20" s="2" t="s">
        <v>17</v>
      </c>
      <c r="E20" s="11">
        <v>148761.57015000001</v>
      </c>
    </row>
    <row r="21" spans="2:5" x14ac:dyDescent="0.3">
      <c r="B21" s="2" t="s">
        <v>18</v>
      </c>
      <c r="E21" s="11">
        <v>2646.9341199999999</v>
      </c>
    </row>
    <row r="22" spans="2:5" x14ac:dyDescent="0.3">
      <c r="B22" s="2" t="s">
        <v>19</v>
      </c>
      <c r="E22" s="11">
        <v>652.54435000000012</v>
      </c>
    </row>
    <row r="23" spans="2:5" x14ac:dyDescent="0.3">
      <c r="B23" s="2" t="s">
        <v>20</v>
      </c>
      <c r="E23" s="11">
        <v>10133.916300000001</v>
      </c>
    </row>
    <row r="24" spans="2:5" x14ac:dyDescent="0.3">
      <c r="B24" s="2" t="s">
        <v>21</v>
      </c>
      <c r="E24" s="11">
        <v>1074.4702600000003</v>
      </c>
    </row>
    <row r="25" spans="2:5" hidden="1" x14ac:dyDescent="0.3">
      <c r="B25" s="2" t="s">
        <v>22</v>
      </c>
      <c r="E25" s="11">
        <v>0</v>
      </c>
    </row>
    <row r="26" spans="2:5" hidden="1" x14ac:dyDescent="0.3">
      <c r="B26" s="2" t="s">
        <v>23</v>
      </c>
      <c r="E26" s="11">
        <v>0</v>
      </c>
    </row>
    <row r="27" spans="2:5" hidden="1" x14ac:dyDescent="0.3">
      <c r="B27" s="2" t="s">
        <v>24</v>
      </c>
      <c r="E27" s="11">
        <v>0</v>
      </c>
    </row>
    <row r="28" spans="2:5" x14ac:dyDescent="0.3">
      <c r="B28" s="2" t="s">
        <v>25</v>
      </c>
      <c r="E28" s="11">
        <v>619.80671999999993</v>
      </c>
    </row>
    <row r="29" spans="2:5" x14ac:dyDescent="0.3">
      <c r="B29" s="2" t="s">
        <v>26</v>
      </c>
      <c r="E29" s="11">
        <v>36.474559999999997</v>
      </c>
    </row>
    <row r="30" spans="2:5" hidden="1" x14ac:dyDescent="0.3">
      <c r="B30" s="2" t="s">
        <v>8</v>
      </c>
      <c r="E30" s="11">
        <f>IFERROR(VLOOKUP(B30,[1]BG!$B$11:$E$80,4,FALSE),0)/1000</f>
        <v>0</v>
      </c>
    </row>
    <row r="31" spans="2:5" hidden="1" x14ac:dyDescent="0.3">
      <c r="E31" s="14">
        <f>SUM(E20:E30)</f>
        <v>163925.71646000003</v>
      </c>
    </row>
    <row r="32" spans="2:5" ht="12" hidden="1" customHeight="1" x14ac:dyDescent="0.3">
      <c r="B32" s="2" t="s">
        <v>27</v>
      </c>
      <c r="E32" s="11">
        <v>0</v>
      </c>
    </row>
    <row r="33" spans="2:5" x14ac:dyDescent="0.3">
      <c r="B33" s="12" t="s">
        <v>28</v>
      </c>
      <c r="E33" s="13">
        <f>+E31+E32</f>
        <v>163925.71646000003</v>
      </c>
    </row>
    <row r="34" spans="2:5" ht="4.5" customHeight="1" x14ac:dyDescent="0.3">
      <c r="E34" s="15"/>
    </row>
    <row r="35" spans="2:5" ht="13.5" thickBot="1" x14ac:dyDescent="0.35">
      <c r="B35" s="12" t="s">
        <v>29</v>
      </c>
      <c r="C35" s="2" t="s">
        <v>7</v>
      </c>
      <c r="E35" s="16">
        <f>+E33+E18</f>
        <v>205578.88207000005</v>
      </c>
    </row>
    <row r="36" spans="2:5" ht="6" customHeight="1" thickTop="1" x14ac:dyDescent="0.3">
      <c r="E36" s="11"/>
    </row>
    <row r="37" spans="2:5" x14ac:dyDescent="0.3">
      <c r="B37" s="12" t="s">
        <v>30</v>
      </c>
      <c r="E37" s="11"/>
    </row>
    <row r="38" spans="2:5" ht="10.5" customHeight="1" x14ac:dyDescent="0.3">
      <c r="B38" s="12" t="s">
        <v>31</v>
      </c>
      <c r="E38" s="11"/>
    </row>
    <row r="39" spans="2:5" x14ac:dyDescent="0.3">
      <c r="B39" s="2" t="s">
        <v>32</v>
      </c>
      <c r="C39" s="2" t="s">
        <v>7</v>
      </c>
      <c r="E39" s="11">
        <v>0</v>
      </c>
    </row>
    <row r="40" spans="2:5" x14ac:dyDescent="0.3">
      <c r="B40" s="2" t="s">
        <v>33</v>
      </c>
      <c r="E40" s="11">
        <v>40824.827809999995</v>
      </c>
    </row>
    <row r="41" spans="2:5" x14ac:dyDescent="0.3">
      <c r="B41" s="2" t="s">
        <v>34</v>
      </c>
      <c r="E41" s="11">
        <v>2436.8129900000004</v>
      </c>
    </row>
    <row r="42" spans="2:5" x14ac:dyDescent="0.3">
      <c r="B42" s="2" t="s">
        <v>35</v>
      </c>
      <c r="E42" s="11">
        <v>236.90465000000003</v>
      </c>
    </row>
    <row r="43" spans="2:5" x14ac:dyDescent="0.3">
      <c r="B43" s="2" t="s">
        <v>36</v>
      </c>
      <c r="E43" s="11">
        <v>1287.91992</v>
      </c>
    </row>
    <row r="44" spans="2:5" x14ac:dyDescent="0.3">
      <c r="B44" s="2" t="s">
        <v>37</v>
      </c>
      <c r="E44" s="11">
        <v>403.53684999999996</v>
      </c>
    </row>
    <row r="45" spans="2:5" x14ac:dyDescent="0.3">
      <c r="B45" s="2" t="s">
        <v>38</v>
      </c>
      <c r="E45" s="11">
        <v>644.03614000000005</v>
      </c>
    </row>
    <row r="46" spans="2:5" hidden="1" x14ac:dyDescent="0.3">
      <c r="B46" s="2" t="s">
        <v>39</v>
      </c>
      <c r="E46" s="11">
        <v>1191.6448800000007</v>
      </c>
    </row>
    <row r="47" spans="2:5" x14ac:dyDescent="0.3">
      <c r="B47" s="2" t="s">
        <v>40</v>
      </c>
      <c r="E47" s="11">
        <v>3558.2148800000004</v>
      </c>
    </row>
    <row r="48" spans="2:5" x14ac:dyDescent="0.3">
      <c r="B48" s="2" t="s">
        <v>41</v>
      </c>
      <c r="E48" s="11">
        <v>3784.6378199999995</v>
      </c>
    </row>
    <row r="49" spans="2:5" x14ac:dyDescent="0.3">
      <c r="B49" s="12" t="s">
        <v>42</v>
      </c>
      <c r="E49" s="13">
        <f>SUM(E39:E48)</f>
        <v>54368.53593999998</v>
      </c>
    </row>
    <row r="50" spans="2:5" ht="6" customHeight="1" x14ac:dyDescent="0.3">
      <c r="E50" s="11"/>
    </row>
    <row r="51" spans="2:5" ht="12" customHeight="1" x14ac:dyDescent="0.3">
      <c r="B51" s="17" t="s">
        <v>43</v>
      </c>
      <c r="E51" s="11">
        <v>210.85708000000002</v>
      </c>
    </row>
    <row r="52" spans="2:5" x14ac:dyDescent="0.3">
      <c r="B52" s="17" t="s">
        <v>44</v>
      </c>
      <c r="E52" s="11">
        <v>91621.245519999997</v>
      </c>
    </row>
    <row r="53" spans="2:5" x14ac:dyDescent="0.3">
      <c r="B53" s="17" t="s">
        <v>45</v>
      </c>
      <c r="E53" s="11">
        <v>16500.10601</v>
      </c>
    </row>
    <row r="54" spans="2:5" x14ac:dyDescent="0.3">
      <c r="B54" s="17" t="s">
        <v>46</v>
      </c>
      <c r="E54" s="11">
        <v>543.49467000000004</v>
      </c>
    </row>
    <row r="55" spans="2:5" x14ac:dyDescent="0.3">
      <c r="B55" s="17" t="s">
        <v>32</v>
      </c>
      <c r="E55" s="11">
        <v>498.44069999999999</v>
      </c>
    </row>
    <row r="56" spans="2:5" x14ac:dyDescent="0.3">
      <c r="B56" s="17" t="s">
        <v>47</v>
      </c>
      <c r="E56" s="11">
        <v>120.52743</v>
      </c>
    </row>
    <row r="57" spans="2:5" ht="5.25" customHeight="1" x14ac:dyDescent="0.3">
      <c r="E57" s="11"/>
    </row>
    <row r="58" spans="2:5" ht="15" customHeight="1" x14ac:dyDescent="0.3">
      <c r="B58" s="12" t="s">
        <v>48</v>
      </c>
      <c r="E58" s="13">
        <f>SUM(E51:E56)</f>
        <v>109494.67141000001</v>
      </c>
    </row>
    <row r="59" spans="2:5" ht="4.5" customHeight="1" x14ac:dyDescent="0.3">
      <c r="E59" s="11"/>
    </row>
    <row r="60" spans="2:5" ht="16.5" customHeight="1" x14ac:dyDescent="0.3">
      <c r="B60" s="12" t="s">
        <v>49</v>
      </c>
      <c r="C60" s="2" t="s">
        <v>7</v>
      </c>
      <c r="E60" s="13">
        <f>+E49+SUM(E51:E56)</f>
        <v>163863.20734999998</v>
      </c>
    </row>
    <row r="61" spans="2:5" ht="6" customHeight="1" x14ac:dyDescent="0.3">
      <c r="E61" s="11"/>
    </row>
    <row r="62" spans="2:5" ht="13.5" customHeight="1" x14ac:dyDescent="0.3">
      <c r="B62" s="12" t="s">
        <v>50</v>
      </c>
      <c r="E62" s="11"/>
    </row>
    <row r="63" spans="2:5" ht="16.5" customHeight="1" x14ac:dyDescent="0.3">
      <c r="B63" s="2" t="s">
        <v>51</v>
      </c>
      <c r="C63" s="2" t="s">
        <v>7</v>
      </c>
      <c r="E63" s="11">
        <v>14700.1</v>
      </c>
    </row>
    <row r="64" spans="2:5" x14ac:dyDescent="0.3">
      <c r="B64" s="2" t="s">
        <v>52</v>
      </c>
      <c r="E64" s="11">
        <v>3328.3070500000003</v>
      </c>
    </row>
    <row r="65" spans="2:5" x14ac:dyDescent="0.3">
      <c r="B65" s="2" t="s">
        <v>53</v>
      </c>
      <c r="E65" s="11">
        <v>397.85091999999997</v>
      </c>
    </row>
    <row r="66" spans="2:5" hidden="1" x14ac:dyDescent="0.3">
      <c r="B66" s="2" t="s">
        <v>54</v>
      </c>
      <c r="E66" s="11">
        <v>0</v>
      </c>
    </row>
    <row r="67" spans="2:5" x14ac:dyDescent="0.3">
      <c r="B67" s="2" t="s">
        <v>55</v>
      </c>
      <c r="E67" s="11">
        <v>22042.541689999998</v>
      </c>
    </row>
    <row r="68" spans="2:5" x14ac:dyDescent="0.3">
      <c r="B68" s="2" t="s">
        <v>56</v>
      </c>
      <c r="E68" s="11">
        <v>1246.8750600000008</v>
      </c>
    </row>
    <row r="69" spans="2:5" hidden="1" x14ac:dyDescent="0.3">
      <c r="E69" s="11">
        <f>IFERROR(VLOOKUP(B69,[1]BG!$B$11:$E$80,4,FALSE),0)/1000</f>
        <v>0</v>
      </c>
    </row>
    <row r="70" spans="2:5" x14ac:dyDescent="0.3">
      <c r="B70" s="12" t="s">
        <v>57</v>
      </c>
      <c r="E70" s="13">
        <f>SUM(E63:E69)</f>
        <v>41715.674720000003</v>
      </c>
    </row>
    <row r="71" spans="2:5" ht="6.75" customHeight="1" x14ac:dyDescent="0.3">
      <c r="E71" s="11"/>
    </row>
    <row r="72" spans="2:5" ht="13.5" thickBot="1" x14ac:dyDescent="0.35">
      <c r="B72" s="12" t="s">
        <v>58</v>
      </c>
      <c r="C72" s="2" t="s">
        <v>7</v>
      </c>
      <c r="E72" s="16">
        <f>+E70+E60</f>
        <v>205578.88206999999</v>
      </c>
    </row>
    <row r="73" spans="2:5" ht="13.5" thickTop="1" x14ac:dyDescent="0.3">
      <c r="E73" s="18">
        <f>+E70/E35</f>
        <v>0.20291809304515881</v>
      </c>
    </row>
    <row r="74" spans="2:5" x14ac:dyDescent="0.3">
      <c r="E74" s="18"/>
    </row>
    <row r="75" spans="2:5" ht="19.5" customHeight="1" x14ac:dyDescent="0.3"/>
    <row r="76" spans="2:5" ht="8.25" customHeight="1" x14ac:dyDescent="0.3"/>
    <row r="77" spans="2:5" ht="15" customHeight="1" x14ac:dyDescent="0.3">
      <c r="B77" s="19" t="s">
        <v>59</v>
      </c>
      <c r="C77" s="20" t="s">
        <v>60</v>
      </c>
      <c r="D77" s="20"/>
      <c r="E77" s="20"/>
    </row>
    <row r="78" spans="2:5" x14ac:dyDescent="0.3">
      <c r="B78" s="19" t="s">
        <v>61</v>
      </c>
      <c r="C78" s="20" t="s">
        <v>62</v>
      </c>
      <c r="D78" s="20"/>
      <c r="E78" s="20"/>
    </row>
  </sheetData>
  <mergeCells count="3">
    <mergeCell ref="B2:E2"/>
    <mergeCell ref="C77:E77"/>
    <mergeCell ref="C78:E78"/>
  </mergeCells>
  <printOptions horizontalCentered="1"/>
  <pageMargins left="0.78740157480314965" right="0.78740157480314965" top="0.43307086614173229" bottom="0.27559055118110237" header="0.39370078740157483" footer="0.15748031496062992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54B6-BB83-4B22-B985-99BB497BD406}">
  <dimension ref="B1:E102"/>
  <sheetViews>
    <sheetView showGridLines="0" zoomScaleNormal="100" workbookViewId="0">
      <pane xSplit="5" ySplit="5" topLeftCell="F6" activePane="bottomRight" state="frozen"/>
      <selection activeCell="G78" sqref="G78"/>
      <selection pane="topRight" activeCell="G78" sqref="G78"/>
      <selection pane="bottomLeft" activeCell="G78" sqref="G78"/>
      <selection pane="bottomRight" activeCell="B64" sqref="B64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50" customWidth="1"/>
    <col min="6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1" t="s">
        <v>1</v>
      </c>
      <c r="C2" s="4"/>
      <c r="D2" s="4"/>
      <c r="E2" s="22"/>
    </row>
    <row r="3" spans="2:5" x14ac:dyDescent="0.3">
      <c r="B3" s="23" t="s">
        <v>63</v>
      </c>
      <c r="C3" s="23"/>
      <c r="D3" s="23"/>
      <c r="E3" s="24"/>
    </row>
    <row r="4" spans="2:5" s="10" customFormat="1" ht="13.5" thickBot="1" x14ac:dyDescent="0.35">
      <c r="B4" s="25" t="str">
        <f>+'BG Bolsa'!B5</f>
        <v>Al 28 de Febrero 2023</v>
      </c>
      <c r="C4" s="25"/>
      <c r="D4" s="25"/>
      <c r="E4" s="26"/>
    </row>
    <row r="5" spans="2:5" s="28" customFormat="1" x14ac:dyDescent="0.25">
      <c r="B5" s="27" t="str">
        <f>+'BG Bolsa'!B6</f>
        <v>(Cifras expresadas en miles de dólares estadounidenses)</v>
      </c>
      <c r="C5" s="27"/>
      <c r="D5" s="27"/>
      <c r="E5" s="27"/>
    </row>
    <row r="6" spans="2:5" ht="14.25" customHeight="1" x14ac:dyDescent="0.3">
      <c r="B6" s="29" t="s">
        <v>64</v>
      </c>
      <c r="C6" s="29" t="s">
        <v>7</v>
      </c>
      <c r="D6" s="29"/>
      <c r="E6" s="30">
        <v>3955.11922</v>
      </c>
    </row>
    <row r="7" spans="2:5" x14ac:dyDescent="0.3">
      <c r="B7" s="31" t="s">
        <v>65</v>
      </c>
      <c r="C7" s="32"/>
      <c r="D7" s="32"/>
      <c r="E7" s="30">
        <v>1062.8682999999999</v>
      </c>
    </row>
    <row r="8" spans="2:5" x14ac:dyDescent="0.3">
      <c r="B8" s="31" t="s">
        <v>66</v>
      </c>
      <c r="C8" s="32"/>
      <c r="D8" s="32"/>
      <c r="E8" s="30">
        <v>303.87252000000001</v>
      </c>
    </row>
    <row r="9" spans="2:5" x14ac:dyDescent="0.3">
      <c r="B9" s="31" t="s">
        <v>67</v>
      </c>
      <c r="C9" s="31"/>
      <c r="D9" s="31"/>
      <c r="E9" s="30">
        <v>826.07951999999989</v>
      </c>
    </row>
    <row r="10" spans="2:5" x14ac:dyDescent="0.3">
      <c r="B10" s="29" t="s">
        <v>68</v>
      </c>
      <c r="C10" s="29"/>
      <c r="D10" s="29"/>
      <c r="E10" s="30">
        <v>224.67165</v>
      </c>
    </row>
    <row r="11" spans="2:5" x14ac:dyDescent="0.3">
      <c r="B11" s="29" t="s">
        <v>69</v>
      </c>
      <c r="C11" s="29"/>
      <c r="D11" s="29"/>
      <c r="E11" s="30">
        <v>559.31912</v>
      </c>
    </row>
    <row r="12" spans="2:5" s="35" customFormat="1" x14ac:dyDescent="0.3">
      <c r="B12" s="33" t="s">
        <v>70</v>
      </c>
      <c r="C12" s="33" t="s">
        <v>7</v>
      </c>
      <c r="D12" s="33"/>
      <c r="E12" s="34">
        <f>SUM(D6:E11)</f>
        <v>6931.9303300000001</v>
      </c>
    </row>
    <row r="13" spans="2:5" ht="4.5" customHeight="1" x14ac:dyDescent="0.3">
      <c r="B13" s="29"/>
      <c r="C13" s="29"/>
      <c r="D13" s="29"/>
      <c r="E13" s="30"/>
    </row>
    <row r="14" spans="2:5" x14ac:dyDescent="0.3">
      <c r="B14" s="29" t="s">
        <v>71</v>
      </c>
      <c r="C14" s="29" t="s">
        <v>7</v>
      </c>
      <c r="D14" s="29"/>
      <c r="E14" s="30">
        <v>1796.3663100000001</v>
      </c>
    </row>
    <row r="15" spans="2:5" x14ac:dyDescent="0.3">
      <c r="B15" s="29" t="s">
        <v>72</v>
      </c>
      <c r="C15" s="29"/>
      <c r="D15" s="29"/>
      <c r="E15" s="30">
        <v>121.90249999999999</v>
      </c>
    </row>
    <row r="16" spans="2:5" s="35" customFormat="1" x14ac:dyDescent="0.3">
      <c r="B16" s="33" t="s">
        <v>73</v>
      </c>
      <c r="C16" s="33" t="s">
        <v>7</v>
      </c>
      <c r="D16" s="33"/>
      <c r="E16" s="34">
        <f>SUM(E14:E15)</f>
        <v>1918.26881</v>
      </c>
    </row>
    <row r="17" spans="2:5" s="38" customFormat="1" ht="4.5" customHeight="1" x14ac:dyDescent="0.3">
      <c r="B17" s="36"/>
      <c r="C17" s="36"/>
      <c r="D17" s="36"/>
      <c r="E17" s="37"/>
    </row>
    <row r="18" spans="2:5" x14ac:dyDescent="0.3">
      <c r="B18" s="29" t="s">
        <v>74</v>
      </c>
      <c r="C18" s="29" t="s">
        <v>7</v>
      </c>
      <c r="D18" s="29"/>
      <c r="E18" s="30">
        <v>792.84604999999999</v>
      </c>
    </row>
    <row r="19" spans="2:5" x14ac:dyDescent="0.3">
      <c r="B19" s="29" t="s">
        <v>75</v>
      </c>
      <c r="C19" s="29"/>
      <c r="D19" s="29"/>
      <c r="E19" s="30">
        <v>232.30461</v>
      </c>
    </row>
    <row r="20" spans="2:5" x14ac:dyDescent="0.3">
      <c r="B20" s="29" t="s">
        <v>76</v>
      </c>
      <c r="C20" s="29"/>
      <c r="D20" s="29"/>
      <c r="E20" s="30">
        <v>33.630960000000002</v>
      </c>
    </row>
    <row r="21" spans="2:5" x14ac:dyDescent="0.3">
      <c r="B21" s="39" t="s">
        <v>77</v>
      </c>
      <c r="C21" s="39"/>
      <c r="D21" s="39"/>
      <c r="E21" s="30">
        <v>417.71483999999998</v>
      </c>
    </row>
    <row r="22" spans="2:5" x14ac:dyDescent="0.3">
      <c r="B22" s="39" t="s">
        <v>78</v>
      </c>
      <c r="C22" s="39"/>
      <c r="D22" s="39"/>
      <c r="E22" s="30">
        <v>27.995419999999999</v>
      </c>
    </row>
    <row r="23" spans="2:5" x14ac:dyDescent="0.3">
      <c r="B23" s="39" t="s">
        <v>79</v>
      </c>
      <c r="C23" s="39"/>
      <c r="D23" s="39"/>
      <c r="E23" s="30">
        <v>129.27828</v>
      </c>
    </row>
    <row r="24" spans="2:5" x14ac:dyDescent="0.3">
      <c r="B24" s="39" t="s">
        <v>80</v>
      </c>
      <c r="C24" s="39"/>
      <c r="D24" s="39"/>
      <c r="E24" s="30">
        <v>67.271000000000001</v>
      </c>
    </row>
    <row r="25" spans="2:5" x14ac:dyDescent="0.3">
      <c r="B25" s="39" t="s">
        <v>81</v>
      </c>
      <c r="C25" s="39"/>
      <c r="D25" s="39"/>
      <c r="E25" s="30">
        <v>12.060270000000001</v>
      </c>
    </row>
    <row r="26" spans="2:5" hidden="1" x14ac:dyDescent="0.3">
      <c r="B26" s="39" t="s">
        <v>82</v>
      </c>
      <c r="C26" s="39"/>
      <c r="D26" s="39"/>
      <c r="E26" s="30">
        <v>0</v>
      </c>
    </row>
    <row r="27" spans="2:5" hidden="1" x14ac:dyDescent="0.3">
      <c r="B27" s="39" t="s">
        <v>83</v>
      </c>
      <c r="C27" s="39"/>
      <c r="D27" s="39"/>
      <c r="E27" s="30">
        <v>0</v>
      </c>
    </row>
    <row r="28" spans="2:5" hidden="1" x14ac:dyDescent="0.3">
      <c r="B28" s="39" t="s">
        <v>84</v>
      </c>
      <c r="C28" s="39"/>
      <c r="D28" s="39"/>
      <c r="E28" s="30">
        <v>0</v>
      </c>
    </row>
    <row r="29" spans="2:5" x14ac:dyDescent="0.3">
      <c r="B29" s="40" t="s">
        <v>85</v>
      </c>
      <c r="C29" s="40"/>
      <c r="D29" s="40"/>
      <c r="E29" s="30">
        <v>0.85238999999999998</v>
      </c>
    </row>
    <row r="30" spans="2:5" x14ac:dyDescent="0.3">
      <c r="B30" s="40" t="s">
        <v>86</v>
      </c>
      <c r="C30" s="40"/>
      <c r="D30" s="40"/>
      <c r="E30" s="30">
        <v>422.34838000000002</v>
      </c>
    </row>
    <row r="31" spans="2:5" x14ac:dyDescent="0.3">
      <c r="B31" s="39" t="s">
        <v>87</v>
      </c>
      <c r="C31" s="39"/>
      <c r="D31" s="39"/>
      <c r="E31" s="30">
        <v>11.52807</v>
      </c>
    </row>
    <row r="32" spans="2:5" hidden="1" x14ac:dyDescent="0.3">
      <c r="B32" s="39" t="s">
        <v>88</v>
      </c>
      <c r="C32" s="39"/>
      <c r="D32" s="39"/>
      <c r="E32" s="30">
        <v>0</v>
      </c>
    </row>
    <row r="33" spans="2:5" x14ac:dyDescent="0.3">
      <c r="B33" s="41" t="s">
        <v>89</v>
      </c>
      <c r="C33" s="41"/>
      <c r="D33" s="41"/>
      <c r="E33" s="30">
        <v>443.40627999999998</v>
      </c>
    </row>
    <row r="34" spans="2:5" hidden="1" x14ac:dyDescent="0.3">
      <c r="B34" s="41" t="s">
        <v>90</v>
      </c>
      <c r="C34" s="41"/>
      <c r="D34" s="41"/>
      <c r="E34" s="30">
        <v>0</v>
      </c>
    </row>
    <row r="35" spans="2:5" x14ac:dyDescent="0.3">
      <c r="B35" s="39" t="s">
        <v>91</v>
      </c>
      <c r="C35" s="41"/>
      <c r="D35" s="41"/>
      <c r="E35" s="30">
        <v>82.33108</v>
      </c>
    </row>
    <row r="36" spans="2:5" x14ac:dyDescent="0.3">
      <c r="B36" s="41" t="s">
        <v>92</v>
      </c>
      <c r="C36" s="41"/>
      <c r="D36" s="41"/>
      <c r="E36" s="30">
        <v>22.318539999999999</v>
      </c>
    </row>
    <row r="37" spans="2:5" x14ac:dyDescent="0.3">
      <c r="B37" s="41" t="s">
        <v>65</v>
      </c>
      <c r="C37" s="41"/>
      <c r="D37" s="41"/>
      <c r="E37" s="30">
        <v>80.50742000000001</v>
      </c>
    </row>
    <row r="38" spans="2:5" x14ac:dyDescent="0.3">
      <c r="B38" s="41" t="s">
        <v>93</v>
      </c>
      <c r="C38" s="41"/>
      <c r="D38" s="41"/>
      <c r="E38" s="30">
        <v>500.68009000000001</v>
      </c>
    </row>
    <row r="39" spans="2:5" x14ac:dyDescent="0.3">
      <c r="B39" s="39" t="s">
        <v>94</v>
      </c>
      <c r="C39" s="39"/>
      <c r="D39" s="39"/>
      <c r="E39" s="30">
        <v>58.546909999999997</v>
      </c>
    </row>
    <row r="40" spans="2:5" s="35" customFormat="1" x14ac:dyDescent="0.3">
      <c r="B40" s="33" t="s">
        <v>95</v>
      </c>
      <c r="C40" s="33" t="s">
        <v>7</v>
      </c>
      <c r="D40" s="33"/>
      <c r="E40" s="34">
        <f>SUM(E18:E39)</f>
        <v>3335.6205899999995</v>
      </c>
    </row>
    <row r="41" spans="2:5" s="35" customFormat="1" x14ac:dyDescent="0.3">
      <c r="B41" s="33" t="s">
        <v>96</v>
      </c>
      <c r="C41" s="33"/>
      <c r="D41" s="33"/>
      <c r="E41" s="34">
        <f>+E12-E16-E40</f>
        <v>1678.0409300000001</v>
      </c>
    </row>
    <row r="42" spans="2:5" x14ac:dyDescent="0.3">
      <c r="B42" s="39"/>
      <c r="C42" s="39"/>
      <c r="D42" s="39"/>
      <c r="E42" s="30"/>
    </row>
    <row r="43" spans="2:5" x14ac:dyDescent="0.3">
      <c r="B43" s="29" t="s">
        <v>97</v>
      </c>
      <c r="C43" s="29" t="s">
        <v>7</v>
      </c>
      <c r="D43" s="29"/>
      <c r="E43" s="30">
        <v>232.69549000000001</v>
      </c>
    </row>
    <row r="44" spans="2:5" hidden="1" x14ac:dyDescent="0.3">
      <c r="B44" s="29" t="s">
        <v>98</v>
      </c>
      <c r="C44" s="29"/>
      <c r="D44" s="29"/>
      <c r="E44" s="30">
        <f>+[1]ER!E47/1000</f>
        <v>0</v>
      </c>
    </row>
    <row r="45" spans="2:5" s="35" customFormat="1" x14ac:dyDescent="0.3">
      <c r="B45" s="33" t="s">
        <v>99</v>
      </c>
      <c r="C45" s="33" t="s">
        <v>7</v>
      </c>
      <c r="D45" s="33"/>
      <c r="E45" s="42">
        <f>SUM(E43:E44)</f>
        <v>232.69549000000001</v>
      </c>
    </row>
    <row r="46" spans="2:5" s="35" customFormat="1" hidden="1" x14ac:dyDescent="0.3">
      <c r="B46" s="29" t="s">
        <v>100</v>
      </c>
      <c r="C46" s="33"/>
      <c r="D46" s="33"/>
      <c r="E46" s="30">
        <f>IFERROR(VLOOKUP(B46,[1]ER!$B$8:$E$64,4,FALSE),0)/1000</f>
        <v>0</v>
      </c>
    </row>
    <row r="47" spans="2:5" s="35" customFormat="1" x14ac:dyDescent="0.3">
      <c r="B47" s="29" t="s">
        <v>101</v>
      </c>
      <c r="C47" s="33"/>
      <c r="D47" s="33"/>
      <c r="E47" s="30">
        <v>-8.9690100000000008</v>
      </c>
    </row>
    <row r="48" spans="2:5" x14ac:dyDescent="0.3">
      <c r="B48" s="43" t="s">
        <v>102</v>
      </c>
      <c r="C48" s="29"/>
      <c r="D48" s="29"/>
      <c r="E48" s="42">
        <f>+E41+E45+E46+E47</f>
        <v>1901.7674100000002</v>
      </c>
    </row>
    <row r="49" spans="2:5" x14ac:dyDescent="0.3">
      <c r="B49" s="29"/>
      <c r="C49" s="29"/>
      <c r="D49" s="29"/>
      <c r="E49" s="30"/>
    </row>
    <row r="50" spans="2:5" x14ac:dyDescent="0.3">
      <c r="B50" s="33" t="s">
        <v>103</v>
      </c>
      <c r="C50" s="33" t="s">
        <v>7</v>
      </c>
      <c r="D50" s="33"/>
      <c r="E50" s="30">
        <v>654.89234999999996</v>
      </c>
    </row>
    <row r="51" spans="2:5" hidden="1" x14ac:dyDescent="0.3">
      <c r="B51" s="29"/>
      <c r="C51" s="29"/>
      <c r="D51" s="29"/>
      <c r="E51" s="30"/>
    </row>
    <row r="52" spans="2:5" hidden="1" x14ac:dyDescent="0.3">
      <c r="B52" s="43" t="s">
        <v>104</v>
      </c>
      <c r="C52" s="29"/>
      <c r="D52" s="29"/>
      <c r="E52" s="30">
        <v>0</v>
      </c>
    </row>
    <row r="53" spans="2:5" x14ac:dyDescent="0.3">
      <c r="B53" s="29"/>
      <c r="C53" s="29"/>
      <c r="D53" s="29"/>
      <c r="E53" s="30"/>
    </row>
    <row r="54" spans="2:5" ht="13.5" thickBot="1" x14ac:dyDescent="0.35">
      <c r="B54" s="43" t="s">
        <v>105</v>
      </c>
      <c r="C54" s="29"/>
      <c r="D54" s="29"/>
      <c r="E54" s="44">
        <f>+E48-E50</f>
        <v>1246.8750600000003</v>
      </c>
    </row>
    <row r="55" spans="2:5" ht="13.5" thickTop="1" x14ac:dyDescent="0.3">
      <c r="B55" s="29"/>
      <c r="C55" s="29"/>
      <c r="D55" s="29"/>
      <c r="E55" s="30"/>
    </row>
    <row r="56" spans="2:5" ht="10.5" customHeight="1" x14ac:dyDescent="0.3">
      <c r="B56" s="29"/>
      <c r="C56" s="29"/>
      <c r="D56" s="29"/>
      <c r="E56" s="30"/>
    </row>
    <row r="57" spans="2:5" x14ac:dyDescent="0.3">
      <c r="B57" s="29"/>
      <c r="C57" s="29"/>
      <c r="D57" s="29"/>
      <c r="E57" s="30"/>
    </row>
    <row r="58" spans="2:5" x14ac:dyDescent="0.3">
      <c r="B58" s="45"/>
      <c r="C58" s="45"/>
      <c r="D58" s="45"/>
      <c r="E58" s="30"/>
    </row>
    <row r="59" spans="2:5" x14ac:dyDescent="0.3">
      <c r="B59" s="46" t="s">
        <v>59</v>
      </c>
      <c r="C59" s="47" t="s">
        <v>60</v>
      </c>
      <c r="D59" s="47"/>
      <c r="E59" s="47"/>
    </row>
    <row r="60" spans="2:5" x14ac:dyDescent="0.3">
      <c r="B60" s="46" t="s">
        <v>61</v>
      </c>
      <c r="C60" s="47" t="s">
        <v>62</v>
      </c>
      <c r="D60" s="47"/>
      <c r="E60" s="47"/>
    </row>
    <row r="61" spans="2:5" x14ac:dyDescent="0.3">
      <c r="E61" s="15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E67" s="15"/>
    </row>
    <row r="68" spans="2:5" x14ac:dyDescent="0.3">
      <c r="E68" s="15"/>
    </row>
    <row r="69" spans="2:5" x14ac:dyDescent="0.3">
      <c r="E69" s="15"/>
    </row>
    <row r="70" spans="2:5" x14ac:dyDescent="0.3">
      <c r="B70" s="48"/>
      <c r="C70" s="48"/>
      <c r="D70" s="48"/>
      <c r="E70" s="15"/>
    </row>
    <row r="71" spans="2:5" x14ac:dyDescent="0.3">
      <c r="E71" s="15"/>
    </row>
    <row r="72" spans="2:5" x14ac:dyDescent="0.3">
      <c r="E72" s="15"/>
    </row>
    <row r="73" spans="2:5" x14ac:dyDescent="0.3">
      <c r="E73" s="49"/>
    </row>
    <row r="74" spans="2:5" x14ac:dyDescent="0.3">
      <c r="E74" s="49"/>
    </row>
    <row r="75" spans="2:5" x14ac:dyDescent="0.3">
      <c r="E75" s="49"/>
    </row>
    <row r="76" spans="2:5" x14ac:dyDescent="0.3">
      <c r="E76" s="49"/>
    </row>
    <row r="77" spans="2:5" x14ac:dyDescent="0.3">
      <c r="E77" s="49"/>
    </row>
    <row r="78" spans="2:5" x14ac:dyDescent="0.3">
      <c r="B78" s="48"/>
      <c r="C78" s="48"/>
      <c r="D78" s="48"/>
      <c r="E78" s="49"/>
    </row>
    <row r="79" spans="2:5" x14ac:dyDescent="0.3">
      <c r="E79" s="49"/>
    </row>
    <row r="80" spans="2:5" x14ac:dyDescent="0.3">
      <c r="E80" s="49"/>
    </row>
    <row r="81" spans="5:5" x14ac:dyDescent="0.3">
      <c r="E81" s="49"/>
    </row>
    <row r="82" spans="5:5" x14ac:dyDescent="0.3">
      <c r="E82" s="49"/>
    </row>
    <row r="83" spans="5:5" x14ac:dyDescent="0.3">
      <c r="E83" s="49"/>
    </row>
    <row r="84" spans="5:5" x14ac:dyDescent="0.3">
      <c r="E84" s="49"/>
    </row>
    <row r="85" spans="5:5" x14ac:dyDescent="0.3">
      <c r="E85" s="49"/>
    </row>
    <row r="86" spans="5:5" x14ac:dyDescent="0.3">
      <c r="E86" s="49"/>
    </row>
    <row r="87" spans="5:5" x14ac:dyDescent="0.3">
      <c r="E87" s="49"/>
    </row>
    <row r="88" spans="5:5" x14ac:dyDescent="0.3">
      <c r="E88" s="49"/>
    </row>
    <row r="89" spans="5:5" x14ac:dyDescent="0.3">
      <c r="E89" s="49"/>
    </row>
    <row r="90" spans="5:5" x14ac:dyDescent="0.3">
      <c r="E90" s="49"/>
    </row>
    <row r="91" spans="5:5" x14ac:dyDescent="0.3">
      <c r="E91" s="49"/>
    </row>
    <row r="92" spans="5:5" x14ac:dyDescent="0.3">
      <c r="E92" s="49"/>
    </row>
    <row r="93" spans="5:5" x14ac:dyDescent="0.3">
      <c r="E93" s="49"/>
    </row>
    <row r="94" spans="5:5" x14ac:dyDescent="0.3">
      <c r="E94" s="49"/>
    </row>
    <row r="95" spans="5:5" x14ac:dyDescent="0.3">
      <c r="E95" s="49"/>
    </row>
    <row r="96" spans="5:5" x14ac:dyDescent="0.3">
      <c r="E96" s="49"/>
    </row>
    <row r="97" spans="5:5" x14ac:dyDescent="0.3">
      <c r="E97" s="49"/>
    </row>
    <row r="98" spans="5:5" x14ac:dyDescent="0.3">
      <c r="E98" s="49"/>
    </row>
    <row r="99" spans="5:5" x14ac:dyDescent="0.3">
      <c r="E99" s="49"/>
    </row>
    <row r="100" spans="5:5" x14ac:dyDescent="0.3">
      <c r="E100" s="49"/>
    </row>
    <row r="101" spans="5:5" x14ac:dyDescent="0.3">
      <c r="E101" s="49"/>
    </row>
    <row r="102" spans="5:5" x14ac:dyDescent="0.3">
      <c r="E102" s="49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2023-03-14T16:08:52Z</cp:lastPrinted>
  <dcterms:created xsi:type="dcterms:W3CDTF">2023-03-14T16:01:11Z</dcterms:created>
  <dcterms:modified xsi:type="dcterms:W3CDTF">2023-03-14T16:10:20Z</dcterms:modified>
</cp:coreProperties>
</file>