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3\"/>
    </mc:Choice>
  </mc:AlternateContent>
  <xr:revisionPtr revIDLastSave="0" documentId="13_ncr:1_{A4994B47-6771-4F04-9B97-6B65138D2868}" xr6:coauthVersionLast="47" xr6:coauthVersionMax="47" xr10:uidLastSave="{00000000-0000-0000-0000-000000000000}"/>
  <bookViews>
    <workbookView xWindow="-110" yWindow="-110" windowWidth="19420" windowHeight="10420" tabRatio="658" activeTab="2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G61" i="2" l="1"/>
  <c r="I59" i="2"/>
  <c r="H111" i="3"/>
  <c r="H22" i="3"/>
  <c r="I50" i="2"/>
  <c r="I35" i="2"/>
  <c r="I14" i="2"/>
  <c r="I13" i="2"/>
  <c r="I49" i="2"/>
  <c r="I60" i="2"/>
  <c r="H17" i="3" l="1"/>
  <c r="I52" i="2"/>
  <c r="I61" i="2"/>
  <c r="I17" i="2"/>
  <c r="I24" i="2"/>
  <c r="I27" i="2" l="1"/>
  <c r="H41" i="11" l="1"/>
  <c r="H19" i="11"/>
  <c r="H37" i="11"/>
  <c r="H36" i="11"/>
  <c r="H48" i="11"/>
  <c r="L213" i="10"/>
  <c r="K213" i="10"/>
  <c r="E213" i="10"/>
  <c r="L212" i="10"/>
  <c r="M212" i="10" s="1"/>
  <c r="F212" i="10"/>
  <c r="G212" i="10" s="1"/>
  <c r="L211" i="10"/>
  <c r="M211" i="10" s="1"/>
  <c r="F211" i="10"/>
  <c r="G211" i="10" s="1"/>
  <c r="L210" i="10"/>
  <c r="M210" i="10" s="1"/>
  <c r="F210" i="10"/>
  <c r="G210" i="10" s="1"/>
  <c r="L209" i="10"/>
  <c r="M209" i="10" s="1"/>
  <c r="F209" i="10"/>
  <c r="G209" i="10" s="1"/>
  <c r="L208" i="10"/>
  <c r="M208" i="10" s="1"/>
  <c r="F208" i="10"/>
  <c r="G208" i="10" s="1"/>
  <c r="L207" i="10"/>
  <c r="M207" i="10" s="1"/>
  <c r="F207" i="10"/>
  <c r="G207" i="10" s="1"/>
  <c r="L206" i="10"/>
  <c r="M206" i="10" s="1"/>
  <c r="F206" i="10"/>
  <c r="G206" i="10" s="1"/>
  <c r="L205" i="10"/>
  <c r="M205" i="10" s="1"/>
  <c r="F205" i="10"/>
  <c r="G205" i="10" s="1"/>
  <c r="L204" i="10"/>
  <c r="M204" i="10" s="1"/>
  <c r="F204" i="10"/>
  <c r="G204" i="10" s="1"/>
  <c r="L203" i="10"/>
  <c r="M203" i="10" s="1"/>
  <c r="F203" i="10"/>
  <c r="G203" i="10" s="1"/>
  <c r="L202" i="10"/>
  <c r="M202" i="10" s="1"/>
  <c r="F202" i="10"/>
  <c r="G202" i="10" s="1"/>
  <c r="L201" i="10"/>
  <c r="M201" i="10" s="1"/>
  <c r="F201" i="10"/>
  <c r="G201" i="10" s="1"/>
  <c r="L200" i="10"/>
  <c r="M200" i="10" s="1"/>
  <c r="F200" i="10"/>
  <c r="G200" i="10" s="1"/>
  <c r="L199" i="10"/>
  <c r="M199" i="10" s="1"/>
  <c r="F199" i="10"/>
  <c r="G199" i="10" s="1"/>
  <c r="L198" i="10"/>
  <c r="M198" i="10" s="1"/>
  <c r="F198" i="10"/>
  <c r="G198" i="10" s="1"/>
  <c r="L197" i="10"/>
  <c r="M197" i="10" s="1"/>
  <c r="F197" i="10"/>
  <c r="G197" i="10" s="1"/>
  <c r="L196" i="10"/>
  <c r="M196" i="10" s="1"/>
  <c r="F196" i="10"/>
  <c r="G196" i="10" s="1"/>
  <c r="L195" i="10"/>
  <c r="M195" i="10" s="1"/>
  <c r="F195" i="10"/>
  <c r="G195" i="10" s="1"/>
  <c r="L194" i="10"/>
  <c r="M194" i="10" s="1"/>
  <c r="F194" i="10"/>
  <c r="G194" i="10" s="1"/>
  <c r="L193" i="10"/>
  <c r="M193" i="10" s="1"/>
  <c r="F193" i="10"/>
  <c r="G193" i="10" s="1"/>
  <c r="L192" i="10"/>
  <c r="M192" i="10" s="1"/>
  <c r="F192" i="10"/>
  <c r="G192" i="10" s="1"/>
  <c r="L191" i="10"/>
  <c r="M191" i="10" s="1"/>
  <c r="F191" i="10"/>
  <c r="G191" i="10" s="1"/>
  <c r="L190" i="10"/>
  <c r="M190" i="10" s="1"/>
  <c r="F190" i="10"/>
  <c r="G190" i="10" s="1"/>
  <c r="L189" i="10"/>
  <c r="M189" i="10" s="1"/>
  <c r="F189" i="10"/>
  <c r="G189" i="10" s="1"/>
  <c r="L188" i="10"/>
  <c r="M188" i="10" s="1"/>
  <c r="F188" i="10"/>
  <c r="G188" i="10" s="1"/>
  <c r="L187" i="10"/>
  <c r="M187" i="10" s="1"/>
  <c r="F187" i="10"/>
  <c r="G187" i="10" s="1"/>
  <c r="L186" i="10"/>
  <c r="M186" i="10" s="1"/>
  <c r="F186" i="10"/>
  <c r="G186" i="10" s="1"/>
  <c r="L185" i="10"/>
  <c r="M185" i="10" s="1"/>
  <c r="F185" i="10"/>
  <c r="G185" i="10" s="1"/>
  <c r="L184" i="10"/>
  <c r="M184" i="10" s="1"/>
  <c r="F184" i="10"/>
  <c r="G184" i="10" s="1"/>
  <c r="L183" i="10"/>
  <c r="M183" i="10" s="1"/>
  <c r="F183" i="10"/>
  <c r="F213" i="10" s="1"/>
  <c r="L182" i="10"/>
  <c r="M182" i="10" s="1"/>
  <c r="F182" i="10"/>
  <c r="G182" i="10" s="1"/>
  <c r="L181" i="10"/>
  <c r="M181" i="10" s="1"/>
  <c r="F181" i="10"/>
  <c r="G181" i="10" s="1"/>
  <c r="L180" i="10"/>
  <c r="M180" i="10" s="1"/>
  <c r="F180" i="10"/>
  <c r="G180" i="10" s="1"/>
  <c r="L179" i="10"/>
  <c r="M179" i="10" s="1"/>
  <c r="F179" i="10"/>
  <c r="G179" i="10" s="1"/>
  <c r="L178" i="10"/>
  <c r="M178" i="10" s="1"/>
  <c r="F178" i="10"/>
  <c r="G178" i="10" s="1"/>
  <c r="L177" i="10"/>
  <c r="M177" i="10" s="1"/>
  <c r="F177" i="10"/>
  <c r="G177" i="10" s="1"/>
  <c r="L176" i="10"/>
  <c r="M176" i="10" s="1"/>
  <c r="F176" i="10"/>
  <c r="G176" i="10" s="1"/>
  <c r="L175" i="10"/>
  <c r="M175" i="10" s="1"/>
  <c r="F175" i="10"/>
  <c r="G175" i="10" s="1"/>
  <c r="L174" i="10"/>
  <c r="M174" i="10" s="1"/>
  <c r="F174" i="10"/>
  <c r="G174" i="10" s="1"/>
  <c r="L173" i="10"/>
  <c r="M173" i="10" s="1"/>
  <c r="F173" i="10"/>
  <c r="G173" i="10" s="1"/>
  <c r="L172" i="10"/>
  <c r="M172" i="10" s="1"/>
  <c r="F172" i="10"/>
  <c r="G172" i="10" s="1"/>
  <c r="L171" i="10"/>
  <c r="M171" i="10" s="1"/>
  <c r="F171" i="10"/>
  <c r="G171" i="10" s="1"/>
  <c r="L170" i="10"/>
  <c r="M170" i="10" s="1"/>
  <c r="F170" i="10"/>
  <c r="G170" i="10" s="1"/>
  <c r="L169" i="10"/>
  <c r="M169" i="10" s="1"/>
  <c r="F169" i="10"/>
  <c r="G169" i="10" s="1"/>
  <c r="L168" i="10"/>
  <c r="M168" i="10" s="1"/>
  <c r="F168" i="10"/>
  <c r="G168" i="10" s="1"/>
  <c r="L167" i="10"/>
  <c r="M167" i="10" s="1"/>
  <c r="F167" i="10"/>
  <c r="G167" i="10" s="1"/>
  <c r="L166" i="10"/>
  <c r="M166" i="10" s="1"/>
  <c r="F166" i="10"/>
  <c r="G166" i="10" s="1"/>
  <c r="L165" i="10"/>
  <c r="M165" i="10" s="1"/>
  <c r="F165" i="10"/>
  <c r="G165" i="10" s="1"/>
  <c r="L164" i="10"/>
  <c r="M164" i="10" s="1"/>
  <c r="F164" i="10"/>
  <c r="G164" i="10" s="1"/>
  <c r="L163" i="10"/>
  <c r="M163" i="10" s="1"/>
  <c r="F163" i="10"/>
  <c r="G163" i="10" s="1"/>
  <c r="L162" i="10"/>
  <c r="M162" i="10" s="1"/>
  <c r="F162" i="10"/>
  <c r="G162" i="10" s="1"/>
  <c r="L161" i="10"/>
  <c r="M161" i="10" s="1"/>
  <c r="F161" i="10"/>
  <c r="G161" i="10" s="1"/>
  <c r="L160" i="10"/>
  <c r="M160" i="10" s="1"/>
  <c r="F160" i="10"/>
  <c r="G160" i="10" s="1"/>
  <c r="L159" i="10"/>
  <c r="M159" i="10" s="1"/>
  <c r="F159" i="10"/>
  <c r="G159" i="10" s="1"/>
  <c r="L158" i="10"/>
  <c r="M158" i="10" s="1"/>
  <c r="F158" i="10"/>
  <c r="G158" i="10" s="1"/>
  <c r="L157" i="10"/>
  <c r="M157" i="10" s="1"/>
  <c r="F157" i="10"/>
  <c r="G157" i="10" s="1"/>
  <c r="L156" i="10"/>
  <c r="M156" i="10" s="1"/>
  <c r="F156" i="10"/>
  <c r="G156" i="10" s="1"/>
  <c r="L155" i="10"/>
  <c r="M155" i="10" s="1"/>
  <c r="F155" i="10"/>
  <c r="G155" i="10" s="1"/>
  <c r="L154" i="10"/>
  <c r="M154" i="10" s="1"/>
  <c r="F154" i="10"/>
  <c r="G154" i="10" s="1"/>
  <c r="L153" i="10"/>
  <c r="M153" i="10" s="1"/>
  <c r="F153" i="10"/>
  <c r="G153" i="10" s="1"/>
  <c r="L152" i="10"/>
  <c r="M152" i="10" s="1"/>
  <c r="F152" i="10"/>
  <c r="G152" i="10" s="1"/>
  <c r="L151" i="10"/>
  <c r="M151" i="10" s="1"/>
  <c r="F151" i="10"/>
  <c r="G151" i="10" s="1"/>
  <c r="L150" i="10"/>
  <c r="M150" i="10" s="1"/>
  <c r="F150" i="10"/>
  <c r="G150" i="10" s="1"/>
  <c r="L149" i="10"/>
  <c r="M149" i="10" s="1"/>
  <c r="F149" i="10"/>
  <c r="G149" i="10" s="1"/>
  <c r="L148" i="10"/>
  <c r="M148" i="10" s="1"/>
  <c r="F148" i="10"/>
  <c r="G148" i="10" s="1"/>
  <c r="L147" i="10"/>
  <c r="M147" i="10" s="1"/>
  <c r="F147" i="10"/>
  <c r="G147" i="10" s="1"/>
  <c r="L146" i="10"/>
  <c r="M146" i="10" s="1"/>
  <c r="F146" i="10"/>
  <c r="M145" i="10"/>
  <c r="L145" i="10"/>
  <c r="F145" i="10"/>
  <c r="G145" i="10" s="1"/>
  <c r="M144" i="10"/>
  <c r="L144" i="10"/>
  <c r="F144" i="10"/>
  <c r="G144" i="10" s="1"/>
  <c r="M143" i="10"/>
  <c r="L143" i="10"/>
  <c r="F143" i="10"/>
  <c r="G143" i="10" s="1"/>
  <c r="M142" i="10"/>
  <c r="L142" i="10"/>
  <c r="F142" i="10"/>
  <c r="G142" i="10" s="1"/>
  <c r="M141" i="10"/>
  <c r="L141" i="10"/>
  <c r="F141" i="10"/>
  <c r="G141" i="10" s="1"/>
  <c r="M140" i="10"/>
  <c r="L140" i="10"/>
  <c r="F140" i="10"/>
  <c r="G140" i="10" s="1"/>
  <c r="M134" i="10"/>
  <c r="L134" i="10"/>
  <c r="K134" i="10"/>
  <c r="G134" i="10"/>
  <c r="F134" i="10"/>
  <c r="E134" i="10"/>
  <c r="G120" i="10"/>
  <c r="M119" i="10"/>
  <c r="L119" i="10"/>
  <c r="K119" i="10"/>
  <c r="G119" i="10"/>
  <c r="F119" i="10"/>
  <c r="E119" i="10"/>
  <c r="M116" i="10"/>
  <c r="L116" i="10"/>
  <c r="K116" i="10"/>
  <c r="G116" i="10"/>
  <c r="F116" i="10"/>
  <c r="E116" i="10"/>
  <c r="G104" i="10"/>
  <c r="G103" i="10"/>
  <c r="G102" i="10"/>
  <c r="G100" i="10"/>
  <c r="G99" i="10"/>
  <c r="G98" i="10"/>
  <c r="G94" i="10"/>
  <c r="M91" i="10"/>
  <c r="L91" i="10"/>
  <c r="K91" i="10"/>
  <c r="G91" i="10"/>
  <c r="F91" i="10"/>
  <c r="E91" i="10"/>
  <c r="M73" i="10"/>
  <c r="L73" i="10"/>
  <c r="K73" i="10"/>
  <c r="G73" i="10"/>
  <c r="F73" i="10"/>
  <c r="E73" i="10"/>
  <c r="M69" i="10"/>
  <c r="L69" i="10"/>
  <c r="K69" i="10"/>
  <c r="G69" i="10"/>
  <c r="F69" i="10"/>
  <c r="E69" i="10"/>
  <c r="G64" i="10"/>
  <c r="M61" i="10"/>
  <c r="L61" i="10"/>
  <c r="K61" i="10"/>
  <c r="G61" i="10"/>
  <c r="F61" i="10"/>
  <c r="E61" i="10"/>
  <c r="G60" i="10"/>
  <c r="G55" i="10"/>
  <c r="G54" i="10"/>
  <c r="M49" i="10"/>
  <c r="L49" i="10"/>
  <c r="K49" i="10"/>
  <c r="G49" i="10"/>
  <c r="F49" i="10"/>
  <c r="E49" i="10"/>
  <c r="M213" i="10" l="1"/>
  <c r="G183" i="10"/>
  <c r="G213" i="10" s="1"/>
  <c r="G42" i="2" l="1"/>
  <c r="G50" i="2"/>
  <c r="G58" i="2"/>
  <c r="H15" i="11"/>
  <c r="H49" i="11"/>
  <c r="E124" i="3" l="1"/>
  <c r="E99" i="3"/>
  <c r="E97" i="3"/>
  <c r="E95" i="3"/>
  <c r="E93" i="3"/>
  <c r="E91" i="3"/>
  <c r="E89" i="3"/>
  <c r="E87" i="3"/>
  <c r="E85" i="3"/>
  <c r="E107" i="3"/>
  <c r="E105" i="3"/>
  <c r="G20" i="2"/>
  <c r="G22" i="2"/>
  <c r="G41" i="2"/>
  <c r="G40" i="2"/>
  <c r="G36" i="2"/>
  <c r="G35" i="2"/>
  <c r="I38" i="2" l="1"/>
  <c r="I45" i="2" s="1"/>
  <c r="I54" i="2" s="1"/>
  <c r="I63" i="2" s="1"/>
  <c r="E65" i="3"/>
  <c r="E26" i="3"/>
  <c r="E28" i="3"/>
  <c r="E24" i="3"/>
  <c r="E22" i="3"/>
  <c r="E11" i="3"/>
  <c r="E13" i="3"/>
  <c r="G14" i="2"/>
  <c r="G16" i="2"/>
  <c r="G13" i="2"/>
  <c r="E30" i="3" l="1"/>
  <c r="G17" i="2"/>
  <c r="E120" i="3"/>
  <c r="I43" i="2"/>
  <c r="E122" i="3" l="1"/>
  <c r="G43" i="2"/>
  <c r="E111" i="3" l="1"/>
  <c r="H30" i="3" l="1"/>
  <c r="H17" i="11" l="1"/>
  <c r="H21" i="11" s="1"/>
  <c r="J30" i="11"/>
  <c r="H30" i="11"/>
  <c r="J17" i="11"/>
  <c r="J21" i="11" s="1"/>
  <c r="J32" i="11" s="1"/>
  <c r="J44" i="11" s="1"/>
  <c r="J16" i="11"/>
  <c r="H16" i="11"/>
  <c r="J52" i="11" l="1"/>
  <c r="H32" i="11"/>
  <c r="H44" i="11" s="1"/>
  <c r="H52" i="11" l="1"/>
  <c r="G60" i="2" s="1"/>
  <c r="E9" i="3"/>
  <c r="E17" i="3" s="1"/>
  <c r="G24" i="2" l="1"/>
  <c r="G27" i="2" s="1"/>
  <c r="H50" i="3" l="1"/>
  <c r="H70" i="3"/>
  <c r="H101" i="3"/>
  <c r="H108" i="3"/>
  <c r="H117" i="3"/>
  <c r="H126" i="3"/>
  <c r="H129" i="3"/>
  <c r="H130" i="3" s="1"/>
  <c r="H136" i="3"/>
  <c r="G52" i="2" l="1"/>
  <c r="E129" i="3" l="1"/>
  <c r="E113" i="3" l="1"/>
  <c r="E108" i="3"/>
  <c r="E136" i="3" l="1"/>
  <c r="E70" i="3" l="1"/>
  <c r="E130" i="3" l="1"/>
  <c r="E101" i="3" l="1"/>
  <c r="E117" i="3"/>
  <c r="E50" i="3"/>
  <c r="G38" i="2"/>
  <c r="E126" i="3" l="1"/>
  <c r="G45" i="2" l="1"/>
  <c r="G54" i="2" s="1"/>
  <c r="G6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<sst xmlns="http://schemas.openxmlformats.org/spreadsheetml/2006/main" count="660" uniqueCount="338">
  <si>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</si>
  <si>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</si>
  <si>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</si>
  <si>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</si>
  <si>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</si>
  <si>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</si>
  <si>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</si>
  <si>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</si>
  <si>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</si>
  <si>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</si>
  <si>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</si>
  <si>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</si>
  <si>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</si>
  <si>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</si>
  <si>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</si>
  <si>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</si>
  <si>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</si>
  <si>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</si>
  <si>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</si>
  <si>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</si>
  <si>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</si>
  <si>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</si>
  <si>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</si>
  <si>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</si>
  <si>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</si>
  <si>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</si>
  <si>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</si>
  <si>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</si>
  <si>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</si>
  <si>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</si>
  <si>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</si>
  <si>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</si>
  <si>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</si>
  <si>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</si>
  <si>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</si>
  <si>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</si>
  <si>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</si>
  <si>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</si>
  <si>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</si>
  <si>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</si>
  <si>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</si>
  <si>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</si>
  <si>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</si>
  <si>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</si>
  <si>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</si>
  <si>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</si>
  <si>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</si>
  <si>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</si>
  <si>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</si>
  <si>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</si>
  <si>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</si>
  <si>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</si>
  <si>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</si>
  <si>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</si>
  <si>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</si>
  <si>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</si>
  <si>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</si>
  <si>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</si>
  <si>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</si>
  <si>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</si>
  <si>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</si>
  <si>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</si>
  <si>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</si>
  <si>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</si>
  <si>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</si>
  <si>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</si>
  <si>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</si>
  <si>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</si>
  <si>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</si>
  <si>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</si>
  <si>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</si>
  <si>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</si>
  <si>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</si>
  <si>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</si>
  <si>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</si>
  <si>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INGRESOS NETOS</t>
  </si>
  <si>
    <t>COSTO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</si>
  <si>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</si>
  <si>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</si>
  <si>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</si>
  <si>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</si>
  <si>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</si>
  <si>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</si>
  <si>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</si>
  <si>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</si>
  <si>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</si>
  <si>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</si>
  <si>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</si>
  <si>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</si>
  <si>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</si>
  <si>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</si>
  <si>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</si>
  <si>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</si>
  <si>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</si>
  <si>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</si>
  <si>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</si>
  <si>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</si>
  <si>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</si>
  <si>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</si>
  <si>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</si>
  <si>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</si>
  <si>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</si>
  <si>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</si>
  <si>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</si>
  <si>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</si>
  <si>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</si>
  <si>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</si>
  <si>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</si>
  <si>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</si>
  <si>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</si>
  <si>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</si>
  <si>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</si>
  <si>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</si>
  <si>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</si>
  <si>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</si>
  <si>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</si>
  <si>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</si>
  <si>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</si>
  <si>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</si>
  <si>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</si>
  <si>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</si>
  <si>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</si>
  <si>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</si>
  <si>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</si>
  <si>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</si>
  <si>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</si>
  <si>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</si>
  <si>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</si>
  <si>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</si>
  <si>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</si>
  <si>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</si>
  <si>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</si>
  <si>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</si>
  <si>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</si>
  <si>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</si>
  <si>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</si>
  <si>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</si>
  <si>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</si>
  <si>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</si>
  <si>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</si>
  <si>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</si>
  <si>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</si>
  <si>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</si>
  <si>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</si>
  <si>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</si>
  <si>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</si>
  <si>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</si>
  <si>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</si>
  <si>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</si>
  <si>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</si>
  <si>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</si>
  <si>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</si>
  <si>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</si>
  <si>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</si>
  <si>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</si>
  <si>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</si>
  <si>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</si>
  <si>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</si>
  <si>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</si>
  <si>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</si>
  <si>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</si>
  <si>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</si>
  <si>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</si>
  <si>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</si>
  <si>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</si>
  <si>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</si>
  <si>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</si>
  <si>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</si>
  <si>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</si>
  <si>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</si>
  <si>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</si>
  <si>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</si>
  <si>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</si>
  <si>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</si>
  <si>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</si>
  <si>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</si>
  <si>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</si>
  <si>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</si>
  <si>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</si>
  <si>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</si>
  <si>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</si>
  <si>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</si>
  <si>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</si>
  <si>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</si>
  <si>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</si>
  <si>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</si>
  <si>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</si>
  <si>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</si>
  <si>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</si>
  <si>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</si>
  <si>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</si>
  <si>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</si>
  <si>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</si>
  <si>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</si>
  <si>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</si>
  <si>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</si>
  <si>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</si>
  <si>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</si>
  <si>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</si>
  <si>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</si>
  <si>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</si>
  <si>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</si>
  <si>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</si>
  <si>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</si>
  <si>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</si>
  <si>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</si>
  <si>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</si>
  <si>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</si>
  <si>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</si>
  <si>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</si>
  <si>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</si>
  <si>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</si>
  <si>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</si>
  <si>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</si>
  <si>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</si>
  <si>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</si>
  <si>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</si>
  <si>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</si>
  <si>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</si>
  <si>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</si>
  <si>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</si>
  <si>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</si>
  <si>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</si>
  <si>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</si>
  <si>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</si>
  <si>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</si>
  <si>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</si>
  <si>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</si>
  <si>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</si>
  <si>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</si>
  <si>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</si>
  <si>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</si>
  <si>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</si>
  <si>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</si>
  <si>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</si>
  <si>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</si>
  <si>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</si>
  <si>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</si>
  <si>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</si>
  <si>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</si>
  <si>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</si>
  <si>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</si>
  <si>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</si>
  <si>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</si>
  <si>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</si>
  <si>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</si>
  <si>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</si>
  <si>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</si>
  <si>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</si>
  <si>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</si>
  <si>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</si>
  <si>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</si>
  <si>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</si>
  <si>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</si>
  <si>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</si>
  <si>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</si>
  <si>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</si>
  <si>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</si>
  <si>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</si>
  <si>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</si>
  <si>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</si>
  <si>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</si>
  <si>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</si>
  <si>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</si>
  <si>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</si>
  <si>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</si>
  <si>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</si>
  <si>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</si>
  <si>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</si>
  <si>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</si>
  <si>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</si>
  <si>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</si>
  <si>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</si>
  <si>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</si>
  <si>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</si>
  <si>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</si>
  <si>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</si>
  <si>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</si>
  <si>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</si>
  <si>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</si>
  <si>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</si>
  <si>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</si>
  <si>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</si>
  <si>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</si>
  <si>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</si>
  <si>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</si>
  <si>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</si>
  <si>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</si>
  <si>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</si>
  <si>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</si>
  <si>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</si>
  <si>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</si>
  <si>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</si>
  <si>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</si>
  <si>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</si>
  <si>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</si>
  <si>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</si>
  <si>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</si>
  <si>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</si>
  <si>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</si>
  <si>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</si>
  <si>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</si>
  <si>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</si>
  <si>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</si>
  <si>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</si>
  <si>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</si>
  <si>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</si>
  <si>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</si>
  <si>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</si>
  <si>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</si>
  <si>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</si>
  <si>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</si>
  <si>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</si>
  <si>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</si>
  <si>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</si>
  <si>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</si>
  <si>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</si>
  <si>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</si>
  <si>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</si>
  <si>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</si>
  <si>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</si>
  <si>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</si>
  <si>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</si>
  <si>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</si>
  <si>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</si>
  <si>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CTA RESTRINGIDA TITU</t>
  </si>
  <si>
    <t>CTA RESERVA TITULARI</t>
  </si>
  <si>
    <t>CIAS RELACIONADAS.</t>
  </si>
  <si>
    <t>OTROS SEGUROS</t>
  </si>
  <si>
    <t>PROV P/RETIROS VOLUN</t>
  </si>
  <si>
    <t>31.12.2022</t>
  </si>
  <si>
    <t>ESTADO DE RESULTADOS DEL 1o.DE ENERO AL 31 DE ENERO 2023</t>
  </si>
  <si>
    <t>31.01.2022</t>
  </si>
  <si>
    <t>31.01.2023</t>
  </si>
  <si>
    <t>COM REC TERCEROS</t>
  </si>
  <si>
    <t xml:space="preserve">ENERO </t>
  </si>
  <si>
    <t>CARTONERA CENTROAMERICANA, S.A. DE C.V.</t>
  </si>
  <si>
    <t>SIGMAQ PACKAGIN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</si>
</sst>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0" fontId="1" fillId="0" borderId="0" xfId="55"/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5" borderId="0" xfId="1" applyFont="1" applyFill="1"/>
    <xf numFmtId="165" fontId="29" fillId="33" borderId="0" xfId="1" applyFont="1" applyFill="1"/>
    <xf numFmtId="165" fontId="29" fillId="37" borderId="0" xfId="1" applyFont="1" applyFill="1"/>
    <xf numFmtId="165" fontId="29" fillId="38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175" fontId="5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0" borderId="0" xfId="44" applyFont="1"/>
    <xf numFmtId="43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167" fontId="33" fillId="0" borderId="0" xfId="1" applyNumberFormat="1" applyFont="1"/>
    <xf numFmtId="167" fontId="33" fillId="0" borderId="1" xfId="1" applyNumberFormat="1" applyFont="1" applyBorder="1"/>
    <xf numFmtId="167" fontId="34" fillId="0" borderId="0" xfId="1" applyNumberFormat="1" applyFont="1"/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3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39" borderId="0" xfId="1" applyFont="1" applyFill="1"/>
    <xf numFmtId="4" fontId="5" fillId="0" borderId="0" xfId="1" applyNumberFormat="1"/>
    <xf numFmtId="172" fontId="0" fillId="0" borderId="0" xfId="0" applyNumberFormat="1"/>
    <xf numFmtId="165" fontId="6" fillId="0" borderId="0" xfId="1" applyFont="1"/>
    <xf numFmtId="176" fontId="5" fillId="0" borderId="0" xfId="1" applyNumberFormat="1"/>
    <xf numFmtId="177" fontId="0" fillId="0" borderId="0" xfId="0" applyNumberFormat="1"/>
    <xf numFmtId="178" fontId="5" fillId="0" borderId="0" xfId="46" applyNumberFormat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167" fontId="8" fillId="0" borderId="0" xfId="1" applyNumberFormat="1" applyFont="1" applyAlignment="1">
      <alignment horizontal="center"/>
    </xf>
    <xf numFmtId="167" fontId="5" fillId="0" borderId="0" xfId="1" applyNumberForma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9" formatCode="##,##0.0,;\(\ ##,##0.0,\)"/>
    </dxf>
    <dxf>
      <numFmt numFmtId="179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zoomScale="80" zoomScaleNormal="80" zoomScaleSheetLayoutView="80" workbookViewId="0">
      <selection activeCell="E52" sqref="E52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20" t="s">
        <v>74</v>
      </c>
      <c r="C6" s="120"/>
      <c r="D6" s="120"/>
      <c r="E6" s="120"/>
      <c r="F6" s="120"/>
      <c r="G6" s="120"/>
      <c r="H6" s="120"/>
      <c r="I6" s="120"/>
      <c r="J6" s="120"/>
    </row>
    <row r="7" spans="2:13" ht="13" x14ac:dyDescent="0.3">
      <c r="B7" s="121" t="s">
        <v>331</v>
      </c>
      <c r="C7" s="121"/>
      <c r="D7" s="121"/>
      <c r="E7" s="121"/>
      <c r="F7" s="121"/>
      <c r="G7" s="121"/>
      <c r="H7" s="121"/>
      <c r="I7" s="121"/>
      <c r="J7" s="121"/>
    </row>
    <row r="8" spans="2:13" ht="13" x14ac:dyDescent="0.3">
      <c r="B8" s="121" t="s">
        <v>0</v>
      </c>
      <c r="C8" s="121"/>
      <c r="D8" s="121"/>
      <c r="E8" s="121"/>
      <c r="F8" s="121"/>
      <c r="G8" s="121"/>
      <c r="H8" s="121"/>
      <c r="I8" s="121"/>
      <c r="J8" s="121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108"/>
      <c r="I11" s="10"/>
      <c r="J11" s="108"/>
    </row>
    <row r="12" spans="2:13" ht="13" x14ac:dyDescent="0.3">
      <c r="B12" s="8"/>
      <c r="C12" s="8"/>
      <c r="D12" s="8"/>
      <c r="E12" s="8"/>
      <c r="F12" s="8"/>
      <c r="G12" s="8"/>
      <c r="H12" s="11" t="s">
        <v>333</v>
      </c>
      <c r="I12" s="10"/>
      <c r="J12" s="11" t="s">
        <v>332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75</v>
      </c>
      <c r="D15" s="8"/>
      <c r="E15" s="8"/>
      <c r="F15" s="8"/>
      <c r="G15" s="8"/>
      <c r="H15" s="71">
        <f>(-'Lista de Saldos IM'!E143-'Lista de Saldos IM'!E145-'Lista de Saldos IM'!E144)/1000</f>
        <v>229.34273999999999</v>
      </c>
      <c r="I15" s="62"/>
      <c r="J15" s="76">
        <v>213.70688999999999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229.34273999999999</v>
      </c>
      <c r="I17" s="62"/>
      <c r="J17" s="63">
        <f>+J15</f>
        <v>213.70688999999999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87"/>
      <c r="K18" s="8"/>
    </row>
    <row r="19" spans="2:13" x14ac:dyDescent="0.25">
      <c r="B19" s="14"/>
      <c r="C19" s="25" t="s">
        <v>76</v>
      </c>
      <c r="D19" s="8"/>
      <c r="E19" s="8"/>
      <c r="F19" s="8"/>
      <c r="G19" s="8"/>
      <c r="H19" s="76">
        <f>('Lista de Saldos IM'!E151+'Lista de Saldos IM'!E152+'Lista de Saldos IM'!E153+'Lista de Saldos IM'!E155+'Lista de Saldos IM'!E157+'Lista de Saldos IM'!E158+'Lista de Saldos IM'!E159+'Lista de Saldos IM'!E162+'Lista de Saldos IM'!E168+'Lista de Saldos IM'!E171+'Lista de Saldos IM'!E172)/1000</f>
        <v>74.011590000000012</v>
      </c>
      <c r="I19" s="62"/>
      <c r="J19" s="76">
        <v>78.144900000000007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87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155.33114999999998</v>
      </c>
      <c r="I21" s="62"/>
      <c r="J21" s="63">
        <f>+J17-J19</f>
        <v>135.56198999999998</v>
      </c>
      <c r="K21" s="63"/>
    </row>
    <row r="22" spans="2:13" x14ac:dyDescent="0.25">
      <c r="H22" s="62"/>
      <c r="I22" s="62"/>
      <c r="J22" s="87"/>
      <c r="K22" s="2"/>
    </row>
    <row r="23" spans="2:13" x14ac:dyDescent="0.25">
      <c r="B23" s="8"/>
      <c r="C23" s="8"/>
      <c r="D23" s="8"/>
      <c r="E23" s="116"/>
      <c r="F23" s="8"/>
      <c r="G23" s="8"/>
      <c r="H23" s="62"/>
      <c r="I23" s="62"/>
      <c r="J23" s="87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87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87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88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87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87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87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155.33114999999998</v>
      </c>
      <c r="I32" s="62"/>
      <c r="J32" s="63">
        <f>+J21-J30</f>
        <v>135.56198999999998</v>
      </c>
      <c r="K32" s="63"/>
    </row>
    <row r="33" spans="2:11" ht="13" hidden="1" x14ac:dyDescent="0.3">
      <c r="D33" s="5" t="s">
        <v>8</v>
      </c>
      <c r="H33" s="62"/>
      <c r="I33" s="62"/>
      <c r="J33" s="87"/>
      <c r="K33" s="2"/>
    </row>
    <row r="34" spans="2:11" x14ac:dyDescent="0.25">
      <c r="C34" s="2" t="s">
        <v>9</v>
      </c>
      <c r="H34" s="62"/>
      <c r="I34" s="62"/>
      <c r="J34" s="87"/>
      <c r="K34" s="2"/>
    </row>
    <row r="35" spans="2:11" hidden="1" x14ac:dyDescent="0.25">
      <c r="D35" s="2" t="s">
        <v>10</v>
      </c>
      <c r="E35" s="8"/>
      <c r="H35" s="62"/>
      <c r="I35" s="62"/>
      <c r="J35" s="87">
        <v>0</v>
      </c>
      <c r="K35" s="8"/>
    </row>
    <row r="36" spans="2:11" x14ac:dyDescent="0.25">
      <c r="D36" s="25" t="s">
        <v>5</v>
      </c>
      <c r="E36" s="8"/>
      <c r="F36" s="8"/>
      <c r="G36" s="8"/>
      <c r="H36" s="62">
        <f>('Lista de Saldos IM'!E181+'Lista de Saldos IM'!E180+'Lista de Saldos IM'!E213)/1000</f>
        <v>40.67134999999999</v>
      </c>
      <c r="I36" s="62"/>
      <c r="J36" s="87">
        <v>31.164030000000004</v>
      </c>
      <c r="K36" s="8"/>
    </row>
    <row r="37" spans="2:11" x14ac:dyDescent="0.25">
      <c r="D37" s="8" t="s">
        <v>11</v>
      </c>
      <c r="E37" s="8"/>
      <c r="F37" s="8"/>
      <c r="G37" s="8"/>
      <c r="H37" s="53">
        <f>('Lista de Saldos IM'!E141+'Lista de Saldos IM'!E142+'Lista de Saldos IM'!E147+'Lista de Saldos IM'!E148+'Lista de Saldos IM'!E167+'Lista de Saldos IM'!E140+'Lista de Saldos IM'!E146)/1000</f>
        <v>-45.317119999999989</v>
      </c>
      <c r="I37" s="62"/>
      <c r="J37" s="53">
        <v>-5.4435699999999976</v>
      </c>
      <c r="K37" s="62"/>
    </row>
    <row r="38" spans="2:11" x14ac:dyDescent="0.25">
      <c r="D38" s="8" t="s">
        <v>12</v>
      </c>
      <c r="E38" s="8"/>
      <c r="F38" s="8"/>
      <c r="G38" s="8"/>
      <c r="H38" s="62"/>
      <c r="I38" s="62"/>
      <c r="J38" s="87">
        <v>0</v>
      </c>
      <c r="K38" s="8"/>
    </row>
    <row r="39" spans="2:11" x14ac:dyDescent="0.25">
      <c r="H39" s="62"/>
      <c r="I39" s="62"/>
      <c r="J39" s="87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2"/>
      <c r="I40" s="62"/>
      <c r="J40" s="87"/>
      <c r="K40" s="8"/>
    </row>
    <row r="41" spans="2:11" x14ac:dyDescent="0.25">
      <c r="B41" s="8"/>
      <c r="C41" s="25" t="s">
        <v>77</v>
      </c>
      <c r="D41" s="8"/>
      <c r="E41" s="8"/>
      <c r="F41" s="8"/>
      <c r="G41" s="8"/>
      <c r="H41" s="71">
        <f>(-'Lista de Saldos IM'!E175-'Lista de Saldos IM'!E174)/1000</f>
        <v>-23.862929999999999</v>
      </c>
      <c r="I41" s="62"/>
      <c r="J41" s="76">
        <v>2.00082</v>
      </c>
      <c r="K41" s="62"/>
    </row>
    <row r="42" spans="2:11" x14ac:dyDescent="0.25">
      <c r="B42" s="8"/>
      <c r="C42" s="8"/>
      <c r="D42" s="8"/>
      <c r="E42" s="8"/>
      <c r="F42" s="8"/>
      <c r="G42" s="8"/>
      <c r="H42" s="62"/>
      <c r="I42" s="62"/>
      <c r="J42" s="87"/>
      <c r="K42" s="8"/>
    </row>
    <row r="43" spans="2:11" x14ac:dyDescent="0.25">
      <c r="H43" s="62"/>
      <c r="I43" s="62"/>
      <c r="J43" s="87"/>
      <c r="K43" s="2"/>
    </row>
    <row r="44" spans="2:11" ht="13" x14ac:dyDescent="0.3">
      <c r="B44" s="12"/>
      <c r="C44" s="122" t="s">
        <v>70</v>
      </c>
      <c r="D44" s="122"/>
      <c r="E44" s="122"/>
      <c r="F44" s="122"/>
      <c r="G44" s="108"/>
      <c r="H44" s="63">
        <f>H32-H35-H36-H37-H38+H41+H42</f>
        <v>136.11398999999997</v>
      </c>
      <c r="I44" s="63"/>
      <c r="J44" s="63">
        <f>J32-J35-J36-J37-J38+J41</f>
        <v>111.84234999999998</v>
      </c>
      <c r="K44" s="63"/>
    </row>
    <row r="45" spans="2:11" x14ac:dyDescent="0.25">
      <c r="B45" s="12"/>
      <c r="H45" s="62"/>
      <c r="I45" s="62"/>
      <c r="J45" s="87"/>
      <c r="K45" s="2"/>
    </row>
    <row r="46" spans="2:11" x14ac:dyDescent="0.25">
      <c r="C46" s="12" t="s">
        <v>14</v>
      </c>
      <c r="D46" s="8"/>
      <c r="E46" s="8"/>
      <c r="F46" s="8"/>
      <c r="G46" s="8"/>
      <c r="H46" s="62"/>
      <c r="I46" s="62"/>
      <c r="J46" s="87"/>
      <c r="K46" s="8"/>
    </row>
    <row r="47" spans="2:11" x14ac:dyDescent="0.25">
      <c r="H47" s="62"/>
      <c r="I47" s="62"/>
      <c r="J47" s="87"/>
      <c r="K47" s="20"/>
    </row>
    <row r="48" spans="2:11" x14ac:dyDescent="0.25">
      <c r="C48" s="12" t="s">
        <v>15</v>
      </c>
      <c r="H48" s="62">
        <f>'Lista de Saldos IM'!E177/1000</f>
        <v>31.416080000000001</v>
      </c>
      <c r="I48" s="62"/>
      <c r="J48" s="87">
        <v>21.993880000000001</v>
      </c>
      <c r="K48" s="62"/>
    </row>
    <row r="49" spans="2:11" x14ac:dyDescent="0.25">
      <c r="B49" s="8"/>
      <c r="C49" s="27" t="s">
        <v>79</v>
      </c>
      <c r="H49" s="62">
        <f>'Lista de Saldos IM'!E178/1000</f>
        <v>0</v>
      </c>
      <c r="I49" s="62"/>
      <c r="J49" s="87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87"/>
      <c r="K51" s="21"/>
    </row>
    <row r="52" spans="2:11" ht="13.5" thickBot="1" x14ac:dyDescent="0.35">
      <c r="C52" s="6" t="s">
        <v>71</v>
      </c>
      <c r="D52" s="6"/>
      <c r="E52" s="6"/>
      <c r="F52" s="8"/>
      <c r="G52" s="8"/>
      <c r="H52" s="59">
        <f>H44-H48-H49</f>
        <v>104.69790999999998</v>
      </c>
      <c r="I52" s="62"/>
      <c r="J52" s="59">
        <f>J44-J48-J49</f>
        <v>89.848469999999978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62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97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78</v>
      </c>
      <c r="E60" s="25"/>
      <c r="F60" s="25"/>
      <c r="G60" s="123" t="s">
        <v>81</v>
      </c>
      <c r="H60" s="123"/>
      <c r="I60" s="123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6"/>
  <sheetViews>
    <sheetView showGridLines="0" view="pageBreakPreview" zoomScale="80" zoomScaleNormal="90" zoomScaleSheetLayoutView="80" workbookViewId="0">
      <selection activeCell="H58" sqref="H58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20" t="s">
        <v>74</v>
      </c>
      <c r="C6" s="120"/>
      <c r="D6" s="120"/>
      <c r="E6" s="120"/>
      <c r="F6" s="120"/>
      <c r="G6" s="120"/>
      <c r="H6" s="120"/>
      <c r="I6" s="120"/>
    </row>
    <row r="7" spans="2:11" ht="13" x14ac:dyDescent="0.3">
      <c r="B7" s="122" t="s">
        <v>95</v>
      </c>
      <c r="C7" s="124"/>
      <c r="D7" s="124"/>
      <c r="E7" s="124"/>
      <c r="F7" s="124"/>
      <c r="G7" s="124"/>
      <c r="H7" s="124"/>
      <c r="I7" s="124"/>
    </row>
    <row r="8" spans="2:11" ht="13" x14ac:dyDescent="0.3">
      <c r="B8" s="124" t="s">
        <v>16</v>
      </c>
      <c r="C8" s="124"/>
      <c r="D8" s="124"/>
      <c r="E8" s="124"/>
      <c r="F8" s="124"/>
      <c r="G8" s="124"/>
      <c r="H8" s="124"/>
      <c r="I8" s="124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85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333</v>
      </c>
      <c r="H11" s="25"/>
      <c r="I11" s="11" t="s">
        <v>330</v>
      </c>
    </row>
    <row r="12" spans="2:11" ht="13" x14ac:dyDescent="0.3">
      <c r="B12" s="13" t="s">
        <v>86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92">
        <f>'Lista de Saldos IM'!E49/1000</f>
        <v>511.10160000000002</v>
      </c>
      <c r="H13" s="25"/>
      <c r="I13" s="25">
        <f>1974246.23/1000</f>
        <v>1974.24623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93">
        <f>('Lista de Saldos IM'!E51+'Lista de Saldos IM'!E52+'Lista de Saldos IM'!E53+'Lista de Saldos IM'!E61)/1000</f>
        <v>22814.564780000001</v>
      </c>
      <c r="H14" s="25"/>
      <c r="I14" s="25">
        <f>21041019.82/1000</f>
        <v>21041.019820000001</v>
      </c>
      <c r="J14" s="25"/>
      <c r="K14" s="23"/>
    </row>
    <row r="15" spans="2:11" hidden="1" x14ac:dyDescent="0.25">
      <c r="B15" s="25" t="s">
        <v>98</v>
      </c>
      <c r="C15" s="25"/>
      <c r="D15" s="25"/>
      <c r="E15" s="25"/>
      <c r="F15" s="25"/>
      <c r="G15" s="93"/>
      <c r="H15" s="25"/>
      <c r="I15" s="25"/>
      <c r="J15" s="25"/>
    </row>
    <row r="16" spans="2:11" x14ac:dyDescent="0.25">
      <c r="B16" s="25" t="s">
        <v>20</v>
      </c>
      <c r="C16" s="25"/>
      <c r="D16" s="25"/>
      <c r="E16" s="25"/>
      <c r="F16" s="25"/>
      <c r="G16" s="90">
        <f>('Lista de Saldos IM'!E63+'Lista de Saldos IM'!E64)/1000</f>
        <v>115.61055</v>
      </c>
      <c r="H16" s="25"/>
      <c r="I16" s="26">
        <v>135.84328000000002</v>
      </c>
      <c r="J16" s="25"/>
    </row>
    <row r="17" spans="1:12" ht="13" x14ac:dyDescent="0.3">
      <c r="B17"/>
      <c r="C17" s="18" t="s">
        <v>88</v>
      </c>
      <c r="D17" s="31"/>
      <c r="E17" s="25"/>
      <c r="F17" s="25"/>
      <c r="G17" s="94">
        <f>SUM(G13:G16)</f>
        <v>23441.276930000004</v>
      </c>
      <c r="H17" s="36"/>
      <c r="I17" s="36">
        <f>SUM(I13:I16)</f>
        <v>23151.109330000003</v>
      </c>
      <c r="J17" s="36"/>
    </row>
    <row r="18" spans="1:12" ht="15" customHeight="1" x14ac:dyDescent="0.25">
      <c r="F18" s="25"/>
    </row>
    <row r="19" spans="1:12" ht="13" x14ac:dyDescent="0.3">
      <c r="A19"/>
      <c r="B19" s="13" t="s">
        <v>87</v>
      </c>
      <c r="C19" s="25"/>
      <c r="D19" s="25"/>
      <c r="E19" s="25"/>
      <c r="F19" s="25"/>
      <c r="G19" s="94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93">
        <f>('Lista de Saldos IM'!E69+'Lista de Saldos IM'!E73+'Lista de Saldos IM'!E74+'Lista de Saldos IM'!E75+'Lista de Saldos IM'!E76+'Lista de Saldos IM'!E77+'Lista de Saldos IM'!E78+'Lista de Saldos IM'!E79+'Lista de Saldos IM'!E80+'Lista de Saldos IM'!E91+'Lista de Saldos IM'!E94+'Lista de Saldos IM'!E93+'Lista de Saldos IM'!E81+'Lista de Saldos IM'!E95)/1000</f>
        <v>19741.479870000003</v>
      </c>
      <c r="H20" s="25"/>
      <c r="I20" s="25">
        <v>19594.25578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93"/>
      <c r="H21" s="25"/>
      <c r="I21" s="25"/>
      <c r="J21" s="25"/>
    </row>
    <row r="22" spans="1:12" x14ac:dyDescent="0.25">
      <c r="B22" s="1" t="s">
        <v>68</v>
      </c>
      <c r="C22" s="25"/>
      <c r="D22" s="25"/>
      <c r="E22" s="25"/>
      <c r="F22" s="25"/>
      <c r="G22" s="93">
        <f>('Lista de Saldos IM'!E65+'Lista de Saldos IM'!E66)/1000</f>
        <v>5960</v>
      </c>
      <c r="H22" s="25"/>
      <c r="I22" s="25">
        <v>4960</v>
      </c>
      <c r="J22" s="25"/>
    </row>
    <row r="23" spans="1:12" ht="13.5" hidden="1" customHeight="1" x14ac:dyDescent="0.25">
      <c r="B23" s="25" t="s">
        <v>82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89</v>
      </c>
      <c r="D24" s="31"/>
      <c r="E24" s="25"/>
      <c r="F24" s="25"/>
      <c r="G24" s="36">
        <f>SUM(G20:G23)</f>
        <v>25701.479870000003</v>
      </c>
      <c r="H24" s="25"/>
      <c r="I24" s="36">
        <f>SUM(I20:I23)</f>
        <v>24554.25578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90</v>
      </c>
      <c r="D27" s="30"/>
      <c r="E27" s="25"/>
      <c r="F27" s="25"/>
      <c r="G27" s="38">
        <f>+G24+G17</f>
        <v>49142.756800000003</v>
      </c>
      <c r="H27" s="25"/>
      <c r="I27" s="38">
        <f>I24+I17</f>
        <v>47705.365109999999</v>
      </c>
      <c r="J27" s="25"/>
    </row>
    <row r="28" spans="1:12" ht="13.5" thickTop="1" x14ac:dyDescent="0.3">
      <c r="H28" s="36"/>
      <c r="J28" s="36"/>
    </row>
    <row r="29" spans="1:12" x14ac:dyDescent="0.25">
      <c r="G29" s="93"/>
    </row>
    <row r="30" spans="1:12" x14ac:dyDescent="0.25">
      <c r="G30" s="89"/>
    </row>
    <row r="31" spans="1:12" ht="13" x14ac:dyDescent="0.3">
      <c r="B31" s="33" t="s">
        <v>23</v>
      </c>
      <c r="C31" s="25"/>
      <c r="D31" s="25"/>
      <c r="E31" s="25"/>
      <c r="F31" s="25"/>
      <c r="G31" s="114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86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05">
        <f>-'Lista de Saldos IM'!E98/1000</f>
        <v>17976.385120000003</v>
      </c>
      <c r="H35" s="25"/>
      <c r="I35" s="25">
        <f>16602000/1000</f>
        <v>16602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90">
        <f>-'Lista de Saldos IM'!E99/1000</f>
        <v>683.93714999999997</v>
      </c>
      <c r="H36" s="25"/>
      <c r="I36" s="26">
        <v>631.33021999999994</v>
      </c>
      <c r="J36" s="25"/>
    </row>
    <row r="37" spans="2:14" hidden="1" x14ac:dyDescent="0.25">
      <c r="C37" s="25"/>
      <c r="D37" s="25"/>
      <c r="E37" s="25"/>
      <c r="F37" s="25"/>
      <c r="G37" s="106"/>
      <c r="H37" s="25"/>
      <c r="I37" s="26"/>
      <c r="J37" s="25"/>
      <c r="N37" s="91"/>
    </row>
    <row r="38" spans="2:14" ht="13" x14ac:dyDescent="0.3">
      <c r="B38" s="25"/>
      <c r="C38" s="25"/>
      <c r="D38" s="25"/>
      <c r="E38" s="25"/>
      <c r="F38" s="25"/>
      <c r="G38" s="107">
        <f>SUM(G35:G37)</f>
        <v>18660.322270000004</v>
      </c>
      <c r="H38" s="13"/>
      <c r="I38" s="13">
        <f>SUM(I35:I37)</f>
        <v>17233.33022</v>
      </c>
      <c r="J38" s="13"/>
    </row>
    <row r="39" spans="2:14" x14ac:dyDescent="0.25">
      <c r="G39" s="25"/>
      <c r="I39" s="25"/>
    </row>
    <row r="40" spans="2:14" x14ac:dyDescent="0.25">
      <c r="B40" s="1" t="s">
        <v>26</v>
      </c>
      <c r="G40" s="25">
        <f>(-'Lista de Saldos IM'!E101)/1000</f>
        <v>24.23902</v>
      </c>
      <c r="I40" s="25">
        <v>23.977930000000001</v>
      </c>
    </row>
    <row r="41" spans="2:14" x14ac:dyDescent="0.25">
      <c r="B41" s="25" t="s">
        <v>27</v>
      </c>
      <c r="C41" s="25"/>
      <c r="D41" s="25"/>
      <c r="E41" s="25"/>
      <c r="F41" s="64"/>
      <c r="G41" s="25">
        <f>(-'Lista de Saldos IM'!E104)/1000</f>
        <v>296.73864000000003</v>
      </c>
      <c r="H41" s="25"/>
      <c r="I41" s="25">
        <v>302.99309999999997</v>
      </c>
      <c r="J41" s="25"/>
    </row>
    <row r="42" spans="2:14" x14ac:dyDescent="0.25">
      <c r="B42" s="25" t="s">
        <v>28</v>
      </c>
      <c r="C42" s="25"/>
      <c r="D42" s="25"/>
      <c r="E42" s="25"/>
      <c r="F42" s="64"/>
      <c r="G42" s="90">
        <f>(-'Lista de Saldos IM'!E116-'Lista de Saldos IM'!E103-'Lista de Saldos IM'!E120)/1000</f>
        <v>530.70382999999993</v>
      </c>
      <c r="H42" s="25"/>
      <c r="I42" s="26">
        <v>517.82983000000002</v>
      </c>
      <c r="J42" s="25"/>
    </row>
    <row r="43" spans="2:14" ht="13" x14ac:dyDescent="0.3">
      <c r="B43" s="39"/>
      <c r="C43" s="30"/>
      <c r="D43"/>
      <c r="E43"/>
      <c r="F43"/>
      <c r="G43" s="36">
        <f>SUM(G40:G42)</f>
        <v>851.68148999999994</v>
      </c>
      <c r="H43" s="25"/>
      <c r="I43" s="36">
        <f>SUM(I40:I42)</f>
        <v>844.80086000000006</v>
      </c>
      <c r="J43" s="25"/>
    </row>
    <row r="44" spans="2:14" ht="13" x14ac:dyDescent="0.3">
      <c r="B44" s="39"/>
      <c r="C44" s="30"/>
      <c r="D44"/>
      <c r="E44"/>
      <c r="F44"/>
      <c r="G44" s="36"/>
      <c r="H44" s="25"/>
      <c r="I44" s="36"/>
      <c r="J44" s="25"/>
    </row>
    <row r="45" spans="2:14" ht="13" x14ac:dyDescent="0.3">
      <c r="B45" s="39"/>
      <c r="C45" s="18" t="s">
        <v>91</v>
      </c>
      <c r="D45"/>
      <c r="E45"/>
      <c r="F45"/>
      <c r="G45" s="36">
        <f>G38+G43</f>
        <v>19512.003760000003</v>
      </c>
      <c r="H45" s="25"/>
      <c r="I45" s="36">
        <f>I43+I38</f>
        <v>18078.131079999999</v>
      </c>
      <c r="J45" s="25"/>
    </row>
    <row r="46" spans="2:14" ht="13" x14ac:dyDescent="0.3">
      <c r="B46" s="39"/>
      <c r="C46" s="30"/>
      <c r="D46"/>
      <c r="E46"/>
      <c r="F46"/>
      <c r="G46" s="36"/>
      <c r="H46" s="25"/>
      <c r="I46" s="36"/>
      <c r="J46" s="25"/>
    </row>
    <row r="47" spans="2:14" ht="13" x14ac:dyDescent="0.3">
      <c r="B47" s="13" t="s">
        <v>87</v>
      </c>
      <c r="C47" s="30"/>
      <c r="D47"/>
      <c r="E47"/>
      <c r="F47"/>
      <c r="G47" s="36"/>
      <c r="H47" s="25"/>
      <c r="I47" s="36"/>
      <c r="J47" s="25"/>
    </row>
    <row r="48" spans="2:14" x14ac:dyDescent="0.25">
      <c r="B48" s="25"/>
      <c r="D48" s="31"/>
      <c r="E48" s="25"/>
      <c r="F48" s="25"/>
      <c r="H48" s="25"/>
      <c r="J48" s="25"/>
    </row>
    <row r="49" spans="2:12" ht="13" x14ac:dyDescent="0.3">
      <c r="B49" t="s">
        <v>83</v>
      </c>
      <c r="C49"/>
      <c r="D49"/>
      <c r="E49"/>
      <c r="F49"/>
      <c r="G49" s="119">
        <v>1574.7810099999999</v>
      </c>
      <c r="H49" s="41"/>
      <c r="I49" s="40">
        <f>1574781.01/1000</f>
        <v>1574.7810099999999</v>
      </c>
      <c r="J49" s="41"/>
    </row>
    <row r="50" spans="2:12" x14ac:dyDescent="0.25">
      <c r="B50" s="25" t="s">
        <v>29</v>
      </c>
      <c r="C50"/>
      <c r="D50"/>
      <c r="E50"/>
      <c r="F50" s="64"/>
      <c r="G50" s="26">
        <f>(-'Lista de Saldos IM'!E119-'Lista de Saldos IM'!E122-'Lista de Saldos IM'!E123-'Lista de Saldos IM'!E126)/1000</f>
        <v>14576.168589999999</v>
      </c>
      <c r="H50"/>
      <c r="I50" s="26">
        <f>14677347.49/1000</f>
        <v>14677.34749</v>
      </c>
      <c r="J50"/>
    </row>
    <row r="51" spans="2:12" x14ac:dyDescent="0.25">
      <c r="B51" s="25"/>
      <c r="C51"/>
      <c r="D51"/>
      <c r="E51"/>
      <c r="F51" s="64"/>
      <c r="G51" s="25"/>
      <c r="H51"/>
      <c r="I51" s="25"/>
      <c r="J51"/>
    </row>
    <row r="52" spans="2:12" ht="13" x14ac:dyDescent="0.3">
      <c r="C52" s="18" t="s">
        <v>92</v>
      </c>
      <c r="D52" s="25"/>
      <c r="E52" s="25"/>
      <c r="F52" s="25"/>
      <c r="G52" s="36">
        <f>SUM(G49:G50)</f>
        <v>16150.9496</v>
      </c>
      <c r="H52"/>
      <c r="I52" s="36">
        <f>SUM(I49:I50)</f>
        <v>16252.128500000001</v>
      </c>
      <c r="J52"/>
    </row>
    <row r="53" spans="2:12" ht="13" x14ac:dyDescent="0.3">
      <c r="C53" s="30"/>
      <c r="D53" s="25"/>
      <c r="E53" s="25"/>
      <c r="F53" s="25"/>
      <c r="G53" s="36"/>
      <c r="H53"/>
      <c r="I53" s="36"/>
      <c r="J53"/>
    </row>
    <row r="54" spans="2:12" ht="13" x14ac:dyDescent="0.3">
      <c r="C54" s="18" t="s">
        <v>84</v>
      </c>
      <c r="G54" s="63">
        <f>+G45+G52</f>
        <v>35662.95336</v>
      </c>
      <c r="H54" s="25"/>
      <c r="I54" s="63">
        <f>I45+I52</f>
        <v>34330.259579999998</v>
      </c>
      <c r="J54" s="25"/>
    </row>
    <row r="55" spans="2:12" ht="13" x14ac:dyDescent="0.3">
      <c r="B55" s="25"/>
      <c r="D55" s="30"/>
      <c r="E55" s="25"/>
      <c r="F55" s="25"/>
      <c r="G55" s="23"/>
      <c r="H55" s="36"/>
      <c r="I55" s="23"/>
      <c r="J55" s="36"/>
    </row>
    <row r="56" spans="2:12" ht="13" x14ac:dyDescent="0.3">
      <c r="B56" s="36" t="s">
        <v>30</v>
      </c>
      <c r="C56"/>
      <c r="D56"/>
      <c r="E56"/>
      <c r="F56"/>
      <c r="G56"/>
      <c r="H56"/>
      <c r="I56"/>
      <c r="J56"/>
    </row>
    <row r="57" spans="2:12" x14ac:dyDescent="0.25">
      <c r="B57"/>
      <c r="C57" s="25"/>
      <c r="D57" s="25"/>
      <c r="E57" s="25"/>
      <c r="F57" s="25"/>
      <c r="G57" s="25"/>
      <c r="H57" s="25"/>
      <c r="I57" s="25"/>
      <c r="J57" s="25"/>
    </row>
    <row r="58" spans="2:12" x14ac:dyDescent="0.25">
      <c r="B58" s="25" t="s">
        <v>31</v>
      </c>
      <c r="C58" s="25"/>
      <c r="D58" s="25"/>
      <c r="E58" s="25"/>
      <c r="F58" s="25"/>
      <c r="G58" s="25">
        <f>-'Lista de Saldos IM'!E124/1000</f>
        <v>2301.6970000000001</v>
      </c>
      <c r="H58" s="25"/>
      <c r="I58" s="25">
        <v>2301.6970000000001</v>
      </c>
      <c r="J58" s="25"/>
    </row>
    <row r="59" spans="2:12" x14ac:dyDescent="0.25">
      <c r="B59" s="1" t="s">
        <v>32</v>
      </c>
      <c r="G59" s="25">
        <v>11073.408100000001</v>
      </c>
      <c r="I59" s="25">
        <f>8009572.6/1000</f>
        <v>8009.5725999999995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f>RESULTADO!H52</f>
        <v>104.69790999999998</v>
      </c>
      <c r="H60" s="25"/>
      <c r="I60" s="43">
        <f>3063835.5/1000</f>
        <v>3063.8355000000001</v>
      </c>
      <c r="J60" s="25"/>
    </row>
    <row r="61" spans="2:12" ht="13" x14ac:dyDescent="0.3">
      <c r="B61" s="25"/>
      <c r="C61" s="6" t="s">
        <v>93</v>
      </c>
      <c r="D61" s="31"/>
      <c r="E61" s="25"/>
      <c r="F61" s="25"/>
      <c r="G61" s="37">
        <f>SUM(G58:G60)</f>
        <v>13479.803010000001</v>
      </c>
      <c r="H61" s="36"/>
      <c r="I61" s="37">
        <f>SUM(I58:I60)</f>
        <v>13375.105100000001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5" thickBot="1" x14ac:dyDescent="0.35">
      <c r="B63"/>
      <c r="C63" s="6" t="s">
        <v>94</v>
      </c>
      <c r="D63" s="30"/>
      <c r="E63" s="25"/>
      <c r="F63" s="25"/>
      <c r="G63" s="22">
        <f>+G54+G61</f>
        <v>49142.756370000003</v>
      </c>
      <c r="H63" s="36"/>
      <c r="I63" s="22">
        <f>I61+I54</f>
        <v>47705.364679999999</v>
      </c>
      <c r="J63" s="36"/>
    </row>
    <row r="64" spans="2:12" ht="13" thickTop="1" x14ac:dyDescent="0.25">
      <c r="B64"/>
      <c r="C64"/>
      <c r="D64"/>
      <c r="E64"/>
      <c r="F64"/>
      <c r="G64" s="42"/>
      <c r="H64"/>
      <c r="I64"/>
      <c r="J64" s="75"/>
    </row>
    <row r="65" spans="2:9" x14ac:dyDescent="0.25">
      <c r="B65"/>
      <c r="C65"/>
      <c r="D65"/>
      <c r="E65"/>
      <c r="F65"/>
      <c r="G65" s="118"/>
      <c r="H65"/>
      <c r="I65" s="115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117"/>
      <c r="H67" s="25"/>
      <c r="I67" s="25"/>
    </row>
    <row r="68" spans="2:9" ht="13" x14ac:dyDescent="0.3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125" t="s">
        <v>78</v>
      </c>
      <c r="C70" s="125"/>
      <c r="D70" s="25"/>
      <c r="F70" s="126" t="s">
        <v>81</v>
      </c>
      <c r="G70" s="127"/>
      <c r="H70" s="25"/>
      <c r="I70" s="32"/>
    </row>
    <row r="71" spans="2:9" x14ac:dyDescent="0.25">
      <c r="B71" s="125"/>
      <c r="C71" s="125"/>
      <c r="D71" s="25"/>
      <c r="E71"/>
      <c r="F71" s="129"/>
      <c r="G71" s="129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130"/>
      <c r="C74" s="130"/>
      <c r="D74" s="130"/>
      <c r="E74" s="130"/>
      <c r="F74" s="130"/>
      <c r="G74" s="130"/>
      <c r="H74" s="130"/>
      <c r="I74" s="25"/>
    </row>
    <row r="75" spans="2:9" x14ac:dyDescent="0.25">
      <c r="B75" s="130"/>
      <c r="C75" s="130"/>
      <c r="D75" s="130"/>
      <c r="E75" s="130"/>
      <c r="F75" s="130"/>
      <c r="G75" s="130"/>
      <c r="H75" s="130"/>
    </row>
    <row r="76" spans="2:9" x14ac:dyDescent="0.25">
      <c r="B76" s="128"/>
      <c r="C76" s="128"/>
      <c r="D76" s="128"/>
      <c r="E76" s="128"/>
      <c r="F76" s="128"/>
      <c r="G76" s="128"/>
      <c r="H76" s="128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8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tabSelected="1" topLeftCell="A116" zoomScale="80" zoomScaleNormal="80" workbookViewId="0">
      <selection activeCell="C132" sqref="C132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74</v>
      </c>
      <c r="E3" s="5" t="s">
        <v>335</v>
      </c>
      <c r="G3" s="35"/>
      <c r="H3" s="5" t="s">
        <v>34</v>
      </c>
    </row>
    <row r="4" spans="2:9" ht="13" x14ac:dyDescent="0.3">
      <c r="E4" s="35">
        <v>2023</v>
      </c>
      <c r="H4" s="35">
        <v>2022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31" t="s">
        <v>35</v>
      </c>
      <c r="C7" s="131"/>
      <c r="D7" s="131"/>
      <c r="E7" s="131"/>
      <c r="F7" s="131"/>
      <c r="G7" s="131"/>
      <c r="H7" s="131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f>'Lista de Saldos IM'!E7/1000</f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t="12" customHeight="1" x14ac:dyDescent="0.25">
      <c r="B11" s="1" t="s">
        <v>37</v>
      </c>
      <c r="E11" s="109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347.21509000000003</v>
      </c>
      <c r="F11" s="25"/>
      <c r="G11" s="25"/>
      <c r="H11" s="109">
        <v>1974.0862299999999</v>
      </c>
      <c r="I11" s="25"/>
    </row>
    <row r="12" spans="2:9" x14ac:dyDescent="0.25">
      <c r="E12" s="25"/>
      <c r="F12" s="25"/>
      <c r="G12" s="25"/>
      <c r="H12" s="25"/>
    </row>
    <row r="13" spans="2:9" x14ac:dyDescent="0.25">
      <c r="B13" s="1" t="s">
        <v>38</v>
      </c>
      <c r="E13" s="110">
        <f>'Lista de Saldos IM'!E48/1000</f>
        <v>163.72651000000002</v>
      </c>
      <c r="F13" s="25"/>
      <c r="G13" s="25"/>
      <c r="H13" s="110"/>
    </row>
    <row r="14" spans="2:9" x14ac:dyDescent="0.25">
      <c r="E14" s="26"/>
      <c r="F14" s="25"/>
      <c r="G14" s="25"/>
      <c r="H14" s="26"/>
      <c r="I14" s="23"/>
    </row>
    <row r="15" spans="2:9" hidden="1" x14ac:dyDescent="0.25">
      <c r="B15" s="1" t="s">
        <v>72</v>
      </c>
      <c r="E15" s="26">
        <v>0</v>
      </c>
      <c r="F15" s="25"/>
      <c r="G15" s="25"/>
      <c r="H15" s="26">
        <v>0</v>
      </c>
    </row>
    <row r="16" spans="2:9" x14ac:dyDescent="0.25">
      <c r="B16"/>
      <c r="E16" s="25"/>
      <c r="F16" s="25"/>
      <c r="G16" s="25"/>
      <c r="H16" s="25"/>
    </row>
    <row r="17" spans="2:14" ht="13.5" thickBot="1" x14ac:dyDescent="0.35">
      <c r="E17" s="48">
        <f>SUM(E9:E16)</f>
        <v>511.10160000000008</v>
      </c>
      <c r="F17" s="49"/>
      <c r="G17" s="49"/>
      <c r="H17" s="48">
        <f>SUM(H9:H14)</f>
        <v>1974.24623</v>
      </c>
      <c r="J17" s="23"/>
    </row>
    <row r="18" spans="2:14" ht="13" thickTop="1" x14ac:dyDescent="0.25">
      <c r="E18"/>
      <c r="F18"/>
      <c r="G18"/>
      <c r="H18"/>
    </row>
    <row r="19" spans="2:14" x14ac:dyDescent="0.25">
      <c r="E19" s="50"/>
      <c r="F19"/>
      <c r="G19"/>
      <c r="H19" s="50"/>
    </row>
    <row r="20" spans="2:14" ht="13" x14ac:dyDescent="0.3">
      <c r="B20" s="131" t="s">
        <v>39</v>
      </c>
      <c r="C20" s="131"/>
      <c r="D20" s="131"/>
      <c r="E20" s="131"/>
      <c r="F20" s="131"/>
      <c r="G20" s="131"/>
      <c r="H20" s="131"/>
    </row>
    <row r="22" spans="2:14" x14ac:dyDescent="0.25">
      <c r="B22" s="1" t="s">
        <v>40</v>
      </c>
      <c r="E22" s="25">
        <f>('Lista de Saldos IM'!E51)/1000</f>
        <v>11321.699929999999</v>
      </c>
      <c r="F22" s="25"/>
      <c r="G22" s="25"/>
      <c r="H22" s="25">
        <f>8448.17058+71.324</f>
        <v>8519.4945800000005</v>
      </c>
    </row>
    <row r="23" spans="2:14" x14ac:dyDescent="0.25">
      <c r="B23" s="51"/>
      <c r="E23" s="25"/>
      <c r="F23" s="25"/>
      <c r="G23" s="25"/>
      <c r="H23" s="25"/>
    </row>
    <row r="24" spans="2:14" x14ac:dyDescent="0.25">
      <c r="B24" s="1" t="s">
        <v>99</v>
      </c>
      <c r="E24" s="93">
        <f>('Lista de Saldos IM'!E53+'Lista de Saldos IM'!E52)/1000</f>
        <v>11714.842500000001</v>
      </c>
      <c r="F24" s="25"/>
      <c r="G24" s="25"/>
      <c r="H24" s="25">
        <v>12724.045609999999</v>
      </c>
    </row>
    <row r="25" spans="2:14" x14ac:dyDescent="0.25">
      <c r="E25" s="25"/>
      <c r="F25" s="25"/>
      <c r="G25" s="25"/>
      <c r="H25" s="25"/>
    </row>
    <row r="26" spans="2:14" x14ac:dyDescent="0.25">
      <c r="B26" s="52" t="s">
        <v>41</v>
      </c>
      <c r="D26" s="25"/>
      <c r="E26" s="93">
        <f>'Lista de Saldos IM'!E60/1000</f>
        <v>-229.73404000000002</v>
      </c>
      <c r="F26" s="25"/>
      <c r="G26" s="25"/>
      <c r="H26" s="25">
        <v>-209.73404000000002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306</v>
      </c>
      <c r="D28" s="25"/>
      <c r="E28" s="109">
        <f>('Lista de Saldos IM'!E61-'Lista de Saldos IM'!E60)/1000</f>
        <v>7.7563899999999846</v>
      </c>
      <c r="F28" s="25"/>
      <c r="G28" s="25"/>
      <c r="H28" s="25">
        <v>7.2136700000000129</v>
      </c>
    </row>
    <row r="29" spans="2:14" x14ac:dyDescent="0.25">
      <c r="E29" s="25"/>
      <c r="F29" s="25"/>
      <c r="G29" s="25"/>
      <c r="H29" s="25"/>
    </row>
    <row r="30" spans="2:14" ht="13.5" thickBot="1" x14ac:dyDescent="0.35">
      <c r="E30" s="48">
        <f>SUM(E22:E29)</f>
        <v>22814.564780000001</v>
      </c>
      <c r="F30" s="49"/>
      <c r="G30" s="49"/>
      <c r="H30" s="48">
        <f>SUM(H22:H29)</f>
        <v>21041.019820000001</v>
      </c>
      <c r="J30" s="23"/>
      <c r="N30" s="95"/>
    </row>
    <row r="31" spans="2:14" ht="13.5" thickTop="1" x14ac:dyDescent="0.3">
      <c r="E31" s="49"/>
      <c r="F31" s="49"/>
      <c r="G31" s="49"/>
      <c r="H31" s="49"/>
    </row>
    <row r="32" spans="2:14" ht="13" hidden="1" x14ac:dyDescent="0.3">
      <c r="B32" s="131" t="s">
        <v>19</v>
      </c>
      <c r="C32" s="131"/>
      <c r="D32" s="131"/>
      <c r="E32" s="131"/>
      <c r="F32" s="131"/>
      <c r="G32" s="131"/>
      <c r="H32" s="131"/>
    </row>
    <row r="33" spans="2:8" hidden="1" x14ac:dyDescent="0.25"/>
    <row r="34" spans="2:8" hidden="1" x14ac:dyDescent="0.25">
      <c r="B34" s="1" t="s">
        <v>42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43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44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45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46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47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48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49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5" hidden="1" thickBot="1" x14ac:dyDescent="0.35">
      <c r="E50" s="38">
        <f>SUM(E34:E48)</f>
        <v>0</v>
      </c>
      <c r="F50" s="36"/>
      <c r="G50" s="36"/>
      <c r="H50" s="38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t="13" hidden="1" x14ac:dyDescent="0.3">
      <c r="E54" s="36"/>
      <c r="F54" s="36"/>
      <c r="G54" s="36"/>
      <c r="H54" s="36"/>
    </row>
    <row r="55" spans="2:8" ht="13" hidden="1" x14ac:dyDescent="0.3">
      <c r="E55" s="36"/>
      <c r="F55" s="36"/>
      <c r="G55" s="36"/>
      <c r="H55" s="36"/>
    </row>
    <row r="56" spans="2:8" ht="13" x14ac:dyDescent="0.3">
      <c r="E56" s="36"/>
      <c r="F56" s="36"/>
      <c r="G56" s="36"/>
      <c r="H56" s="36"/>
    </row>
    <row r="57" spans="2:8" ht="13" x14ac:dyDescent="0.3">
      <c r="B57" s="131" t="s">
        <v>50</v>
      </c>
      <c r="C57" s="131"/>
      <c r="D57" s="131"/>
      <c r="E57" s="131"/>
      <c r="F57" s="131"/>
      <c r="G57" s="131"/>
      <c r="H57" s="131"/>
    </row>
    <row r="58" spans="2:8" ht="13" x14ac:dyDescent="0.3">
      <c r="B58" s="54"/>
      <c r="C58" s="47"/>
      <c r="D58" s="47"/>
      <c r="E58" s="47"/>
      <c r="F58" s="47"/>
      <c r="G58" s="47"/>
      <c r="H58" s="47"/>
    </row>
    <row r="59" spans="2:8" ht="15.75" hidden="1" customHeight="1" x14ac:dyDescent="0.25">
      <c r="B59" s="2" t="s">
        <v>69</v>
      </c>
      <c r="E59" s="55"/>
      <c r="F59" s="25"/>
      <c r="G59" s="25"/>
      <c r="H59" s="55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80</v>
      </c>
      <c r="E61" s="56"/>
      <c r="F61" s="25"/>
      <c r="G61" s="25"/>
      <c r="H61" s="56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73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51</v>
      </c>
      <c r="E65" s="25">
        <f>('Lista de Saldos IM'!E63+'Lista de Saldos IM'!E64)/1000</f>
        <v>115.61055</v>
      </c>
      <c r="F65" s="25"/>
      <c r="G65" s="25"/>
      <c r="H65" s="25">
        <v>135.84328000000002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67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5" thickBot="1" x14ac:dyDescent="0.35">
      <c r="E70" s="38">
        <f>SUM(E59:E69)</f>
        <v>115.61055</v>
      </c>
      <c r="F70" s="36"/>
      <c r="G70" s="36"/>
      <c r="H70" s="38">
        <f>SUM(H59:H69)</f>
        <v>135.84328000000002</v>
      </c>
    </row>
    <row r="71" spans="2:8" ht="13.5" thickTop="1" x14ac:dyDescent="0.3">
      <c r="E71" s="36"/>
      <c r="F71" s="36"/>
      <c r="G71" s="36"/>
      <c r="H71" s="36"/>
    </row>
    <row r="72" spans="2:8" ht="13" x14ac:dyDescent="0.3">
      <c r="E72" s="36"/>
      <c r="F72" s="36"/>
      <c r="G72" s="36"/>
      <c r="H72" s="36"/>
    </row>
    <row r="73" spans="2:8" ht="13" x14ac:dyDescent="0.3">
      <c r="E73" s="36"/>
      <c r="F73" s="36"/>
      <c r="G73" s="36"/>
      <c r="H73" s="36"/>
    </row>
    <row r="74" spans="2:8" ht="13" x14ac:dyDescent="0.3">
      <c r="E74" s="36"/>
      <c r="F74" s="36"/>
      <c r="G74" s="36"/>
      <c r="H74" s="36"/>
    </row>
    <row r="75" spans="2:8" ht="13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E77" s="36"/>
      <c r="F77" s="36"/>
      <c r="G77" s="36"/>
      <c r="H77" s="36"/>
    </row>
    <row r="78" spans="2:8" ht="13" x14ac:dyDescent="0.3">
      <c r="E78" s="36"/>
      <c r="F78" s="36"/>
      <c r="G78" s="36"/>
      <c r="H78" s="36"/>
    </row>
    <row r="79" spans="2:8" ht="13" x14ac:dyDescent="0.3">
      <c r="E79" s="36"/>
      <c r="F79" s="36"/>
      <c r="G79" s="36"/>
      <c r="H79" s="36"/>
    </row>
    <row r="80" spans="2:8" ht="13" x14ac:dyDescent="0.3">
      <c r="E80" s="36"/>
      <c r="F80" s="36"/>
      <c r="G80" s="36"/>
      <c r="H80" s="36"/>
    </row>
    <row r="81" spans="2:8" ht="13" x14ac:dyDescent="0.3">
      <c r="E81" s="36"/>
      <c r="F81" s="36"/>
      <c r="G81" s="36"/>
      <c r="H81" s="36"/>
    </row>
    <row r="82" spans="2:8" ht="13" x14ac:dyDescent="0.3">
      <c r="E82" s="36"/>
      <c r="F82" s="36"/>
      <c r="G82" s="36"/>
      <c r="H82" s="36"/>
    </row>
    <row r="83" spans="2:8" ht="13" x14ac:dyDescent="0.3">
      <c r="B83" s="131" t="s">
        <v>52</v>
      </c>
      <c r="C83" s="131"/>
      <c r="D83" s="131"/>
      <c r="E83" s="131"/>
      <c r="F83" s="131"/>
      <c r="G83" s="131"/>
      <c r="H83" s="131"/>
    </row>
    <row r="84" spans="2:8" ht="13" x14ac:dyDescent="0.3">
      <c r="D84" s="23"/>
      <c r="E84" s="35"/>
      <c r="F84" s="35"/>
      <c r="G84" s="35"/>
      <c r="H84" s="35"/>
    </row>
    <row r="85" spans="2:8" x14ac:dyDescent="0.25">
      <c r="B85" s="1" t="s">
        <v>53</v>
      </c>
      <c r="D85" s="23"/>
      <c r="E85" s="23">
        <f>'Lista de Saldos IM'!E69/1000</f>
        <v>3941.7080199999996</v>
      </c>
      <c r="H85" s="23">
        <v>3941.7080199999996</v>
      </c>
    </row>
    <row r="86" spans="2:8" x14ac:dyDescent="0.25">
      <c r="D86" s="23"/>
      <c r="E86" s="23"/>
      <c r="H86" s="23"/>
    </row>
    <row r="87" spans="2:8" x14ac:dyDescent="0.25">
      <c r="B87" s="1" t="s">
        <v>54</v>
      </c>
      <c r="D87" s="23"/>
      <c r="E87" s="23">
        <f>'Lista de Saldos IM'!E73/1000</f>
        <v>9488.1562800000011</v>
      </c>
      <c r="H87" s="23">
        <v>9488.1562800000011</v>
      </c>
    </row>
    <row r="88" spans="2:8" x14ac:dyDescent="0.25">
      <c r="D88" s="23"/>
      <c r="E88" s="23"/>
      <c r="H88" s="23"/>
    </row>
    <row r="89" spans="2:8" x14ac:dyDescent="0.25">
      <c r="B89" s="1" t="s">
        <v>55</v>
      </c>
      <c r="D89" s="23"/>
      <c r="E89" s="23">
        <f>('Lista de Saldos IM'!E74+'Lista de Saldos IM'!E75+'Lista de Saldos IM'!E76+'Lista de Saldos IM'!E78)/1000</f>
        <v>10294.3876</v>
      </c>
      <c r="H89" s="23">
        <v>10173.5103</v>
      </c>
    </row>
    <row r="90" spans="2:8" x14ac:dyDescent="0.25">
      <c r="D90" s="23"/>
      <c r="E90" s="23"/>
      <c r="H90" s="23"/>
    </row>
    <row r="91" spans="2:8" x14ac:dyDescent="0.25">
      <c r="B91" s="1" t="s">
        <v>56</v>
      </c>
      <c r="D91" s="23"/>
      <c r="E91" s="23">
        <f>('Lista de Saldos IM'!E81+'Lista de Saldos IM'!E80)/1000</f>
        <v>164.70399</v>
      </c>
      <c r="H91" s="23">
        <v>164.70399</v>
      </c>
    </row>
    <row r="92" spans="2:8" x14ac:dyDescent="0.25">
      <c r="D92" s="23"/>
      <c r="E92" s="23"/>
      <c r="H92" s="23"/>
    </row>
    <row r="93" spans="2:8" x14ac:dyDescent="0.25">
      <c r="B93" s="1" t="s">
        <v>57</v>
      </c>
      <c r="D93" s="23"/>
      <c r="E93" s="23">
        <f>'Lista de Saldos IM'!E79/1000</f>
        <v>175.75892999999999</v>
      </c>
      <c r="H93" s="23">
        <v>163.85892999999999</v>
      </c>
    </row>
    <row r="94" spans="2:8" x14ac:dyDescent="0.25">
      <c r="D94" s="23"/>
      <c r="E94" s="23"/>
      <c r="H94" s="23"/>
    </row>
    <row r="95" spans="2:8" x14ac:dyDescent="0.25">
      <c r="B95" s="1" t="s">
        <v>96</v>
      </c>
      <c r="D95" s="23"/>
      <c r="E95" s="23">
        <f>'Lista de Saldos IM'!E95/1000</f>
        <v>175.786</v>
      </c>
      <c r="H95" s="23">
        <v>114.914</v>
      </c>
    </row>
    <row r="96" spans="2:8" x14ac:dyDescent="0.25">
      <c r="D96" s="23"/>
      <c r="E96" s="23"/>
      <c r="H96" s="23"/>
    </row>
    <row r="97" spans="2:8" x14ac:dyDescent="0.25">
      <c r="B97" t="s">
        <v>307</v>
      </c>
      <c r="D97" s="23"/>
      <c r="E97" s="23">
        <f>'Lista de Saldos IM'!E93/1000</f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58</v>
      </c>
      <c r="D99" s="23"/>
      <c r="E99" s="57">
        <f>('Lista de Saldos IM'!E91+'Lista de Saldos IM'!E77+'Lista de Saldos IM'!E94)/1000</f>
        <v>-4627.0148300000001</v>
      </c>
      <c r="H99" s="57">
        <v>-4580.5896199999988</v>
      </c>
    </row>
    <row r="100" spans="2:8" x14ac:dyDescent="0.25">
      <c r="D100" s="23"/>
      <c r="E100" s="23"/>
      <c r="H100" s="23"/>
    </row>
    <row r="101" spans="2:8" ht="13.5" thickBot="1" x14ac:dyDescent="0.35">
      <c r="D101" s="23"/>
      <c r="E101" s="58">
        <f>SUM(E85:E99)</f>
        <v>19741.479870000006</v>
      </c>
      <c r="H101" s="58">
        <f>SUM(H85:H99)</f>
        <v>19594.255780000007</v>
      </c>
    </row>
    <row r="102" spans="2:8" ht="13.5" thickTop="1" x14ac:dyDescent="0.3">
      <c r="D102" s="23"/>
      <c r="E102" s="19"/>
      <c r="H102" s="19"/>
    </row>
    <row r="103" spans="2:8" ht="13" x14ac:dyDescent="0.3">
      <c r="B103" s="67" t="s">
        <v>68</v>
      </c>
      <c r="C103" s="67"/>
      <c r="D103" s="67"/>
      <c r="E103" s="67"/>
      <c r="F103" s="67"/>
      <c r="G103" s="67"/>
      <c r="H103" s="67"/>
    </row>
    <row r="104" spans="2:8" x14ac:dyDescent="0.25">
      <c r="C104" s="2"/>
    </row>
    <row r="105" spans="2:8" x14ac:dyDescent="0.25">
      <c r="B105" s="1" t="s">
        <v>336</v>
      </c>
      <c r="C105" s="2"/>
      <c r="D105" s="2"/>
      <c r="E105" s="25">
        <f>'Lista de Saldos IM'!E66/1000</f>
        <v>1000</v>
      </c>
      <c r="F105" s="8"/>
      <c r="G105" s="8"/>
      <c r="H105" s="25">
        <v>0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337</v>
      </c>
      <c r="C107" s="2"/>
      <c r="D107" s="2"/>
      <c r="E107" s="25">
        <f>'Lista de Saldos IM'!E65/1000</f>
        <v>4960</v>
      </c>
      <c r="F107" s="8"/>
      <c r="G107" s="8"/>
      <c r="H107" s="25">
        <v>4960</v>
      </c>
    </row>
    <row r="108" spans="2:8" ht="13.5" thickBot="1" x14ac:dyDescent="0.35">
      <c r="B108" s="2"/>
      <c r="C108" s="2"/>
      <c r="D108" s="2"/>
      <c r="E108" s="72">
        <f>+E105+E107</f>
        <v>5960</v>
      </c>
      <c r="F108" s="8"/>
      <c r="G108" s="8"/>
      <c r="H108" s="72">
        <f>+H105+H107</f>
        <v>4960</v>
      </c>
    </row>
    <row r="109" spans="2:8" ht="13.5" thickTop="1" x14ac:dyDescent="0.3">
      <c r="B109" s="131" t="s">
        <v>59</v>
      </c>
      <c r="C109" s="131"/>
      <c r="D109" s="131"/>
      <c r="E109" s="131"/>
      <c r="F109" s="131"/>
      <c r="G109" s="131"/>
      <c r="H109" s="131"/>
    </row>
    <row r="111" spans="2:8" x14ac:dyDescent="0.25">
      <c r="B111" s="1" t="s">
        <v>60</v>
      </c>
      <c r="E111" s="25">
        <f>BALANCE!G35</f>
        <v>17976.385120000003</v>
      </c>
      <c r="H111" s="25">
        <f>BALANCE!I35</f>
        <v>16602</v>
      </c>
    </row>
    <row r="112" spans="2:8" x14ac:dyDescent="0.25">
      <c r="E112" s="25"/>
      <c r="H112" s="25"/>
    </row>
    <row r="113" spans="2:11" x14ac:dyDescent="0.25">
      <c r="B113" s="1" t="s">
        <v>61</v>
      </c>
      <c r="E113" s="25">
        <f>BALANCE!G36</f>
        <v>683.93714999999997</v>
      </c>
      <c r="H113" s="25">
        <v>631.33021999999994</v>
      </c>
    </row>
    <row r="114" spans="2:11" x14ac:dyDescent="0.25">
      <c r="E114" s="43"/>
      <c r="H114" s="43"/>
    </row>
    <row r="115" spans="2:11" hidden="1" x14ac:dyDescent="0.25">
      <c r="B115" s="2" t="s">
        <v>26</v>
      </c>
      <c r="E115" s="43">
        <v>0</v>
      </c>
      <c r="H115" s="43">
        <v>0</v>
      </c>
    </row>
    <row r="116" spans="2:11" x14ac:dyDescent="0.25">
      <c r="E116" s="53"/>
      <c r="H116" s="53"/>
    </row>
    <row r="117" spans="2:11" ht="13.5" thickBot="1" x14ac:dyDescent="0.35">
      <c r="E117" s="59">
        <f>SUM(E111:E115)</f>
        <v>18660.322270000004</v>
      </c>
      <c r="F117" s="25"/>
      <c r="G117" s="25"/>
      <c r="H117" s="59">
        <f>SUM(H111:H115)</f>
        <v>17233.33022</v>
      </c>
    </row>
    <row r="118" spans="2:11" ht="13" thickTop="1" x14ac:dyDescent="0.25">
      <c r="E118" s="53"/>
      <c r="F118" s="25"/>
      <c r="G118" s="25"/>
      <c r="H118" s="53"/>
    </row>
    <row r="119" spans="2:11" ht="13" x14ac:dyDescent="0.3">
      <c r="B119" s="131" t="s">
        <v>62</v>
      </c>
      <c r="C119" s="131"/>
      <c r="D119" s="131"/>
      <c r="E119" s="131"/>
      <c r="F119" s="131"/>
      <c r="G119" s="131"/>
      <c r="H119" s="131"/>
    </row>
    <row r="120" spans="2:11" x14ac:dyDescent="0.25">
      <c r="B120" s="1" t="s">
        <v>63</v>
      </c>
      <c r="E120" s="25">
        <f>BALANCE!G40</f>
        <v>24.23902</v>
      </c>
      <c r="F120" s="25"/>
      <c r="G120" s="25"/>
      <c r="H120" s="25">
        <v>23.977930000000001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28</v>
      </c>
      <c r="E122" s="25">
        <f>BALANCE!G42</f>
        <v>530.70382999999993</v>
      </c>
      <c r="F122" s="25"/>
      <c r="G122" s="25"/>
      <c r="H122" s="77">
        <v>517.82983000000002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64</v>
      </c>
      <c r="E124" s="26">
        <f>-'Lista de Saldos IM'!E104/1000</f>
        <v>296.73864000000003</v>
      </c>
      <c r="F124" s="25"/>
      <c r="G124" s="25"/>
      <c r="H124" s="26">
        <v>302.99309999999997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5" thickBot="1" x14ac:dyDescent="0.35">
      <c r="E126" s="38">
        <f>SUM(E120:E124)</f>
        <v>851.68148999999994</v>
      </c>
      <c r="F126" s="36"/>
      <c r="G126" s="36"/>
      <c r="H126" s="38">
        <f>SUM(H120:H124)</f>
        <v>844.80086000000006</v>
      </c>
      <c r="K126" s="36"/>
    </row>
    <row r="127" spans="2:11" ht="14" customHeight="1" thickTop="1" x14ac:dyDescent="0.3">
      <c r="B127" s="131" t="s">
        <v>65</v>
      </c>
      <c r="C127" s="131"/>
      <c r="D127" s="131"/>
      <c r="E127" s="131"/>
      <c r="F127" s="131"/>
      <c r="G127" s="131"/>
      <c r="H127" s="131"/>
    </row>
    <row r="128" spans="2:11" ht="14" customHeight="1" x14ac:dyDescent="0.3">
      <c r="B128" s="65"/>
      <c r="C128" s="65"/>
      <c r="D128" s="65"/>
      <c r="E128" s="65"/>
      <c r="F128" s="65"/>
      <c r="G128" s="65"/>
      <c r="H128" s="65"/>
    </row>
    <row r="129" spans="2:8" x14ac:dyDescent="0.25">
      <c r="B129" s="1" t="s">
        <v>66</v>
      </c>
      <c r="E129" s="26">
        <f>BALANCE!G50</f>
        <v>14576.168589999999</v>
      </c>
      <c r="H129" s="26">
        <f>BALANCE!I50</f>
        <v>14677.34749</v>
      </c>
    </row>
    <row r="130" spans="2:8" ht="13.5" thickBot="1" x14ac:dyDescent="0.35">
      <c r="B130" s="3"/>
      <c r="E130" s="58">
        <f>SUM(E129:E129)</f>
        <v>14576.168589999999</v>
      </c>
      <c r="H130" s="58">
        <f>SUM(H129:H129)</f>
        <v>14677.34749</v>
      </c>
    </row>
    <row r="131" spans="2:8" ht="13.5" thickTop="1" x14ac:dyDescent="0.3">
      <c r="B131" s="3"/>
      <c r="E131" s="19"/>
      <c r="H131" s="19"/>
    </row>
    <row r="132" spans="2:8" ht="13" x14ac:dyDescent="0.3">
      <c r="B132" s="3"/>
      <c r="E132" s="19"/>
      <c r="H132" s="19"/>
    </row>
    <row r="133" spans="2:8" ht="13" hidden="1" x14ac:dyDescent="0.3">
      <c r="B133" s="3"/>
      <c r="E133" s="19"/>
      <c r="H133" s="19"/>
    </row>
    <row r="134" spans="2:8" ht="13" hidden="1" x14ac:dyDescent="0.3">
      <c r="B134" s="67" t="s">
        <v>65</v>
      </c>
      <c r="C134" s="67"/>
      <c r="D134" s="67"/>
      <c r="E134" s="60">
        <v>0</v>
      </c>
      <c r="F134" s="67"/>
      <c r="G134" s="67"/>
      <c r="H134" s="60">
        <v>0</v>
      </c>
    </row>
    <row r="135" spans="2:8" hidden="1" x14ac:dyDescent="0.25">
      <c r="E135" s="23"/>
      <c r="H135" s="23"/>
    </row>
    <row r="136" spans="2:8" ht="13.5" hidden="1" thickBot="1" x14ac:dyDescent="0.35">
      <c r="E136" s="58">
        <f>E134</f>
        <v>0</v>
      </c>
      <c r="H136" s="58">
        <f>H134</f>
        <v>0</v>
      </c>
    </row>
    <row r="137" spans="2:8" hidden="1" x14ac:dyDescent="0.25"/>
    <row r="138" spans="2:8" hidden="1" x14ac:dyDescent="0.25"/>
    <row r="155" spans="1:8" x14ac:dyDescent="0.25">
      <c r="A155" s="66"/>
      <c r="E155" s="23"/>
      <c r="H155" s="23"/>
    </row>
    <row r="156" spans="1:8" x14ac:dyDescent="0.25">
      <c r="A156" s="66"/>
      <c r="E156" s="23"/>
      <c r="H156" s="23"/>
    </row>
    <row r="157" spans="1:8" x14ac:dyDescent="0.25">
      <c r="A157" s="66"/>
    </row>
    <row r="158" spans="1:8" x14ac:dyDescent="0.25">
      <c r="A158" s="66"/>
    </row>
    <row r="159" spans="1:8" x14ac:dyDescent="0.25">
      <c r="A159" s="66"/>
    </row>
    <row r="160" spans="1:8" x14ac:dyDescent="0.25">
      <c r="A160" s="66"/>
    </row>
    <row r="161" spans="1:1" x14ac:dyDescent="0.25">
      <c r="A161" s="66"/>
    </row>
    <row r="162" spans="1:1" x14ac:dyDescent="0.25">
      <c r="A162" s="66"/>
    </row>
    <row r="163" spans="1:1" x14ac:dyDescent="0.25">
      <c r="A163" s="66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154" zoomScale="80" zoomScaleNormal="80" workbookViewId="0">
      <selection activeCell="E147" sqref="E147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111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8"/>
  </cols>
  <sheetData>
    <row r="1" spans="1:13" customFormat="1" ht="12.5" x14ac:dyDescent="0.25">
      <c r="C1" s="111"/>
      <c r="E1" s="4"/>
      <c r="F1" s="4"/>
      <c r="G1" s="4"/>
      <c r="K1" s="4"/>
      <c r="L1" s="4"/>
      <c r="M1" s="4"/>
    </row>
    <row r="2" spans="1:13" customFormat="1" ht="12.5" x14ac:dyDescent="0.25">
      <c r="C2" s="111"/>
      <c r="E2" s="4"/>
      <c r="F2" s="4"/>
      <c r="G2" s="4"/>
      <c r="K2" s="4"/>
      <c r="L2" s="4"/>
      <c r="M2" s="4"/>
    </row>
    <row r="3" spans="1:13" customFormat="1" ht="12.5" x14ac:dyDescent="0.25">
      <c r="C3" s="111"/>
      <c r="E3" s="4"/>
      <c r="F3" s="4"/>
      <c r="G3" s="4"/>
      <c r="K3" s="4"/>
      <c r="L3" s="4"/>
      <c r="M3" s="4"/>
    </row>
    <row r="4" spans="1:13" customFormat="1" ht="12.5" x14ac:dyDescent="0.25">
      <c r="C4" s="111"/>
      <c r="E4" s="4"/>
      <c r="F4" s="4"/>
      <c r="G4" s="4"/>
      <c r="K4" s="4"/>
      <c r="L4" s="4"/>
      <c r="M4" s="4"/>
    </row>
    <row r="5" spans="1:13" customFormat="1" ht="12.5" x14ac:dyDescent="0.25">
      <c r="C5" s="111"/>
      <c r="E5" s="4"/>
      <c r="F5" s="4"/>
      <c r="G5" s="4"/>
      <c r="K5" s="4"/>
      <c r="L5" s="4"/>
      <c r="M5" s="4"/>
    </row>
    <row r="6" spans="1:13" s="96" customFormat="1" x14ac:dyDescent="0.35">
      <c r="A6" s="96" t="s">
        <v>100</v>
      </c>
      <c r="B6" s="96" t="s">
        <v>101</v>
      </c>
      <c r="C6" s="97" t="s">
        <v>102</v>
      </c>
      <c r="D6" s="97" t="s">
        <v>103</v>
      </c>
      <c r="E6" s="98" t="s">
        <v>104</v>
      </c>
      <c r="F6" s="98" t="s">
        <v>105</v>
      </c>
      <c r="G6" s="98" t="s">
        <v>106</v>
      </c>
      <c r="I6" s="96" t="s">
        <v>107</v>
      </c>
      <c r="J6" s="96" t="s">
        <v>108</v>
      </c>
      <c r="K6" s="98" t="s">
        <v>109</v>
      </c>
      <c r="L6" s="98" t="s">
        <v>110</v>
      </c>
      <c r="M6" s="98" t="s">
        <v>111</v>
      </c>
    </row>
    <row r="7" spans="1:13" customFormat="1" ht="12.5" x14ac:dyDescent="0.25">
      <c r="A7" t="s">
        <v>112</v>
      </c>
      <c r="B7">
        <v>139</v>
      </c>
      <c r="C7" s="111">
        <v>1111200000</v>
      </c>
      <c r="D7" t="s">
        <v>36</v>
      </c>
      <c r="E7" s="79">
        <v>160</v>
      </c>
      <c r="F7" s="79">
        <v>160</v>
      </c>
      <c r="G7" s="79"/>
      <c r="I7" s="111">
        <v>1111200000</v>
      </c>
      <c r="J7" t="s">
        <v>36</v>
      </c>
      <c r="K7" s="79">
        <v>160</v>
      </c>
      <c r="L7" s="79">
        <v>160</v>
      </c>
      <c r="M7" s="79"/>
    </row>
    <row r="8" spans="1:13" customFormat="1" ht="12.5" x14ac:dyDescent="0.25">
      <c r="A8" t="s">
        <v>112</v>
      </c>
      <c r="B8">
        <v>139</v>
      </c>
      <c r="E8" s="79"/>
      <c r="F8" s="79"/>
      <c r="G8" s="79"/>
      <c r="K8" s="79"/>
      <c r="L8" s="79"/>
      <c r="M8" s="79"/>
    </row>
    <row r="9" spans="1:13" customFormat="1" ht="12.5" x14ac:dyDescent="0.25">
      <c r="A9" t="s">
        <v>112</v>
      </c>
      <c r="B9">
        <v>139</v>
      </c>
      <c r="E9" s="79"/>
      <c r="F9" s="79"/>
      <c r="G9" s="4"/>
      <c r="K9" s="79"/>
      <c r="L9" s="79"/>
      <c r="M9" s="4"/>
    </row>
    <row r="10" spans="1:13" customFormat="1" ht="12.5" x14ac:dyDescent="0.25">
      <c r="A10" t="s">
        <v>112</v>
      </c>
      <c r="B10">
        <v>139</v>
      </c>
      <c r="C10">
        <v>1112100191</v>
      </c>
      <c r="D10" t="s">
        <v>113</v>
      </c>
      <c r="E10" s="103">
        <v>94062.06</v>
      </c>
      <c r="F10" s="103">
        <v>169751.35</v>
      </c>
      <c r="G10" s="79"/>
      <c r="I10">
        <v>1112100191</v>
      </c>
      <c r="J10" t="s">
        <v>113</v>
      </c>
      <c r="K10" s="103">
        <v>94062.06</v>
      </c>
      <c r="L10" s="103">
        <v>169751.35</v>
      </c>
      <c r="M10" s="79"/>
    </row>
    <row r="11" spans="1:13" customFormat="1" ht="12.5" x14ac:dyDescent="0.25">
      <c r="A11" t="s">
        <v>112</v>
      </c>
      <c r="B11">
        <v>139</v>
      </c>
      <c r="C11" s="111">
        <v>1112100192</v>
      </c>
      <c r="D11" t="s">
        <v>114</v>
      </c>
      <c r="E11" s="81"/>
      <c r="F11" s="81"/>
      <c r="G11" s="79"/>
      <c r="I11" s="111">
        <v>1112100192</v>
      </c>
      <c r="J11" t="s">
        <v>114</v>
      </c>
      <c r="K11" s="81"/>
      <c r="L11" s="81"/>
      <c r="M11" s="79"/>
    </row>
    <row r="12" spans="1:13" customFormat="1" ht="12.5" x14ac:dyDescent="0.25">
      <c r="A12" t="s">
        <v>112</v>
      </c>
      <c r="B12">
        <v>139</v>
      </c>
      <c r="C12">
        <v>1112100193</v>
      </c>
      <c r="D12" t="s">
        <v>115</v>
      </c>
      <c r="E12" s="103"/>
      <c r="F12" s="103"/>
      <c r="G12" s="79"/>
      <c r="I12">
        <v>1112100193</v>
      </c>
      <c r="J12" t="s">
        <v>115</v>
      </c>
      <c r="K12" s="103"/>
      <c r="L12" s="103"/>
      <c r="M12" s="79"/>
    </row>
    <row r="13" spans="1:13" customFormat="1" ht="12.5" x14ac:dyDescent="0.25">
      <c r="A13" t="s">
        <v>112</v>
      </c>
      <c r="B13">
        <v>139</v>
      </c>
      <c r="C13">
        <v>1112100196</v>
      </c>
      <c r="D13" t="s">
        <v>116</v>
      </c>
      <c r="E13" s="81"/>
      <c r="F13" s="81"/>
      <c r="G13" s="79"/>
      <c r="I13">
        <v>1112100196</v>
      </c>
      <c r="J13" t="s">
        <v>116</v>
      </c>
      <c r="K13" s="81"/>
      <c r="L13" s="81"/>
      <c r="M13" s="79"/>
    </row>
    <row r="14" spans="1:13" customFormat="1" ht="12.5" x14ac:dyDescent="0.25">
      <c r="A14" t="s">
        <v>112</v>
      </c>
      <c r="B14">
        <v>139</v>
      </c>
      <c r="C14">
        <v>1112100197</v>
      </c>
      <c r="D14" t="s">
        <v>117</v>
      </c>
      <c r="E14" s="103"/>
      <c r="F14" s="103"/>
      <c r="G14" s="79"/>
      <c r="I14">
        <v>1112100197</v>
      </c>
      <c r="J14" t="s">
        <v>117</v>
      </c>
      <c r="K14" s="103"/>
      <c r="L14" s="103"/>
      <c r="M14" s="79"/>
    </row>
    <row r="15" spans="1:13" customFormat="1" ht="12.5" x14ac:dyDescent="0.25">
      <c r="A15" t="s">
        <v>112</v>
      </c>
      <c r="B15">
        <v>139</v>
      </c>
      <c r="C15">
        <v>1112100201</v>
      </c>
      <c r="D15" t="s">
        <v>118</v>
      </c>
      <c r="E15" s="79"/>
      <c r="F15" s="79"/>
      <c r="G15" s="79"/>
      <c r="I15">
        <v>1112100201</v>
      </c>
      <c r="J15" t="s">
        <v>118</v>
      </c>
      <c r="K15" s="79"/>
      <c r="L15" s="79"/>
      <c r="M15" s="79"/>
    </row>
    <row r="16" spans="1:13" customFormat="1" ht="12.5" x14ac:dyDescent="0.25">
      <c r="A16" t="s">
        <v>112</v>
      </c>
      <c r="B16">
        <v>139</v>
      </c>
      <c r="C16">
        <v>1112100203</v>
      </c>
      <c r="D16" t="s">
        <v>119</v>
      </c>
      <c r="E16" s="79"/>
      <c r="F16" s="79"/>
      <c r="G16" s="79"/>
      <c r="I16">
        <v>1112100203</v>
      </c>
      <c r="J16" t="s">
        <v>119</v>
      </c>
      <c r="K16" s="79"/>
      <c r="L16" s="79"/>
      <c r="M16" s="79"/>
    </row>
    <row r="17" spans="1:13" customFormat="1" ht="12.5" x14ac:dyDescent="0.25">
      <c r="A17" t="s">
        <v>112</v>
      </c>
      <c r="B17">
        <v>139</v>
      </c>
      <c r="C17">
        <v>1112100207</v>
      </c>
      <c r="D17" t="s">
        <v>120</v>
      </c>
      <c r="E17" s="79"/>
      <c r="F17" s="79"/>
      <c r="G17" s="79"/>
      <c r="I17">
        <v>1112100207</v>
      </c>
      <c r="J17" t="s">
        <v>120</v>
      </c>
      <c r="K17" s="79"/>
      <c r="L17" s="79"/>
      <c r="M17" s="79"/>
    </row>
    <row r="18" spans="1:13" customFormat="1" ht="12.5" x14ac:dyDescent="0.25">
      <c r="A18" t="s">
        <v>112</v>
      </c>
      <c r="B18">
        <v>139</v>
      </c>
      <c r="C18">
        <v>1112100221</v>
      </c>
      <c r="D18" t="s">
        <v>121</v>
      </c>
      <c r="E18" s="103">
        <v>186853.92</v>
      </c>
      <c r="F18" s="103">
        <v>462420.9</v>
      </c>
      <c r="G18" s="79"/>
      <c r="I18">
        <v>1112100221</v>
      </c>
      <c r="J18" t="s">
        <v>121</v>
      </c>
      <c r="K18" s="103">
        <v>186853.92</v>
      </c>
      <c r="L18" s="103">
        <v>462420.9</v>
      </c>
      <c r="M18" s="79"/>
    </row>
    <row r="19" spans="1:13" customFormat="1" ht="12.5" x14ac:dyDescent="0.25">
      <c r="A19" t="s">
        <v>112</v>
      </c>
      <c r="B19">
        <v>139</v>
      </c>
      <c r="C19">
        <v>1112100222</v>
      </c>
      <c r="D19" t="s">
        <v>122</v>
      </c>
      <c r="E19" s="79"/>
      <c r="F19" s="79"/>
      <c r="G19" s="79"/>
      <c r="I19">
        <v>1112100222</v>
      </c>
      <c r="J19" t="s">
        <v>122</v>
      </c>
      <c r="K19" s="79"/>
      <c r="L19" s="79"/>
      <c r="M19" s="79"/>
    </row>
    <row r="20" spans="1:13" customFormat="1" ht="12.5" x14ac:dyDescent="0.25">
      <c r="A20" t="s">
        <v>112</v>
      </c>
      <c r="B20">
        <v>139</v>
      </c>
      <c r="C20">
        <v>1112100223</v>
      </c>
      <c r="D20" t="s">
        <v>123</v>
      </c>
      <c r="E20" s="103"/>
      <c r="F20" s="103"/>
      <c r="G20" s="79"/>
      <c r="I20">
        <v>1112100223</v>
      </c>
      <c r="J20" t="s">
        <v>123</v>
      </c>
      <c r="K20" s="103"/>
      <c r="L20" s="103"/>
      <c r="M20" s="79"/>
    </row>
    <row r="21" spans="1:13" customFormat="1" ht="12.5" x14ac:dyDescent="0.25">
      <c r="A21" t="s">
        <v>112</v>
      </c>
      <c r="B21">
        <v>139</v>
      </c>
      <c r="C21">
        <v>1112100226</v>
      </c>
      <c r="D21" t="s">
        <v>124</v>
      </c>
      <c r="E21" s="103"/>
      <c r="F21" s="103"/>
      <c r="G21" s="79"/>
      <c r="I21">
        <v>1112100226</v>
      </c>
      <c r="J21" t="s">
        <v>124</v>
      </c>
      <c r="K21" s="103"/>
      <c r="L21" s="103"/>
      <c r="M21" s="79"/>
    </row>
    <row r="22" spans="1:13" customFormat="1" ht="12.5" x14ac:dyDescent="0.25">
      <c r="A22" t="s">
        <v>112</v>
      </c>
      <c r="B22">
        <v>139</v>
      </c>
      <c r="C22">
        <v>1112100227</v>
      </c>
      <c r="D22" t="s">
        <v>125</v>
      </c>
      <c r="E22" s="103"/>
      <c r="F22" s="103"/>
      <c r="G22" s="79"/>
      <c r="I22">
        <v>1112100227</v>
      </c>
      <c r="J22" t="s">
        <v>125</v>
      </c>
      <c r="K22" s="103"/>
      <c r="L22" s="103"/>
      <c r="M22" s="79"/>
    </row>
    <row r="23" spans="1:13" customFormat="1" ht="12.5" x14ac:dyDescent="0.25">
      <c r="A23" t="s">
        <v>112</v>
      </c>
      <c r="C23">
        <v>1112100331</v>
      </c>
      <c r="D23" t="s">
        <v>126</v>
      </c>
      <c r="E23" s="79">
        <v>92.09</v>
      </c>
      <c r="F23" s="79">
        <v>92.09</v>
      </c>
      <c r="G23" s="79"/>
      <c r="I23">
        <v>1112100331</v>
      </c>
      <c r="J23" t="s">
        <v>126</v>
      </c>
      <c r="K23" s="79">
        <v>92.09</v>
      </c>
      <c r="L23" s="79">
        <v>92.09</v>
      </c>
      <c r="M23" s="79"/>
    </row>
    <row r="24" spans="1:13" customFormat="1" ht="12.5" x14ac:dyDescent="0.25">
      <c r="A24" t="s">
        <v>112</v>
      </c>
      <c r="B24">
        <v>139</v>
      </c>
      <c r="C24" s="111">
        <v>1112100333</v>
      </c>
      <c r="D24" t="s">
        <v>127</v>
      </c>
      <c r="E24" s="79"/>
      <c r="F24" s="79"/>
      <c r="G24" s="79"/>
      <c r="I24" s="111">
        <v>1112100333</v>
      </c>
      <c r="J24" t="s">
        <v>127</v>
      </c>
      <c r="K24" s="79"/>
      <c r="L24" s="79"/>
      <c r="M24" s="79"/>
    </row>
    <row r="25" spans="1:13" customFormat="1" ht="12.5" x14ac:dyDescent="0.25">
      <c r="A25" t="s">
        <v>112</v>
      </c>
      <c r="B25">
        <v>139</v>
      </c>
      <c r="C25" s="111">
        <v>1112100337</v>
      </c>
      <c r="D25" t="s">
        <v>128</v>
      </c>
      <c r="E25" s="79"/>
      <c r="F25" s="79"/>
      <c r="G25" s="79"/>
      <c r="I25" s="111">
        <v>1112100337</v>
      </c>
      <c r="J25" t="s">
        <v>128</v>
      </c>
      <c r="K25" s="79"/>
      <c r="L25" s="79"/>
      <c r="M25" s="79"/>
    </row>
    <row r="26" spans="1:13" customFormat="1" ht="12.5" x14ac:dyDescent="0.25">
      <c r="A26" t="s">
        <v>112</v>
      </c>
      <c r="C26">
        <v>1112100341</v>
      </c>
      <c r="D26" t="s">
        <v>126</v>
      </c>
      <c r="E26" s="103">
        <v>31550.46</v>
      </c>
      <c r="F26" s="103">
        <v>170382.77</v>
      </c>
      <c r="G26" s="79"/>
      <c r="I26">
        <v>1112100341</v>
      </c>
      <c r="J26" t="s">
        <v>126</v>
      </c>
      <c r="K26" s="103">
        <v>31550.46</v>
      </c>
      <c r="L26" s="103">
        <v>170382.77</v>
      </c>
      <c r="M26" s="79"/>
    </row>
    <row r="27" spans="1:13" customFormat="1" ht="12.5" x14ac:dyDescent="0.25">
      <c r="A27" t="s">
        <v>112</v>
      </c>
      <c r="B27">
        <v>139</v>
      </c>
      <c r="C27">
        <v>1112100343</v>
      </c>
      <c r="D27" t="s">
        <v>129</v>
      </c>
      <c r="E27" s="103"/>
      <c r="F27" s="103"/>
      <c r="G27" s="79"/>
      <c r="I27">
        <v>1112100343</v>
      </c>
      <c r="J27" t="s">
        <v>129</v>
      </c>
      <c r="K27" s="103"/>
      <c r="L27" s="103"/>
      <c r="M27" s="79"/>
    </row>
    <row r="28" spans="1:13" customFormat="1" ht="12.5" x14ac:dyDescent="0.25">
      <c r="C28" s="111"/>
      <c r="E28" s="81"/>
      <c r="F28" s="81"/>
      <c r="G28" s="79"/>
      <c r="I28" s="111"/>
      <c r="K28" s="81"/>
      <c r="L28" s="81"/>
      <c r="M28" s="79"/>
    </row>
    <row r="29" spans="1:13" customFormat="1" ht="12.5" x14ac:dyDescent="0.25">
      <c r="A29" t="s">
        <v>112</v>
      </c>
      <c r="B29">
        <v>139</v>
      </c>
      <c r="C29">
        <v>1112100346</v>
      </c>
      <c r="D29" t="s">
        <v>130</v>
      </c>
      <c r="E29" s="81"/>
      <c r="F29" s="81"/>
      <c r="G29" s="79"/>
      <c r="I29">
        <v>1112100346</v>
      </c>
      <c r="J29" t="s">
        <v>130</v>
      </c>
      <c r="K29" s="81"/>
      <c r="L29" s="81"/>
      <c r="M29" s="79"/>
    </row>
    <row r="30" spans="1:13" customFormat="1" ht="12.5" x14ac:dyDescent="0.25">
      <c r="C30" s="111">
        <v>1112100346</v>
      </c>
      <c r="D30" t="s">
        <v>130</v>
      </c>
      <c r="E30" s="103"/>
      <c r="F30" s="103"/>
      <c r="G30" s="79"/>
      <c r="I30" s="111">
        <v>1112100346</v>
      </c>
      <c r="J30" t="s">
        <v>130</v>
      </c>
      <c r="K30" s="103"/>
      <c r="L30" s="103"/>
      <c r="M30" s="79"/>
    </row>
    <row r="31" spans="1:13" customFormat="1" ht="12.5" x14ac:dyDescent="0.25">
      <c r="A31" t="s">
        <v>112</v>
      </c>
      <c r="B31">
        <v>139</v>
      </c>
      <c r="E31" s="81"/>
      <c r="F31" s="81"/>
      <c r="G31" s="79"/>
      <c r="K31" s="81"/>
      <c r="L31" s="81"/>
      <c r="M31" s="79"/>
    </row>
    <row r="32" spans="1:13" customFormat="1" ht="12.5" x14ac:dyDescent="0.25">
      <c r="C32" s="111">
        <v>1112100347</v>
      </c>
      <c r="D32" t="s">
        <v>131</v>
      </c>
      <c r="E32" s="103"/>
      <c r="F32" s="103"/>
      <c r="G32" s="79"/>
      <c r="I32" s="111">
        <v>1112100347</v>
      </c>
      <c r="J32" t="s">
        <v>131</v>
      </c>
      <c r="K32" s="103"/>
      <c r="L32" s="103"/>
      <c r="M32" s="79"/>
    </row>
    <row r="33" spans="1:15" customFormat="1" ht="12.5" x14ac:dyDescent="0.25">
      <c r="A33" t="s">
        <v>112</v>
      </c>
      <c r="B33">
        <v>139</v>
      </c>
      <c r="C33">
        <v>1112100348</v>
      </c>
      <c r="D33" t="s">
        <v>132</v>
      </c>
      <c r="E33" s="79"/>
      <c r="F33" s="79"/>
      <c r="G33" s="79"/>
      <c r="I33">
        <v>1112100348</v>
      </c>
      <c r="J33" t="s">
        <v>132</v>
      </c>
      <c r="K33" s="79"/>
      <c r="L33" s="79"/>
      <c r="M33" s="79"/>
    </row>
    <row r="34" spans="1:15" customFormat="1" ht="12.5" x14ac:dyDescent="0.25">
      <c r="A34" t="s">
        <v>112</v>
      </c>
      <c r="B34">
        <v>139</v>
      </c>
      <c r="C34">
        <v>1112104181</v>
      </c>
      <c r="D34" t="s">
        <v>133</v>
      </c>
      <c r="E34" s="79">
        <v>1997.74</v>
      </c>
      <c r="F34" s="79">
        <v>1997.74</v>
      </c>
      <c r="G34" s="79"/>
      <c r="I34">
        <v>1112104181</v>
      </c>
      <c r="J34" t="s">
        <v>133</v>
      </c>
      <c r="K34" s="79">
        <v>1997.74</v>
      </c>
      <c r="L34" s="79">
        <v>1997.74</v>
      </c>
      <c r="M34" s="79"/>
    </row>
    <row r="35" spans="1:15" customFormat="1" ht="12.5" x14ac:dyDescent="0.25">
      <c r="A35" t="s">
        <v>112</v>
      </c>
      <c r="B35">
        <v>139</v>
      </c>
      <c r="C35" s="111">
        <v>1112104183</v>
      </c>
      <c r="D35" t="s">
        <v>134</v>
      </c>
      <c r="E35" s="79"/>
      <c r="F35" s="79"/>
      <c r="G35" s="79"/>
      <c r="I35" s="111">
        <v>1112104183</v>
      </c>
      <c r="J35" t="s">
        <v>134</v>
      </c>
      <c r="K35" s="79"/>
      <c r="L35" s="79"/>
      <c r="M35" s="79"/>
    </row>
    <row r="36" spans="1:15" customFormat="1" ht="12.5" x14ac:dyDescent="0.25">
      <c r="A36" t="s">
        <v>112</v>
      </c>
      <c r="B36">
        <v>139</v>
      </c>
      <c r="C36" s="111">
        <v>1112104187</v>
      </c>
      <c r="D36" t="s">
        <v>135</v>
      </c>
      <c r="E36" s="79"/>
      <c r="F36" s="79"/>
      <c r="G36" s="79"/>
      <c r="I36" s="111">
        <v>1112104187</v>
      </c>
      <c r="J36" t="s">
        <v>135</v>
      </c>
      <c r="K36" s="79"/>
      <c r="L36" s="79"/>
      <c r="M36" s="79"/>
    </row>
    <row r="37" spans="1:15" customFormat="1" ht="12.5" x14ac:dyDescent="0.25">
      <c r="A37" t="s">
        <v>112</v>
      </c>
      <c r="B37">
        <v>139</v>
      </c>
      <c r="C37" s="111">
        <v>1112104191</v>
      </c>
      <c r="D37" t="s">
        <v>136</v>
      </c>
      <c r="E37" s="103">
        <v>0</v>
      </c>
      <c r="F37" s="103">
        <v>0</v>
      </c>
      <c r="G37" s="79"/>
      <c r="I37" s="111">
        <v>1112104191</v>
      </c>
      <c r="J37" t="s">
        <v>136</v>
      </c>
      <c r="K37" s="103">
        <v>0</v>
      </c>
      <c r="L37" s="103">
        <v>0</v>
      </c>
      <c r="M37" s="79"/>
    </row>
    <row r="38" spans="1:15" customFormat="1" ht="12.5" x14ac:dyDescent="0.25">
      <c r="A38" t="s">
        <v>112</v>
      </c>
      <c r="B38">
        <v>139</v>
      </c>
      <c r="C38" s="111">
        <v>1112104193</v>
      </c>
      <c r="D38" t="s">
        <v>137</v>
      </c>
      <c r="E38" s="103"/>
      <c r="F38" s="103"/>
      <c r="G38" s="79"/>
      <c r="I38" s="111">
        <v>1112104193</v>
      </c>
      <c r="J38" t="s">
        <v>137</v>
      </c>
      <c r="K38" s="103"/>
      <c r="L38" s="103"/>
      <c r="M38" s="79"/>
    </row>
    <row r="39" spans="1:15" customFormat="1" ht="12.5" x14ac:dyDescent="0.25">
      <c r="A39" t="s">
        <v>112</v>
      </c>
      <c r="B39">
        <v>139</v>
      </c>
      <c r="C39" s="111">
        <v>1112104197</v>
      </c>
      <c r="D39" t="s">
        <v>138</v>
      </c>
      <c r="E39" s="103"/>
      <c r="F39" s="103"/>
      <c r="G39" s="79"/>
      <c r="I39" s="111">
        <v>1112104197</v>
      </c>
      <c r="J39" t="s">
        <v>138</v>
      </c>
      <c r="K39" s="103"/>
      <c r="L39" s="103"/>
      <c r="M39" s="79"/>
    </row>
    <row r="40" spans="1:15" customFormat="1" ht="12.5" x14ac:dyDescent="0.25">
      <c r="A40" t="s">
        <v>112</v>
      </c>
      <c r="B40">
        <v>140</v>
      </c>
      <c r="C40">
        <v>1112100423</v>
      </c>
      <c r="D40" t="s">
        <v>139</v>
      </c>
      <c r="E40" s="103"/>
      <c r="F40" s="103"/>
      <c r="G40" s="79"/>
      <c r="I40">
        <v>1112100423</v>
      </c>
      <c r="J40" t="s">
        <v>139</v>
      </c>
      <c r="K40" s="103"/>
      <c r="L40" s="103"/>
      <c r="M40" s="79"/>
    </row>
    <row r="41" spans="1:15" customFormat="1" ht="12.5" x14ac:dyDescent="0.25">
      <c r="A41" t="s">
        <v>112</v>
      </c>
      <c r="B41">
        <v>141</v>
      </c>
      <c r="C41">
        <v>1112100421</v>
      </c>
      <c r="D41" t="s">
        <v>140</v>
      </c>
      <c r="E41" s="103">
        <v>9237.58</v>
      </c>
      <c r="F41" s="104">
        <v>85515.58</v>
      </c>
      <c r="G41" s="79"/>
      <c r="I41">
        <v>1112100421</v>
      </c>
      <c r="J41" t="s">
        <v>140</v>
      </c>
      <c r="K41" s="103">
        <v>9237.58</v>
      </c>
      <c r="L41" s="104">
        <v>85515.58</v>
      </c>
      <c r="M41" s="79"/>
      <c r="N41" s="99"/>
      <c r="O41" s="99"/>
    </row>
    <row r="42" spans="1:15" customFormat="1" ht="12.5" x14ac:dyDescent="0.25">
      <c r="C42">
        <v>1112100451</v>
      </c>
      <c r="D42" t="s">
        <v>321</v>
      </c>
      <c r="E42" s="103">
        <v>8925.3700000000008</v>
      </c>
      <c r="F42" s="103">
        <v>50836.6</v>
      </c>
      <c r="G42" s="79"/>
      <c r="I42">
        <v>1112100451</v>
      </c>
      <c r="J42" t="s">
        <v>321</v>
      </c>
      <c r="K42" s="103">
        <v>8925.3700000000008</v>
      </c>
      <c r="L42" s="103">
        <v>50836.6</v>
      </c>
      <c r="M42" s="79"/>
      <c r="N42" s="99"/>
      <c r="O42" s="99"/>
    </row>
    <row r="43" spans="1:15" customFormat="1" ht="12.5" x14ac:dyDescent="0.25">
      <c r="A43" t="s">
        <v>112</v>
      </c>
      <c r="B43">
        <v>141</v>
      </c>
      <c r="C43">
        <v>1112100461</v>
      </c>
      <c r="D43" t="s">
        <v>322</v>
      </c>
      <c r="E43" s="103">
        <v>9360.4699999999993</v>
      </c>
      <c r="F43" s="103">
        <v>27953.8</v>
      </c>
      <c r="G43" s="81"/>
      <c r="I43">
        <v>1112100461</v>
      </c>
      <c r="J43" t="s">
        <v>322</v>
      </c>
      <c r="K43" s="103">
        <v>9360.4699999999993</v>
      </c>
      <c r="L43" s="103">
        <v>27953.8</v>
      </c>
      <c r="M43" s="79"/>
    </row>
    <row r="44" spans="1:15" customFormat="1" ht="12.5" x14ac:dyDescent="0.25">
      <c r="C44">
        <v>1112100427</v>
      </c>
      <c r="D44" t="s">
        <v>140</v>
      </c>
      <c r="E44" s="103"/>
      <c r="F44" s="103"/>
      <c r="G44" s="81"/>
      <c r="I44">
        <v>1112100427</v>
      </c>
      <c r="J44" t="s">
        <v>140</v>
      </c>
      <c r="K44" s="103"/>
      <c r="L44" s="103"/>
      <c r="M44" s="79"/>
    </row>
    <row r="45" spans="1:15" customFormat="1" ht="12.5" x14ac:dyDescent="0.25">
      <c r="C45">
        <v>1112410000</v>
      </c>
      <c r="D45" t="s">
        <v>325</v>
      </c>
      <c r="E45" s="103"/>
      <c r="F45" s="103"/>
      <c r="G45" s="81"/>
      <c r="I45">
        <v>1112410000</v>
      </c>
      <c r="J45" t="s">
        <v>325</v>
      </c>
      <c r="K45" s="103"/>
      <c r="L45" s="103"/>
      <c r="M45" s="79"/>
    </row>
    <row r="46" spans="1:15" customFormat="1" ht="12.5" x14ac:dyDescent="0.25">
      <c r="C46">
        <v>1112420000</v>
      </c>
      <c r="D46" t="s">
        <v>326</v>
      </c>
      <c r="E46" s="103"/>
      <c r="F46" s="103"/>
      <c r="G46" s="81"/>
      <c r="I46">
        <v>1112420000</v>
      </c>
      <c r="J46" t="s">
        <v>326</v>
      </c>
      <c r="K46" s="103"/>
      <c r="L46" s="103"/>
      <c r="M46" s="79"/>
    </row>
    <row r="47" spans="1:15" customFormat="1" ht="12.5" x14ac:dyDescent="0.25">
      <c r="C47">
        <v>1112310000</v>
      </c>
      <c r="D47" t="s">
        <v>300</v>
      </c>
      <c r="E47" s="103">
        <v>5135.3999999999996</v>
      </c>
      <c r="F47" s="103">
        <v>1005135.4</v>
      </c>
      <c r="G47" s="81"/>
      <c r="I47">
        <v>1112310000</v>
      </c>
      <c r="J47" t="s">
        <v>300</v>
      </c>
      <c r="K47" s="103">
        <v>5135.3999999999996</v>
      </c>
      <c r="L47" s="103">
        <v>1005135.4</v>
      </c>
      <c r="M47" s="79"/>
    </row>
    <row r="48" spans="1:15" customFormat="1" ht="12.5" x14ac:dyDescent="0.25">
      <c r="A48" t="s">
        <v>112</v>
      </c>
      <c r="B48">
        <v>139</v>
      </c>
      <c r="C48" s="111">
        <v>1113000000</v>
      </c>
      <c r="D48" t="s">
        <v>38</v>
      </c>
      <c r="E48" s="103">
        <v>163726.51</v>
      </c>
      <c r="F48" s="103">
        <v>71324</v>
      </c>
      <c r="G48" s="79"/>
      <c r="I48" s="111">
        <v>1113000000</v>
      </c>
      <c r="J48" t="s">
        <v>38</v>
      </c>
      <c r="K48" s="103">
        <v>163726.51</v>
      </c>
      <c r="L48" s="103">
        <v>71324</v>
      </c>
      <c r="M48" s="79"/>
    </row>
    <row r="49" spans="1:13" customFormat="1" x14ac:dyDescent="0.35">
      <c r="E49" s="82">
        <f>SUM(E7:E48)</f>
        <v>511101.60000000003</v>
      </c>
      <c r="F49" s="82">
        <f>SUM(F7:F48)</f>
        <v>2045570.23</v>
      </c>
      <c r="G49" s="82">
        <f>SUM(G7:G48)</f>
        <v>0</v>
      </c>
      <c r="K49" s="82">
        <f>SUM(K7:K48)</f>
        <v>511101.60000000003</v>
      </c>
      <c r="L49" s="82">
        <f>SUM(L7:L48)</f>
        <v>2045570.23</v>
      </c>
      <c r="M49" s="82">
        <f>SUM(M7:M48)</f>
        <v>0</v>
      </c>
    </row>
    <row r="50" spans="1:13" customFormat="1" ht="12.5" x14ac:dyDescent="0.25">
      <c r="A50" t="s">
        <v>141</v>
      </c>
      <c r="B50">
        <v>139</v>
      </c>
      <c r="C50" s="111">
        <v>1131100000</v>
      </c>
      <c r="D50" t="s">
        <v>40</v>
      </c>
      <c r="E50" s="103"/>
      <c r="F50" s="103"/>
      <c r="G50" s="79"/>
      <c r="I50" s="111">
        <v>1131100000</v>
      </c>
      <c r="J50" t="s">
        <v>40</v>
      </c>
      <c r="K50" s="103"/>
      <c r="L50" s="103"/>
      <c r="M50" s="79"/>
    </row>
    <row r="51" spans="1:13" customFormat="1" ht="12.5" x14ac:dyDescent="0.25">
      <c r="C51" s="111">
        <v>1131500000</v>
      </c>
      <c r="D51" t="s">
        <v>293</v>
      </c>
      <c r="E51" s="103">
        <v>11321699.93</v>
      </c>
      <c r="F51" s="79">
        <v>8448170.5800000001</v>
      </c>
      <c r="G51" s="79"/>
      <c r="I51" s="111">
        <v>1131500000</v>
      </c>
      <c r="J51" t="s">
        <v>293</v>
      </c>
      <c r="K51" s="103">
        <v>11321699.93</v>
      </c>
      <c r="L51" s="79">
        <v>8448170.5800000001</v>
      </c>
      <c r="M51" s="79"/>
    </row>
    <row r="52" spans="1:13" customFormat="1" ht="12.5" x14ac:dyDescent="0.25">
      <c r="A52" t="s">
        <v>142</v>
      </c>
      <c r="B52">
        <v>139</v>
      </c>
      <c r="C52" s="111">
        <v>1131300000</v>
      </c>
      <c r="D52" t="s">
        <v>143</v>
      </c>
      <c r="E52" s="103">
        <v>8325364.5199999996</v>
      </c>
      <c r="F52" s="103">
        <v>8334897.0599999996</v>
      </c>
      <c r="G52" s="79"/>
      <c r="H52" s="79"/>
      <c r="I52" s="111">
        <v>1131300000</v>
      </c>
      <c r="J52" t="s">
        <v>143</v>
      </c>
      <c r="K52" s="103">
        <v>8325364.5199999996</v>
      </c>
      <c r="L52" s="103">
        <v>8334897.0599999996</v>
      </c>
      <c r="M52" s="79"/>
    </row>
    <row r="53" spans="1:13" customFormat="1" ht="12.5" x14ac:dyDescent="0.25">
      <c r="C53" s="111">
        <v>1131600000</v>
      </c>
      <c r="D53" t="s">
        <v>294</v>
      </c>
      <c r="E53" s="103">
        <v>3389477.98</v>
      </c>
      <c r="F53" s="103">
        <v>4389148.55</v>
      </c>
      <c r="G53" s="79"/>
      <c r="H53" s="79"/>
      <c r="I53" s="111">
        <v>1131600000</v>
      </c>
      <c r="J53" t="s">
        <v>294</v>
      </c>
      <c r="K53" s="103">
        <v>3389477.98</v>
      </c>
      <c r="L53" s="103">
        <v>4389148.55</v>
      </c>
      <c r="M53" s="79"/>
    </row>
    <row r="54" spans="1:13" customFormat="1" ht="12.5" x14ac:dyDescent="0.25">
      <c r="A54" t="s">
        <v>144</v>
      </c>
      <c r="B54">
        <v>139</v>
      </c>
      <c r="C54" s="111">
        <v>1132500000</v>
      </c>
      <c r="D54" t="s">
        <v>145</v>
      </c>
      <c r="E54" s="79"/>
      <c r="F54" s="79"/>
      <c r="G54" s="79">
        <f>E51+E53+E60</f>
        <v>14481443.870000001</v>
      </c>
      <c r="H54" s="100"/>
      <c r="I54" s="111">
        <v>1132500000</v>
      </c>
      <c r="J54" t="s">
        <v>145</v>
      </c>
      <c r="K54" s="79"/>
      <c r="L54" s="79"/>
      <c r="M54" s="79"/>
    </row>
    <row r="55" spans="1:13" customFormat="1" ht="12.5" x14ac:dyDescent="0.25">
      <c r="C55" s="111">
        <v>1132200000</v>
      </c>
      <c r="D55" t="s">
        <v>295</v>
      </c>
      <c r="E55" s="79">
        <v>2309</v>
      </c>
      <c r="F55" s="79">
        <v>2309</v>
      </c>
      <c r="G55" s="79">
        <f>SUM(E54:E59)</f>
        <v>7756.3899999999994</v>
      </c>
      <c r="H55" s="100"/>
      <c r="I55" s="111">
        <v>1132200000</v>
      </c>
      <c r="J55" t="s">
        <v>295</v>
      </c>
      <c r="K55" s="79">
        <v>2309</v>
      </c>
      <c r="L55" s="79">
        <v>2309</v>
      </c>
      <c r="M55" s="79"/>
    </row>
    <row r="56" spans="1:13" customFormat="1" ht="12.5" x14ac:dyDescent="0.25">
      <c r="A56" t="s">
        <v>144</v>
      </c>
      <c r="B56">
        <v>139</v>
      </c>
      <c r="C56" s="111">
        <v>1133200000</v>
      </c>
      <c r="D56" t="s">
        <v>146</v>
      </c>
      <c r="E56" s="103">
        <v>2600.12</v>
      </c>
      <c r="F56" s="79">
        <v>2434.1999999999998</v>
      </c>
      <c r="G56" s="79"/>
      <c r="I56" s="111">
        <v>1133200000</v>
      </c>
      <c r="J56" t="s">
        <v>146</v>
      </c>
      <c r="K56" s="103">
        <v>2600.12</v>
      </c>
      <c r="L56" s="79">
        <v>2434.1999999999998</v>
      </c>
      <c r="M56" s="79"/>
    </row>
    <row r="57" spans="1:13" customFormat="1" ht="12.5" x14ac:dyDescent="0.25">
      <c r="A57" t="s">
        <v>144</v>
      </c>
      <c r="B57">
        <v>139</v>
      </c>
      <c r="C57" s="111">
        <v>1133210000</v>
      </c>
      <c r="D57" t="s">
        <v>147</v>
      </c>
      <c r="E57" s="79"/>
      <c r="F57" s="79"/>
      <c r="G57" s="79"/>
      <c r="I57" s="111">
        <v>1133210000</v>
      </c>
      <c r="J57" t="s">
        <v>147</v>
      </c>
      <c r="K57" s="79"/>
      <c r="L57" s="79"/>
      <c r="M57" s="79"/>
    </row>
    <row r="58" spans="1:13" customFormat="1" ht="12.5" x14ac:dyDescent="0.25">
      <c r="A58" t="s">
        <v>144</v>
      </c>
      <c r="B58">
        <v>139</v>
      </c>
      <c r="C58" s="111">
        <v>1140000000</v>
      </c>
      <c r="D58" t="s">
        <v>148</v>
      </c>
      <c r="E58" s="79"/>
      <c r="F58" s="79"/>
      <c r="G58" s="79"/>
      <c r="I58" s="111">
        <v>1140000000</v>
      </c>
      <c r="J58" t="s">
        <v>148</v>
      </c>
      <c r="K58" s="79"/>
      <c r="L58" s="79"/>
      <c r="M58" s="79"/>
    </row>
    <row r="59" spans="1:13" customFormat="1" ht="12.5" x14ac:dyDescent="0.25">
      <c r="A59" t="s">
        <v>144</v>
      </c>
      <c r="B59">
        <v>139</v>
      </c>
      <c r="C59" s="111">
        <v>1141000000</v>
      </c>
      <c r="D59" t="s">
        <v>149</v>
      </c>
      <c r="E59" s="103">
        <v>2847.27</v>
      </c>
      <c r="F59" s="79">
        <v>2470.4699999999998</v>
      </c>
      <c r="G59" s="79"/>
      <c r="I59" s="111">
        <v>1141000000</v>
      </c>
      <c r="J59" t="s">
        <v>149</v>
      </c>
      <c r="K59" s="103">
        <v>2847.27</v>
      </c>
      <c r="L59" s="79">
        <v>2470.4699999999998</v>
      </c>
      <c r="M59" s="79"/>
    </row>
    <row r="60" spans="1:13" customFormat="1" ht="12.5" x14ac:dyDescent="0.25">
      <c r="C60" s="112">
        <v>1134100000</v>
      </c>
      <c r="D60" t="s">
        <v>319</v>
      </c>
      <c r="E60" s="79">
        <v>-229734.04</v>
      </c>
      <c r="F60" s="79">
        <v>-209734.04</v>
      </c>
      <c r="G60" s="79">
        <f>E60-F60</f>
        <v>-20000</v>
      </c>
      <c r="I60" s="112">
        <v>1134100000</v>
      </c>
      <c r="J60" t="s">
        <v>319</v>
      </c>
      <c r="K60" s="79">
        <v>-229734.04</v>
      </c>
      <c r="L60" s="79">
        <v>-209734.04</v>
      </c>
      <c r="M60" s="79"/>
    </row>
    <row r="61" spans="1:13" customFormat="1" x14ac:dyDescent="0.35">
      <c r="E61" s="83">
        <f>SUM(E54:E60)</f>
        <v>-221977.65000000002</v>
      </c>
      <c r="F61" s="83">
        <f>SUM(F54:F60)</f>
        <v>-202520.37</v>
      </c>
      <c r="G61" s="83">
        <f>SUM(G54:G59)</f>
        <v>14489200.260000002</v>
      </c>
      <c r="K61" s="83">
        <f>SUM(K54:K60)</f>
        <v>-221977.65000000002</v>
      </c>
      <c r="L61" s="83">
        <f>SUM(L54:L60)</f>
        <v>-202520.37</v>
      </c>
      <c r="M61" s="83">
        <f>SUM(M54:M59)</f>
        <v>0</v>
      </c>
    </row>
    <row r="62" spans="1:13" customFormat="1" ht="12.5" x14ac:dyDescent="0.25">
      <c r="A62" t="s">
        <v>150</v>
      </c>
      <c r="B62">
        <v>139</v>
      </c>
      <c r="C62">
        <v>1125000000</v>
      </c>
      <c r="D62" t="s">
        <v>151</v>
      </c>
      <c r="E62" s="79"/>
      <c r="F62" s="79"/>
      <c r="G62" s="79"/>
      <c r="I62">
        <v>1125000000</v>
      </c>
      <c r="J62" t="s">
        <v>151</v>
      </c>
      <c r="K62" s="79"/>
      <c r="L62" s="79"/>
      <c r="M62" s="79"/>
    </row>
    <row r="63" spans="1:13" customFormat="1" ht="12.5" x14ac:dyDescent="0.25">
      <c r="A63" t="s">
        <v>152</v>
      </c>
      <c r="B63">
        <v>139</v>
      </c>
      <c r="C63">
        <v>1151000000</v>
      </c>
      <c r="D63" t="s">
        <v>153</v>
      </c>
      <c r="E63" s="103">
        <v>133.30000000000001</v>
      </c>
      <c r="F63" s="103">
        <v>266.64</v>
      </c>
      <c r="G63" s="79"/>
      <c r="I63">
        <v>1151000000</v>
      </c>
      <c r="J63" t="s">
        <v>153</v>
      </c>
      <c r="K63" s="103">
        <v>133.30000000000001</v>
      </c>
      <c r="L63" s="103">
        <v>266.64</v>
      </c>
      <c r="M63" s="79"/>
    </row>
    <row r="64" spans="1:13" customFormat="1" ht="12.5" x14ac:dyDescent="0.25">
      <c r="A64" t="s">
        <v>152</v>
      </c>
      <c r="B64">
        <v>139</v>
      </c>
      <c r="C64">
        <v>1164000000</v>
      </c>
      <c r="D64" t="s">
        <v>20</v>
      </c>
      <c r="E64" s="103">
        <v>115477.25</v>
      </c>
      <c r="F64" s="103">
        <v>135576.64000000001</v>
      </c>
      <c r="G64" s="79">
        <f>E63+E64</f>
        <v>115610.55</v>
      </c>
      <c r="I64">
        <v>1164000000</v>
      </c>
      <c r="J64" t="s">
        <v>20</v>
      </c>
      <c r="K64" s="103">
        <v>115477.25</v>
      </c>
      <c r="L64" s="103">
        <v>135576.64000000001</v>
      </c>
      <c r="M64" s="79"/>
    </row>
    <row r="65" spans="1:13" customFormat="1" ht="12.5" x14ac:dyDescent="0.25">
      <c r="C65">
        <v>1201000000</v>
      </c>
      <c r="D65" t="s">
        <v>327</v>
      </c>
      <c r="E65" s="103">
        <v>4960000</v>
      </c>
      <c r="F65" s="103">
        <v>4960000</v>
      </c>
      <c r="G65" s="79"/>
      <c r="I65">
        <v>1201000000</v>
      </c>
      <c r="J65" t="s">
        <v>327</v>
      </c>
      <c r="K65" s="103">
        <v>4960000</v>
      </c>
      <c r="L65" s="103">
        <v>4960000</v>
      </c>
      <c r="M65" s="79"/>
    </row>
    <row r="66" spans="1:13" customFormat="1" ht="12.5" x14ac:dyDescent="0.25">
      <c r="A66" t="s">
        <v>154</v>
      </c>
      <c r="B66">
        <v>139</v>
      </c>
      <c r="C66">
        <v>1202000000</v>
      </c>
      <c r="D66" t="s">
        <v>155</v>
      </c>
      <c r="E66" s="103">
        <v>1000000</v>
      </c>
      <c r="F66" s="79"/>
      <c r="G66" s="79"/>
      <c r="I66">
        <v>1202000000</v>
      </c>
      <c r="J66" t="s">
        <v>155</v>
      </c>
      <c r="K66" s="103">
        <v>1000000</v>
      </c>
      <c r="L66" s="79"/>
      <c r="M66" s="79"/>
    </row>
    <row r="67" spans="1:13" customFormat="1" ht="12.5" x14ac:dyDescent="0.25">
      <c r="A67" t="s">
        <v>156</v>
      </c>
      <c r="B67">
        <v>139</v>
      </c>
      <c r="C67">
        <v>1301100000</v>
      </c>
      <c r="D67" t="s">
        <v>157</v>
      </c>
      <c r="E67" s="79">
        <v>3320394.53</v>
      </c>
      <c r="F67" s="79">
        <v>3320394.53</v>
      </c>
      <c r="G67" s="79"/>
      <c r="I67">
        <v>1301100000</v>
      </c>
      <c r="J67" t="s">
        <v>157</v>
      </c>
      <c r="K67" s="79">
        <v>3320394.53</v>
      </c>
      <c r="L67" s="79">
        <v>3320394.53</v>
      </c>
      <c r="M67" s="79"/>
    </row>
    <row r="68" spans="1:13" customFormat="1" ht="12.5" x14ac:dyDescent="0.25">
      <c r="A68" t="s">
        <v>156</v>
      </c>
      <c r="B68">
        <v>139</v>
      </c>
      <c r="C68">
        <v>1301200000</v>
      </c>
      <c r="D68" t="s">
        <v>158</v>
      </c>
      <c r="E68" s="79">
        <v>621313.49</v>
      </c>
      <c r="F68" s="79">
        <v>621313.49</v>
      </c>
      <c r="G68" s="79"/>
      <c r="I68">
        <v>1301200000</v>
      </c>
      <c r="J68" t="s">
        <v>158</v>
      </c>
      <c r="K68" s="79">
        <v>621313.49</v>
      </c>
      <c r="L68" s="79">
        <v>621313.49</v>
      </c>
      <c r="M68" s="79"/>
    </row>
    <row r="69" spans="1:13" customFormat="1" x14ac:dyDescent="0.35">
      <c r="E69" s="84">
        <f>SUM(E67:E68)</f>
        <v>3941708.0199999996</v>
      </c>
      <c r="F69" s="84">
        <f>SUM(F67:F68)</f>
        <v>3941708.0199999996</v>
      </c>
      <c r="G69" s="84">
        <f>SUM(G67:G68)</f>
        <v>0</v>
      </c>
      <c r="K69" s="84">
        <f>SUM(K67:K68)</f>
        <v>3941708.0199999996</v>
      </c>
      <c r="L69" s="84">
        <f>SUM(L67:L68)</f>
        <v>3941708.0199999996</v>
      </c>
      <c r="M69" s="84">
        <f>SUM(M67:M68)</f>
        <v>0</v>
      </c>
    </row>
    <row r="70" spans="1:13" customFormat="1" ht="12.5" x14ac:dyDescent="0.25">
      <c r="A70" t="s">
        <v>159</v>
      </c>
      <c r="B70">
        <v>139</v>
      </c>
      <c r="C70">
        <v>1302100000</v>
      </c>
      <c r="D70" t="s">
        <v>160</v>
      </c>
      <c r="E70" s="79">
        <v>6433809.5300000003</v>
      </c>
      <c r="F70" s="79">
        <v>6433809.5300000003</v>
      </c>
      <c r="G70" s="79"/>
      <c r="I70">
        <v>1302100000</v>
      </c>
      <c r="J70" t="s">
        <v>160</v>
      </c>
      <c r="K70" s="79">
        <v>6433809.5300000003</v>
      </c>
      <c r="L70" s="79">
        <v>6433809.5300000003</v>
      </c>
      <c r="M70" s="79"/>
    </row>
    <row r="71" spans="1:13" customFormat="1" ht="12.5" x14ac:dyDescent="0.25">
      <c r="A71" t="s">
        <v>159</v>
      </c>
      <c r="B71">
        <v>139</v>
      </c>
      <c r="C71">
        <v>1302200000</v>
      </c>
      <c r="D71" t="s">
        <v>161</v>
      </c>
      <c r="E71" s="79">
        <v>2728919.75</v>
      </c>
      <c r="F71" s="79">
        <v>2728919.75</v>
      </c>
      <c r="G71" s="79"/>
      <c r="I71">
        <v>1302200000</v>
      </c>
      <c r="J71" t="s">
        <v>161</v>
      </c>
      <c r="K71" s="79">
        <v>2728919.75</v>
      </c>
      <c r="L71" s="79">
        <v>2728919.75</v>
      </c>
      <c r="M71" s="79"/>
    </row>
    <row r="72" spans="1:13" customFormat="1" ht="12.5" x14ac:dyDescent="0.25">
      <c r="A72" t="s">
        <v>159</v>
      </c>
      <c r="B72">
        <v>139</v>
      </c>
      <c r="C72" s="111">
        <v>1303100000</v>
      </c>
      <c r="D72" t="s">
        <v>162</v>
      </c>
      <c r="E72" s="79">
        <v>325427</v>
      </c>
      <c r="F72" s="79">
        <v>325427</v>
      </c>
      <c r="G72" s="79"/>
      <c r="I72" s="111">
        <v>1303100000</v>
      </c>
      <c r="J72" t="s">
        <v>162</v>
      </c>
      <c r="K72" s="79">
        <v>325427</v>
      </c>
      <c r="L72" s="79">
        <v>325427</v>
      </c>
      <c r="M72" s="79"/>
    </row>
    <row r="73" spans="1:13" customFormat="1" x14ac:dyDescent="0.35">
      <c r="E73" s="82">
        <f>SUM(E70:E72)</f>
        <v>9488156.2800000012</v>
      </c>
      <c r="F73" s="82">
        <f>SUM(F70:F72)</f>
        <v>9488156.2800000012</v>
      </c>
      <c r="G73" s="82">
        <f>SUM(G70:G72)</f>
        <v>0</v>
      </c>
      <c r="K73" s="82">
        <f>SUM(K70:K72)</f>
        <v>9488156.2800000012</v>
      </c>
      <c r="L73" s="82">
        <f>SUM(L70:L72)</f>
        <v>9488156.2800000012</v>
      </c>
      <c r="M73" s="82">
        <f>SUM(M70:M72)</f>
        <v>0</v>
      </c>
    </row>
    <row r="74" spans="1:13" customFormat="1" ht="12.5" x14ac:dyDescent="0.25">
      <c r="A74" t="s">
        <v>163</v>
      </c>
      <c r="B74">
        <v>139</v>
      </c>
      <c r="C74">
        <v>1304100000</v>
      </c>
      <c r="D74" t="s">
        <v>164</v>
      </c>
      <c r="E74" s="79">
        <v>8485605.8399999999</v>
      </c>
      <c r="F74" s="79">
        <v>8485605.8399999999</v>
      </c>
      <c r="G74" s="79"/>
      <c r="I74">
        <v>1304100000</v>
      </c>
      <c r="J74" t="s">
        <v>164</v>
      </c>
      <c r="K74" s="79">
        <v>8485605.8399999999</v>
      </c>
      <c r="L74" s="79">
        <v>8485605.8399999999</v>
      </c>
      <c r="M74" s="79"/>
    </row>
    <row r="75" spans="1:13" customFormat="1" ht="12.5" x14ac:dyDescent="0.25">
      <c r="C75">
        <v>1304200000</v>
      </c>
      <c r="D75" t="s">
        <v>165</v>
      </c>
      <c r="E75" s="79">
        <v>1667461</v>
      </c>
      <c r="F75" s="79">
        <v>1643364</v>
      </c>
      <c r="G75" s="79"/>
      <c r="I75">
        <v>1304200000</v>
      </c>
      <c r="J75" t="s">
        <v>165</v>
      </c>
      <c r="K75" s="79">
        <v>1667461</v>
      </c>
      <c r="L75" s="79">
        <v>1643364</v>
      </c>
      <c r="M75" s="79"/>
    </row>
    <row r="76" spans="1:13" customFormat="1" ht="12.5" x14ac:dyDescent="0.25">
      <c r="A76" t="s">
        <v>163</v>
      </c>
      <c r="C76">
        <v>1304500000</v>
      </c>
      <c r="D76" t="s">
        <v>166</v>
      </c>
      <c r="E76" s="113"/>
      <c r="F76" s="113"/>
      <c r="G76" s="79"/>
      <c r="I76">
        <v>1304500000</v>
      </c>
      <c r="J76" t="s">
        <v>166</v>
      </c>
      <c r="K76" s="113"/>
      <c r="L76" s="113"/>
      <c r="M76" s="79"/>
    </row>
    <row r="77" spans="1:13" customFormat="1" ht="12.5" x14ac:dyDescent="0.25">
      <c r="C77">
        <v>1304510000</v>
      </c>
      <c r="D77" t="s">
        <v>167</v>
      </c>
      <c r="E77" s="113"/>
      <c r="F77" s="113"/>
      <c r="G77" s="79"/>
      <c r="I77">
        <v>1304510000</v>
      </c>
      <c r="J77" t="s">
        <v>167</v>
      </c>
      <c r="K77" s="113"/>
      <c r="L77" s="113"/>
      <c r="M77" s="79"/>
    </row>
    <row r="78" spans="1:13" customFormat="1" ht="12.5" x14ac:dyDescent="0.25">
      <c r="C78">
        <v>1307100000</v>
      </c>
      <c r="D78" t="s">
        <v>289</v>
      </c>
      <c r="E78" s="103">
        <v>141320.76</v>
      </c>
      <c r="F78" s="103">
        <v>20443.46</v>
      </c>
      <c r="G78" s="79"/>
      <c r="I78">
        <v>1307100000</v>
      </c>
      <c r="J78" t="s">
        <v>289</v>
      </c>
      <c r="K78" s="103">
        <v>141320.76</v>
      </c>
      <c r="L78" s="103">
        <v>20443.46</v>
      </c>
      <c r="M78" s="79"/>
    </row>
    <row r="79" spans="1:13" customFormat="1" ht="12.5" x14ac:dyDescent="0.25">
      <c r="A79" t="s">
        <v>168</v>
      </c>
      <c r="B79">
        <v>139</v>
      </c>
      <c r="C79">
        <v>1308100000</v>
      </c>
      <c r="D79" t="s">
        <v>169</v>
      </c>
      <c r="E79" s="103">
        <v>175758.93</v>
      </c>
      <c r="F79" s="103">
        <v>163858.93</v>
      </c>
      <c r="G79" s="79"/>
      <c r="I79">
        <v>1308100000</v>
      </c>
      <c r="J79" t="s">
        <v>169</v>
      </c>
      <c r="K79" s="103">
        <v>175758.93</v>
      </c>
      <c r="L79" s="103">
        <v>163858.93</v>
      </c>
      <c r="M79" s="79"/>
    </row>
    <row r="80" spans="1:13" customFormat="1" ht="12.5" x14ac:dyDescent="0.25">
      <c r="A80" s="101" t="s">
        <v>170</v>
      </c>
      <c r="C80">
        <v>1309100000</v>
      </c>
      <c r="D80" t="s">
        <v>170</v>
      </c>
      <c r="E80" s="103">
        <v>156378.84</v>
      </c>
      <c r="F80" s="103">
        <v>156378.84</v>
      </c>
      <c r="G80" s="79"/>
      <c r="I80">
        <v>1309100000</v>
      </c>
      <c r="J80" t="s">
        <v>170</v>
      </c>
      <c r="K80" s="103">
        <v>156378.84</v>
      </c>
      <c r="L80" s="103">
        <v>156378.84</v>
      </c>
      <c r="M80" s="79"/>
    </row>
    <row r="81" spans="1:13" customFormat="1" ht="12.5" x14ac:dyDescent="0.25">
      <c r="A81" s="101"/>
      <c r="C81">
        <v>1309200000</v>
      </c>
      <c r="D81" t="s">
        <v>171</v>
      </c>
      <c r="E81" s="79">
        <v>8325.15</v>
      </c>
      <c r="F81" s="79">
        <v>8325.15</v>
      </c>
      <c r="G81" s="79"/>
      <c r="I81">
        <v>1309200000</v>
      </c>
      <c r="J81" t="s">
        <v>171</v>
      </c>
      <c r="K81" s="79">
        <v>8325.15</v>
      </c>
      <c r="L81" s="79">
        <v>8325.15</v>
      </c>
      <c r="M81" s="79"/>
    </row>
    <row r="82" spans="1:13" customFormat="1" ht="12.5" x14ac:dyDescent="0.25">
      <c r="A82" t="s">
        <v>172</v>
      </c>
      <c r="C82">
        <v>1309340000</v>
      </c>
      <c r="D82" t="s">
        <v>173</v>
      </c>
      <c r="E82" s="79">
        <v>-968.15</v>
      </c>
      <c r="F82" s="79">
        <v>-746.15</v>
      </c>
      <c r="G82" s="79"/>
      <c r="I82">
        <v>1309340000</v>
      </c>
      <c r="J82" t="s">
        <v>173</v>
      </c>
      <c r="K82" s="79">
        <v>-968.15</v>
      </c>
      <c r="L82" s="79">
        <v>-746.15</v>
      </c>
      <c r="M82" s="79"/>
    </row>
    <row r="83" spans="1:13" customFormat="1" ht="12.5" x14ac:dyDescent="0.25">
      <c r="A83" t="s">
        <v>172</v>
      </c>
      <c r="B83">
        <v>139</v>
      </c>
      <c r="C83">
        <v>1302310000</v>
      </c>
      <c r="D83" t="s">
        <v>174</v>
      </c>
      <c r="E83" s="79"/>
      <c r="F83" s="79"/>
      <c r="G83" s="79"/>
      <c r="I83">
        <v>1302310000</v>
      </c>
      <c r="J83" t="s">
        <v>174</v>
      </c>
      <c r="K83" s="79"/>
      <c r="L83" s="79"/>
      <c r="M83" s="79"/>
    </row>
    <row r="84" spans="1:13" customFormat="1" ht="12.5" x14ac:dyDescent="0.25">
      <c r="C84">
        <v>1307310000</v>
      </c>
      <c r="D84" t="s">
        <v>290</v>
      </c>
      <c r="E84" s="79">
        <v>-7311.46</v>
      </c>
      <c r="F84" s="79">
        <v>-6822.46</v>
      </c>
      <c r="G84" s="79"/>
      <c r="I84">
        <v>1307310000</v>
      </c>
      <c r="J84" t="s">
        <v>290</v>
      </c>
      <c r="K84" s="79">
        <v>-7311.46</v>
      </c>
      <c r="L84" s="79">
        <v>-6822.46</v>
      </c>
      <c r="M84" s="79"/>
    </row>
    <row r="85" spans="1:13" customFormat="1" ht="12.5" x14ac:dyDescent="0.25">
      <c r="A85" t="s">
        <v>172</v>
      </c>
      <c r="B85">
        <v>139</v>
      </c>
      <c r="C85">
        <v>1302320000</v>
      </c>
      <c r="D85" t="s">
        <v>175</v>
      </c>
      <c r="E85" s="79"/>
      <c r="F85" s="79"/>
      <c r="G85" s="79"/>
      <c r="I85">
        <v>1302320000</v>
      </c>
      <c r="J85" t="s">
        <v>175</v>
      </c>
      <c r="K85" s="79"/>
      <c r="L85" s="79"/>
      <c r="M85" s="79"/>
    </row>
    <row r="86" spans="1:13" customFormat="1" ht="12.5" x14ac:dyDescent="0.25">
      <c r="A86" t="s">
        <v>159</v>
      </c>
      <c r="B86">
        <v>139</v>
      </c>
      <c r="C86" s="111">
        <v>1303310000</v>
      </c>
      <c r="D86" t="s">
        <v>176</v>
      </c>
      <c r="E86" s="79"/>
      <c r="F86" s="79"/>
      <c r="G86" s="79"/>
      <c r="I86" s="111">
        <v>1303310000</v>
      </c>
      <c r="J86" t="s">
        <v>176</v>
      </c>
      <c r="K86" s="79"/>
      <c r="L86" s="79"/>
      <c r="M86" s="79"/>
    </row>
    <row r="87" spans="1:13" customFormat="1" ht="12.5" x14ac:dyDescent="0.25">
      <c r="A87" t="s">
        <v>172</v>
      </c>
      <c r="B87">
        <v>139</v>
      </c>
      <c r="C87">
        <v>1304310000</v>
      </c>
      <c r="D87" t="s">
        <v>177</v>
      </c>
      <c r="E87" s="79">
        <v>-4629085.84</v>
      </c>
      <c r="F87" s="79">
        <v>-4576299.6399999997</v>
      </c>
      <c r="G87" s="79"/>
      <c r="I87">
        <v>1304310000</v>
      </c>
      <c r="J87" t="s">
        <v>177</v>
      </c>
      <c r="K87" s="79">
        <v>-4629085.84</v>
      </c>
      <c r="L87" s="79">
        <v>-4576299.6399999997</v>
      </c>
      <c r="M87" s="79"/>
    </row>
    <row r="88" spans="1:13" customFormat="1" ht="12.5" x14ac:dyDescent="0.25">
      <c r="C88">
        <v>1304320000</v>
      </c>
      <c r="D88" t="s">
        <v>178</v>
      </c>
      <c r="E88" s="103">
        <v>198003</v>
      </c>
      <c r="F88" s="103">
        <v>181688</v>
      </c>
      <c r="G88" s="79"/>
      <c r="I88">
        <v>1304320000</v>
      </c>
      <c r="J88" t="s">
        <v>178</v>
      </c>
      <c r="K88" s="103">
        <v>198003</v>
      </c>
      <c r="L88" s="103">
        <v>181688</v>
      </c>
      <c r="M88" s="79"/>
    </row>
    <row r="89" spans="1:13" customFormat="1" ht="12.5" x14ac:dyDescent="0.25">
      <c r="A89" t="s">
        <v>172</v>
      </c>
      <c r="C89">
        <v>1309310000</v>
      </c>
      <c r="D89" t="s">
        <v>179</v>
      </c>
      <c r="E89" s="81">
        <v>-39709.839999999997</v>
      </c>
      <c r="F89" s="81">
        <v>-35333.06</v>
      </c>
      <c r="G89" s="79"/>
      <c r="I89">
        <v>1309310000</v>
      </c>
      <c r="J89" t="s">
        <v>179</v>
      </c>
      <c r="K89" s="81">
        <v>-39709.839999999997</v>
      </c>
      <c r="L89" s="81">
        <v>-35333.06</v>
      </c>
      <c r="M89" s="79"/>
    </row>
    <row r="90" spans="1:13" customFormat="1" ht="12.5" x14ac:dyDescent="0.25">
      <c r="A90" t="s">
        <v>172</v>
      </c>
      <c r="B90">
        <v>139</v>
      </c>
      <c r="C90">
        <v>1308310000</v>
      </c>
      <c r="D90" t="s">
        <v>180</v>
      </c>
      <c r="E90" s="79">
        <v>-105277.93</v>
      </c>
      <c r="F90" s="79">
        <v>-102544.93</v>
      </c>
      <c r="G90" s="79"/>
      <c r="I90">
        <v>1308310000</v>
      </c>
      <c r="J90" t="s">
        <v>180</v>
      </c>
      <c r="K90" s="79">
        <v>-105277.93</v>
      </c>
      <c r="L90" s="79">
        <v>-102544.93</v>
      </c>
      <c r="M90" s="79"/>
    </row>
    <row r="91" spans="1:13" customFormat="1" x14ac:dyDescent="0.35">
      <c r="E91" s="85">
        <f>SUM(E82:E90)</f>
        <v>-4584350.22</v>
      </c>
      <c r="F91" s="85">
        <f>SUM(F82:F90)</f>
        <v>-4540058.2399999993</v>
      </c>
      <c r="G91" s="85">
        <f>SUM(G83:G90)</f>
        <v>0</v>
      </c>
      <c r="K91" s="85">
        <f>SUM(K82:K90)</f>
        <v>-4584350.22</v>
      </c>
      <c r="L91" s="85">
        <f>SUM(L82:L90)</f>
        <v>-4540058.2399999993</v>
      </c>
      <c r="M91" s="85">
        <f>SUM(M83:M90)</f>
        <v>0</v>
      </c>
    </row>
    <row r="92" spans="1:13" customFormat="1" ht="12.5" x14ac:dyDescent="0.25">
      <c r="C92">
        <v>1531000000</v>
      </c>
      <c r="D92" t="s">
        <v>82</v>
      </c>
      <c r="E92" s="79">
        <v>91682.78</v>
      </c>
      <c r="F92" s="79">
        <v>91682.78</v>
      </c>
      <c r="G92" s="79"/>
      <c r="I92">
        <v>1531000000</v>
      </c>
      <c r="J92" t="s">
        <v>82</v>
      </c>
      <c r="K92" s="79">
        <v>91682.78</v>
      </c>
      <c r="L92" s="79">
        <v>91682.78</v>
      </c>
      <c r="M92" s="79"/>
    </row>
    <row r="93" spans="1:13" customFormat="1" ht="12.5" x14ac:dyDescent="0.25">
      <c r="C93">
        <v>1315000000</v>
      </c>
      <c r="D93" t="s">
        <v>307</v>
      </c>
      <c r="E93" s="79">
        <v>127993.88</v>
      </c>
      <c r="F93" s="79">
        <v>127993.88</v>
      </c>
      <c r="G93" s="79"/>
      <c r="I93">
        <v>1315000000</v>
      </c>
      <c r="J93" t="s">
        <v>307</v>
      </c>
      <c r="K93" s="79">
        <v>127993.88</v>
      </c>
      <c r="L93" s="79">
        <v>127993.88</v>
      </c>
      <c r="M93" s="79"/>
    </row>
    <row r="94" spans="1:13" customFormat="1" ht="12.5" x14ac:dyDescent="0.25">
      <c r="C94">
        <v>1315010000</v>
      </c>
      <c r="D94" t="s">
        <v>308</v>
      </c>
      <c r="E94" s="79">
        <v>-42664.61</v>
      </c>
      <c r="F94" s="79">
        <v>-40531.379999999997</v>
      </c>
      <c r="G94" s="79">
        <f>E94-F94</f>
        <v>-2133.2300000000032</v>
      </c>
      <c r="I94">
        <v>1315010000</v>
      </c>
      <c r="J94" t="s">
        <v>308</v>
      </c>
      <c r="K94" s="79">
        <v>-42664.61</v>
      </c>
      <c r="L94" s="79">
        <v>-40531.379999999997</v>
      </c>
      <c r="M94" s="79"/>
    </row>
    <row r="95" spans="1:13" customFormat="1" ht="12.5" x14ac:dyDescent="0.25">
      <c r="A95" t="s">
        <v>181</v>
      </c>
      <c r="B95">
        <v>139</v>
      </c>
      <c r="C95" s="111">
        <v>1319999999</v>
      </c>
      <c r="D95" t="s">
        <v>96</v>
      </c>
      <c r="E95" s="79">
        <v>175786</v>
      </c>
      <c r="F95" s="79">
        <v>114914</v>
      </c>
      <c r="G95" s="79"/>
      <c r="I95" s="111">
        <v>1319999999</v>
      </c>
      <c r="J95" t="s">
        <v>96</v>
      </c>
      <c r="K95" s="79">
        <v>175786</v>
      </c>
      <c r="L95" s="79">
        <v>114914</v>
      </c>
      <c r="M95" s="79"/>
    </row>
    <row r="96" spans="1:13" customFormat="1" ht="12.5" x14ac:dyDescent="0.25">
      <c r="C96">
        <v>1311000000</v>
      </c>
      <c r="D96" t="s">
        <v>314</v>
      </c>
      <c r="E96" s="103"/>
      <c r="F96" s="103"/>
      <c r="G96" s="79"/>
      <c r="I96">
        <v>1311000000</v>
      </c>
      <c r="J96" t="s">
        <v>314</v>
      </c>
      <c r="K96" s="103"/>
      <c r="L96" s="103"/>
      <c r="M96" s="79"/>
    </row>
    <row r="97" spans="1:13" customFormat="1" ht="12.5" x14ac:dyDescent="0.25">
      <c r="A97" t="s">
        <v>182</v>
      </c>
      <c r="B97">
        <v>139</v>
      </c>
      <c r="C97">
        <v>1501000000</v>
      </c>
      <c r="D97" t="s">
        <v>183</v>
      </c>
      <c r="E97" s="79">
        <v>0</v>
      </c>
      <c r="F97" s="79">
        <v>0</v>
      </c>
      <c r="G97" s="79"/>
      <c r="I97">
        <v>1501000000</v>
      </c>
      <c r="J97" t="s">
        <v>183</v>
      </c>
      <c r="K97" s="79">
        <v>0</v>
      </c>
      <c r="L97" s="79">
        <v>0</v>
      </c>
      <c r="M97" s="79"/>
    </row>
    <row r="98" spans="1:13" customFormat="1" ht="12.5" x14ac:dyDescent="0.25">
      <c r="A98" t="s">
        <v>184</v>
      </c>
      <c r="B98">
        <v>139</v>
      </c>
      <c r="C98">
        <v>2111000000</v>
      </c>
      <c r="D98" t="s">
        <v>185</v>
      </c>
      <c r="E98" s="79">
        <v>-17976385.120000001</v>
      </c>
      <c r="F98" s="79">
        <v>-9130315.9600000009</v>
      </c>
      <c r="G98" s="79">
        <f>E98-F98</f>
        <v>-8846069.1600000001</v>
      </c>
      <c r="I98">
        <v>2111000000</v>
      </c>
      <c r="J98" t="s">
        <v>185</v>
      </c>
      <c r="K98" s="79">
        <v>-17976385.120000001</v>
      </c>
      <c r="L98" s="79">
        <v>-9130315.9600000009</v>
      </c>
      <c r="M98" s="79"/>
    </row>
    <row r="99" spans="1:13" customFormat="1" ht="12.5" x14ac:dyDescent="0.25">
      <c r="A99" t="s">
        <v>186</v>
      </c>
      <c r="B99">
        <v>139</v>
      </c>
      <c r="C99">
        <v>2112000000</v>
      </c>
      <c r="D99" t="s">
        <v>187</v>
      </c>
      <c r="E99" s="79">
        <v>-683937.15</v>
      </c>
      <c r="F99" s="79">
        <v>-631330.22</v>
      </c>
      <c r="G99" s="79">
        <f t="shared" ref="G99:G104" si="0">E99-F99</f>
        <v>-52606.930000000051</v>
      </c>
      <c r="I99">
        <v>2112000000</v>
      </c>
      <c r="J99" t="s">
        <v>187</v>
      </c>
      <c r="K99" s="79">
        <v>-683937.15</v>
      </c>
      <c r="L99" s="79">
        <v>-631330.22</v>
      </c>
      <c r="M99" s="79"/>
    </row>
    <row r="100" spans="1:13" customFormat="1" ht="12.5" x14ac:dyDescent="0.25">
      <c r="A100" t="s">
        <v>186</v>
      </c>
      <c r="B100">
        <v>139</v>
      </c>
      <c r="C100">
        <v>2114000000</v>
      </c>
      <c r="D100" t="s">
        <v>188</v>
      </c>
      <c r="E100" s="79">
        <v>0</v>
      </c>
      <c r="F100" s="79">
        <v>0</v>
      </c>
      <c r="G100" s="79">
        <f t="shared" si="0"/>
        <v>0</v>
      </c>
      <c r="I100">
        <v>2114000000</v>
      </c>
      <c r="J100" t="s">
        <v>188</v>
      </c>
      <c r="K100" s="79">
        <v>0</v>
      </c>
      <c r="L100" s="79">
        <v>0</v>
      </c>
      <c r="M100" s="79"/>
    </row>
    <row r="101" spans="1:13" customFormat="1" ht="12.5" x14ac:dyDescent="0.25">
      <c r="C101">
        <v>2115000000</v>
      </c>
      <c r="D101" t="s">
        <v>309</v>
      </c>
      <c r="E101" s="79">
        <v>-24239.02</v>
      </c>
      <c r="F101" s="79">
        <v>-23977.93</v>
      </c>
      <c r="G101" s="79"/>
      <c r="I101">
        <v>2115000000</v>
      </c>
      <c r="J101" t="s">
        <v>309</v>
      </c>
      <c r="K101" s="79">
        <v>-24239.02</v>
      </c>
      <c r="L101" s="79">
        <v>-23977.93</v>
      </c>
      <c r="M101" s="79"/>
    </row>
    <row r="102" spans="1:13" customFormat="1" ht="12.5" x14ac:dyDescent="0.25">
      <c r="A102" t="s">
        <v>189</v>
      </c>
      <c r="C102">
        <v>2203000000</v>
      </c>
      <c r="D102" t="s">
        <v>190</v>
      </c>
      <c r="E102" s="79"/>
      <c r="F102" s="79"/>
      <c r="G102" s="79">
        <f t="shared" si="0"/>
        <v>0</v>
      </c>
      <c r="I102">
        <v>2203000000</v>
      </c>
      <c r="J102" t="s">
        <v>190</v>
      </c>
      <c r="K102" s="79"/>
      <c r="L102" s="79"/>
      <c r="M102" s="79"/>
    </row>
    <row r="103" spans="1:13" customFormat="1" ht="12.5" x14ac:dyDescent="0.25">
      <c r="A103" t="s">
        <v>191</v>
      </c>
      <c r="B103">
        <v>139</v>
      </c>
      <c r="C103">
        <v>2121000000</v>
      </c>
      <c r="D103" t="s">
        <v>62</v>
      </c>
      <c r="E103" s="79">
        <v>-2400</v>
      </c>
      <c r="F103" s="79">
        <v>-1800</v>
      </c>
      <c r="G103" s="79">
        <f t="shared" si="0"/>
        <v>-600</v>
      </c>
      <c r="I103">
        <v>2121000000</v>
      </c>
      <c r="J103" t="s">
        <v>62</v>
      </c>
      <c r="K103" s="79">
        <v>-2400</v>
      </c>
      <c r="L103" s="79">
        <v>-1800</v>
      </c>
      <c r="M103" s="79"/>
    </row>
    <row r="104" spans="1:13" customFormat="1" ht="12.5" x14ac:dyDescent="0.25">
      <c r="A104" t="s">
        <v>192</v>
      </c>
      <c r="B104">
        <v>139</v>
      </c>
      <c r="C104">
        <v>2122000000</v>
      </c>
      <c r="D104" t="s">
        <v>193</v>
      </c>
      <c r="E104" s="79">
        <v>-296738.64</v>
      </c>
      <c r="F104" s="79">
        <v>-302993.09999999998</v>
      </c>
      <c r="G104" s="79">
        <f t="shared" si="0"/>
        <v>6254.4599999999627</v>
      </c>
      <c r="I104">
        <v>2122000000</v>
      </c>
      <c r="J104" t="s">
        <v>193</v>
      </c>
      <c r="K104" s="79">
        <v>-296738.64</v>
      </c>
      <c r="L104" s="79">
        <v>-302993.09999999998</v>
      </c>
      <c r="M104" s="79"/>
    </row>
    <row r="105" spans="1:13" customFormat="1" ht="12.5" x14ac:dyDescent="0.25">
      <c r="A105" t="s">
        <v>194</v>
      </c>
      <c r="B105">
        <v>139</v>
      </c>
      <c r="C105">
        <v>2133200000</v>
      </c>
      <c r="D105" t="s">
        <v>195</v>
      </c>
      <c r="E105" s="79">
        <v>-4015.96</v>
      </c>
      <c r="F105" s="79">
        <v>-6358.12</v>
      </c>
      <c r="G105" s="79"/>
      <c r="I105">
        <v>2133200000</v>
      </c>
      <c r="J105" t="s">
        <v>195</v>
      </c>
      <c r="K105" s="79">
        <v>-4015.96</v>
      </c>
      <c r="L105" s="79">
        <v>-6358.12</v>
      </c>
      <c r="M105" s="79"/>
    </row>
    <row r="106" spans="1:13" customFormat="1" ht="12.5" x14ac:dyDescent="0.25">
      <c r="C106" s="111">
        <v>2133700000</v>
      </c>
      <c r="D106" t="s">
        <v>196</v>
      </c>
      <c r="E106" s="79"/>
      <c r="F106" s="79"/>
      <c r="G106" s="79"/>
      <c r="I106" s="111">
        <v>2133700000</v>
      </c>
      <c r="J106" t="s">
        <v>196</v>
      </c>
      <c r="K106" s="79"/>
      <c r="L106" s="79"/>
      <c r="M106" s="79"/>
    </row>
    <row r="107" spans="1:13" customFormat="1" ht="12.5" x14ac:dyDescent="0.25">
      <c r="A107" t="s">
        <v>194</v>
      </c>
      <c r="B107">
        <v>139</v>
      </c>
      <c r="C107">
        <v>2137000000</v>
      </c>
      <c r="D107" t="s">
        <v>197</v>
      </c>
      <c r="E107" s="79">
        <v>-85420.36</v>
      </c>
      <c r="F107" s="79">
        <v>-75820.600000000006</v>
      </c>
      <c r="G107" s="79"/>
      <c r="I107">
        <v>2137000000</v>
      </c>
      <c r="J107" t="s">
        <v>197</v>
      </c>
      <c r="K107" s="79">
        <v>-85420.36</v>
      </c>
      <c r="L107" s="79">
        <v>-75820.600000000006</v>
      </c>
      <c r="M107" s="79"/>
    </row>
    <row r="108" spans="1:13" customFormat="1" ht="12.5" x14ac:dyDescent="0.25">
      <c r="A108" t="s">
        <v>194</v>
      </c>
      <c r="B108">
        <v>139</v>
      </c>
      <c r="C108" s="111">
        <v>2140000000</v>
      </c>
      <c r="D108" t="s">
        <v>198</v>
      </c>
      <c r="E108" s="79">
        <v>-25168.92</v>
      </c>
      <c r="F108" s="79"/>
      <c r="G108" s="79"/>
      <c r="I108" s="111">
        <v>2140000000</v>
      </c>
      <c r="J108" t="s">
        <v>198</v>
      </c>
      <c r="K108" s="79">
        <v>-25168.92</v>
      </c>
      <c r="L108" s="79"/>
      <c r="M108" s="79"/>
    </row>
    <row r="109" spans="1:13" customFormat="1" ht="12.5" x14ac:dyDescent="0.25">
      <c r="C109" s="111">
        <v>2141000000</v>
      </c>
      <c r="D109" t="s">
        <v>323</v>
      </c>
      <c r="E109" s="79"/>
      <c r="F109" s="79"/>
      <c r="G109" s="79"/>
      <c r="I109" s="111">
        <v>2141000000</v>
      </c>
      <c r="J109" t="s">
        <v>323</v>
      </c>
      <c r="K109" s="79"/>
      <c r="L109" s="79"/>
      <c r="M109" s="79"/>
    </row>
    <row r="110" spans="1:13" customFormat="1" ht="12.5" x14ac:dyDescent="0.25">
      <c r="C110">
        <v>2131000000</v>
      </c>
      <c r="D110" t="s">
        <v>199</v>
      </c>
      <c r="E110" s="80">
        <v>-39811</v>
      </c>
      <c r="F110" s="80">
        <v>-59716.5</v>
      </c>
      <c r="G110" s="79"/>
      <c r="I110">
        <v>2131000000</v>
      </c>
      <c r="J110" t="s">
        <v>199</v>
      </c>
      <c r="K110" s="80">
        <v>-39811</v>
      </c>
      <c r="L110" s="80">
        <v>-59716.5</v>
      </c>
      <c r="M110" s="79"/>
    </row>
    <row r="111" spans="1:13" customFormat="1" ht="12.5" x14ac:dyDescent="0.25">
      <c r="A111" t="s">
        <v>194</v>
      </c>
      <c r="C111">
        <v>2134130000</v>
      </c>
      <c r="D111" t="s">
        <v>200</v>
      </c>
      <c r="E111" s="79"/>
      <c r="F111" s="79"/>
      <c r="G111" s="79"/>
      <c r="I111">
        <v>2134130000</v>
      </c>
      <c r="J111" t="s">
        <v>200</v>
      </c>
      <c r="K111" s="79"/>
      <c r="L111" s="79"/>
      <c r="M111" s="79"/>
    </row>
    <row r="112" spans="1:13" customFormat="1" ht="12.5" x14ac:dyDescent="0.25">
      <c r="A112" t="s">
        <v>194</v>
      </c>
      <c r="C112">
        <v>2180200000</v>
      </c>
      <c r="D112" t="s">
        <v>201</v>
      </c>
      <c r="E112" s="79">
        <v>-4185.28</v>
      </c>
      <c r="F112" s="79">
        <v>-28119.1</v>
      </c>
      <c r="G112" s="79"/>
      <c r="I112">
        <v>2180200000</v>
      </c>
      <c r="J112" t="s">
        <v>201</v>
      </c>
      <c r="K112" s="79">
        <v>-4185.28</v>
      </c>
      <c r="L112" s="79">
        <v>-28119.1</v>
      </c>
      <c r="M112" s="79"/>
    </row>
    <row r="113" spans="1:13" customFormat="1" ht="12.5" x14ac:dyDescent="0.25">
      <c r="A113" t="s">
        <v>194</v>
      </c>
      <c r="C113">
        <v>2134020000</v>
      </c>
      <c r="D113" t="s">
        <v>202</v>
      </c>
      <c r="E113" s="79">
        <v>-758.63</v>
      </c>
      <c r="F113" s="79"/>
      <c r="G113" s="79"/>
      <c r="I113">
        <v>2134020000</v>
      </c>
      <c r="J113" t="s">
        <v>202</v>
      </c>
      <c r="K113" s="79">
        <v>-758.63</v>
      </c>
      <c r="L113" s="79"/>
      <c r="M113" s="79"/>
    </row>
    <row r="114" spans="1:13" customFormat="1" ht="12.5" x14ac:dyDescent="0.25">
      <c r="A114" t="s">
        <v>194</v>
      </c>
      <c r="C114">
        <v>2134080000</v>
      </c>
      <c r="D114" t="s">
        <v>203</v>
      </c>
      <c r="E114" s="79">
        <v>-56</v>
      </c>
      <c r="F114" s="79"/>
      <c r="G114" s="79"/>
      <c r="I114">
        <v>2134080000</v>
      </c>
      <c r="J114" t="s">
        <v>203</v>
      </c>
      <c r="K114" s="79">
        <v>-56</v>
      </c>
      <c r="L114" s="79"/>
      <c r="M114" s="79"/>
    </row>
    <row r="115" spans="1:13" customFormat="1" ht="12.5" x14ac:dyDescent="0.25">
      <c r="A115" t="s">
        <v>194</v>
      </c>
      <c r="C115">
        <v>2134160000</v>
      </c>
      <c r="D115" t="s">
        <v>204</v>
      </c>
      <c r="E115" s="79">
        <v>-42.07</v>
      </c>
      <c r="F115" s="79"/>
      <c r="G115" s="79"/>
      <c r="I115">
        <v>2134160000</v>
      </c>
      <c r="J115" t="s">
        <v>204</v>
      </c>
      <c r="K115" s="79">
        <v>-42.07</v>
      </c>
      <c r="L115" s="79"/>
      <c r="M115" s="79"/>
    </row>
    <row r="116" spans="1:13" customFormat="1" x14ac:dyDescent="0.35">
      <c r="E116" s="86">
        <f>SUM(E105:E115)</f>
        <v>-159458.22</v>
      </c>
      <c r="F116" s="86">
        <f>SUM(F105:F115)</f>
        <v>-170014.32</v>
      </c>
      <c r="G116" s="86">
        <f>SUM(G105:G115)</f>
        <v>0</v>
      </c>
      <c r="K116" s="86">
        <f>SUM(K105:K115)</f>
        <v>-159458.22</v>
      </c>
      <c r="L116" s="86">
        <f>SUM(L105:L115)</f>
        <v>-170014.32</v>
      </c>
      <c r="M116" s="86">
        <f>SUM(M105:M115)</f>
        <v>0</v>
      </c>
    </row>
    <row r="117" spans="1:13" customFormat="1" ht="12.5" x14ac:dyDescent="0.25">
      <c r="A117" t="s">
        <v>205</v>
      </c>
      <c r="B117">
        <v>139</v>
      </c>
      <c r="C117">
        <v>2134060000</v>
      </c>
      <c r="D117" t="s">
        <v>206</v>
      </c>
      <c r="E117" s="79">
        <v>-1517.26</v>
      </c>
      <c r="F117" s="79"/>
      <c r="G117" s="79"/>
      <c r="I117">
        <v>2134060000</v>
      </c>
      <c r="J117" t="s">
        <v>206</v>
      </c>
      <c r="K117" s="79">
        <v>-1517.26</v>
      </c>
      <c r="L117" s="79"/>
      <c r="M117" s="79"/>
    </row>
    <row r="118" spans="1:13" customFormat="1" ht="12.5" x14ac:dyDescent="0.25">
      <c r="C118">
        <v>2134060001</v>
      </c>
      <c r="D118" t="s">
        <v>329</v>
      </c>
      <c r="E118" s="79">
        <v>-3673</v>
      </c>
      <c r="F118" s="79">
        <v>-3673</v>
      </c>
      <c r="G118" s="79"/>
      <c r="I118">
        <v>2134060001</v>
      </c>
      <c r="J118" t="s">
        <v>329</v>
      </c>
      <c r="K118" s="79">
        <v>-3673</v>
      </c>
      <c r="L118" s="79">
        <v>-3673</v>
      </c>
      <c r="M118" s="79"/>
    </row>
    <row r="119" spans="1:13" customFormat="1" x14ac:dyDescent="0.35">
      <c r="E119" s="86">
        <f>SUM(E117:E118)</f>
        <v>-5190.26</v>
      </c>
      <c r="F119" s="86">
        <f>SUM(F118)</f>
        <v>-3673</v>
      </c>
      <c r="G119" s="86">
        <f>SUM(G117)</f>
        <v>0</v>
      </c>
      <c r="K119" s="86">
        <f>SUM(K117:K118)</f>
        <v>-5190.26</v>
      </c>
      <c r="L119" s="86">
        <f>SUM(L118)</f>
        <v>-3673</v>
      </c>
      <c r="M119" s="86">
        <f t="shared" ref="M119" si="1">SUM(M117)</f>
        <v>0</v>
      </c>
    </row>
    <row r="120" spans="1:13" customFormat="1" ht="12.5" x14ac:dyDescent="0.25">
      <c r="A120" t="s">
        <v>207</v>
      </c>
      <c r="B120">
        <v>139</v>
      </c>
      <c r="C120">
        <v>2151000000</v>
      </c>
      <c r="D120" t="s">
        <v>208</v>
      </c>
      <c r="E120" s="79">
        <v>-368845.61</v>
      </c>
      <c r="F120" s="79">
        <v>-346015.51</v>
      </c>
      <c r="G120" s="79">
        <f>E120-F120</f>
        <v>-22830.099999999977</v>
      </c>
      <c r="I120">
        <v>2151000000</v>
      </c>
      <c r="J120" t="s">
        <v>208</v>
      </c>
      <c r="K120" s="79">
        <v>-368845.61</v>
      </c>
      <c r="L120" s="79">
        <v>-346015.51</v>
      </c>
      <c r="M120" s="79"/>
    </row>
    <row r="121" spans="1:13" customFormat="1" ht="12.5" x14ac:dyDescent="0.25">
      <c r="A121" t="s">
        <v>209</v>
      </c>
      <c r="B121">
        <v>139</v>
      </c>
      <c r="C121">
        <v>2190000000</v>
      </c>
      <c r="D121" t="s">
        <v>210</v>
      </c>
      <c r="E121" s="79">
        <v>0</v>
      </c>
      <c r="F121" s="79">
        <v>0</v>
      </c>
      <c r="G121" s="79"/>
      <c r="I121">
        <v>2190000000</v>
      </c>
      <c r="J121" t="s">
        <v>210</v>
      </c>
      <c r="K121" s="79">
        <v>0</v>
      </c>
      <c r="L121" s="79">
        <v>0</v>
      </c>
      <c r="M121" s="79"/>
    </row>
    <row r="122" spans="1:13" customFormat="1" ht="12.5" x14ac:dyDescent="0.25">
      <c r="A122" t="s">
        <v>211</v>
      </c>
      <c r="B122">
        <v>139</v>
      </c>
      <c r="C122">
        <v>2201000000</v>
      </c>
      <c r="D122" t="s">
        <v>212</v>
      </c>
      <c r="E122" s="79">
        <v>-11245207.279999999</v>
      </c>
      <c r="F122" s="79">
        <v>-10317461.210000001</v>
      </c>
      <c r="G122" s="79"/>
      <c r="I122">
        <v>2201000000</v>
      </c>
      <c r="J122" t="s">
        <v>212</v>
      </c>
      <c r="K122" s="79">
        <v>-11245207.279999999</v>
      </c>
      <c r="L122" s="79">
        <v>-10317461.210000001</v>
      </c>
      <c r="M122" s="79"/>
    </row>
    <row r="123" spans="1:13" customFormat="1" ht="12.5" x14ac:dyDescent="0.25">
      <c r="C123">
        <v>2202000000</v>
      </c>
      <c r="D123" t="s">
        <v>297</v>
      </c>
      <c r="E123" s="79">
        <v>-3256000</v>
      </c>
      <c r="F123" s="79">
        <v>-11756000</v>
      </c>
      <c r="G123" s="79"/>
      <c r="I123">
        <v>2202000000</v>
      </c>
      <c r="J123" t="s">
        <v>297</v>
      </c>
      <c r="K123" s="79">
        <v>-3256000</v>
      </c>
      <c r="L123" s="79">
        <v>-11756000</v>
      </c>
      <c r="M123" s="79"/>
    </row>
    <row r="124" spans="1:13" customFormat="1" ht="12.5" x14ac:dyDescent="0.25">
      <c r="A124" t="s">
        <v>213</v>
      </c>
      <c r="B124">
        <v>139</v>
      </c>
      <c r="C124">
        <v>2301000000</v>
      </c>
      <c r="D124" t="s">
        <v>31</v>
      </c>
      <c r="E124" s="79">
        <v>-2301697</v>
      </c>
      <c r="F124" s="79">
        <v>-2301697</v>
      </c>
      <c r="G124" s="79"/>
      <c r="I124">
        <v>2301000000</v>
      </c>
      <c r="J124" t="s">
        <v>31</v>
      </c>
      <c r="K124" s="79">
        <v>-2301697</v>
      </c>
      <c r="L124" s="79">
        <v>-2301697</v>
      </c>
      <c r="M124" s="79"/>
    </row>
    <row r="125" spans="1:13" customFormat="1" ht="12.5" x14ac:dyDescent="0.25">
      <c r="C125">
        <v>2205100000</v>
      </c>
      <c r="D125" t="s">
        <v>83</v>
      </c>
      <c r="E125" s="79">
        <v>-1700217.79</v>
      </c>
      <c r="F125" s="79">
        <v>-1692988.69</v>
      </c>
      <c r="G125" s="79"/>
      <c r="I125">
        <v>2205100000</v>
      </c>
      <c r="J125" t="s">
        <v>83</v>
      </c>
      <c r="K125" s="79">
        <v>-1700217.79</v>
      </c>
      <c r="L125" s="79">
        <v>-1692988.69</v>
      </c>
      <c r="M125" s="79"/>
    </row>
    <row r="126" spans="1:13" customFormat="1" ht="12.5" x14ac:dyDescent="0.25">
      <c r="C126">
        <v>2205500000</v>
      </c>
      <c r="D126" t="s">
        <v>310</v>
      </c>
      <c r="E126" s="79">
        <v>-69771.05</v>
      </c>
      <c r="F126" s="79">
        <v>-71897.320000000007</v>
      </c>
      <c r="G126" s="79"/>
      <c r="I126">
        <v>2205500000</v>
      </c>
      <c r="J126" t="s">
        <v>310</v>
      </c>
      <c r="K126" s="79">
        <v>-69771.05</v>
      </c>
      <c r="L126" s="79">
        <v>-71897.320000000007</v>
      </c>
      <c r="M126" s="79"/>
    </row>
    <row r="127" spans="1:13" customFormat="1" ht="12.5" x14ac:dyDescent="0.25">
      <c r="A127" t="s">
        <v>211</v>
      </c>
      <c r="C127" s="111">
        <v>2302300000</v>
      </c>
      <c r="D127" t="s">
        <v>214</v>
      </c>
      <c r="E127" s="79"/>
      <c r="F127" s="79"/>
      <c r="G127" s="79"/>
      <c r="I127" s="111">
        <v>2302300000</v>
      </c>
      <c r="J127" t="s">
        <v>214</v>
      </c>
      <c r="K127" s="79"/>
      <c r="L127" s="79"/>
      <c r="M127" s="79"/>
    </row>
    <row r="128" spans="1:13" customFormat="1" ht="12.5" x14ac:dyDescent="0.25">
      <c r="A128" t="s">
        <v>215</v>
      </c>
      <c r="B128">
        <v>139</v>
      </c>
      <c r="C128">
        <v>2303100000</v>
      </c>
      <c r="D128" t="s">
        <v>216</v>
      </c>
      <c r="E128" s="79"/>
      <c r="F128" s="79"/>
      <c r="G128" s="79"/>
      <c r="I128">
        <v>2303100000</v>
      </c>
      <c r="J128" t="s">
        <v>216</v>
      </c>
      <c r="K128" s="79"/>
      <c r="L128" s="79"/>
      <c r="M128" s="79"/>
    </row>
    <row r="129" spans="1:13" customFormat="1" ht="12.5" x14ac:dyDescent="0.25">
      <c r="A129" t="s">
        <v>215</v>
      </c>
      <c r="B129">
        <v>139</v>
      </c>
      <c r="C129">
        <v>2303200000</v>
      </c>
      <c r="D129" t="s">
        <v>217</v>
      </c>
      <c r="E129" s="79"/>
      <c r="F129" s="79"/>
      <c r="G129" s="79"/>
      <c r="I129">
        <v>2303200000</v>
      </c>
      <c r="J129" t="s">
        <v>217</v>
      </c>
      <c r="K129" s="79"/>
      <c r="L129" s="79"/>
      <c r="M129" s="79"/>
    </row>
    <row r="130" spans="1:13" customFormat="1" ht="12.5" x14ac:dyDescent="0.25">
      <c r="C130">
        <v>2303250000</v>
      </c>
      <c r="D130" t="s">
        <v>218</v>
      </c>
      <c r="E130" s="79">
        <v>186169.17</v>
      </c>
      <c r="F130" s="79">
        <v>186169.17</v>
      </c>
      <c r="G130" s="79"/>
      <c r="I130">
        <v>2303250000</v>
      </c>
      <c r="J130" t="s">
        <v>218</v>
      </c>
      <c r="K130" s="79">
        <v>186169.17</v>
      </c>
      <c r="L130" s="79">
        <v>186169.17</v>
      </c>
      <c r="M130" s="79"/>
    </row>
    <row r="131" spans="1:13" customFormat="1" ht="12.5" x14ac:dyDescent="0.25">
      <c r="C131">
        <v>2303400000</v>
      </c>
      <c r="D131" t="s">
        <v>219</v>
      </c>
      <c r="E131" s="79">
        <v>-1516110.35</v>
      </c>
      <c r="F131" s="79">
        <v>-1492013.35</v>
      </c>
      <c r="G131" s="79"/>
      <c r="I131">
        <v>2303400000</v>
      </c>
      <c r="J131" t="s">
        <v>219</v>
      </c>
      <c r="K131" s="79">
        <v>-1516110.35</v>
      </c>
      <c r="L131" s="79">
        <v>-1492013.35</v>
      </c>
      <c r="M131" s="79"/>
    </row>
    <row r="132" spans="1:13" customFormat="1" ht="12.5" x14ac:dyDescent="0.25">
      <c r="B132">
        <v>139</v>
      </c>
      <c r="C132">
        <v>2307450000</v>
      </c>
      <c r="D132" t="s">
        <v>220</v>
      </c>
      <c r="E132" s="79"/>
      <c r="F132" s="79"/>
      <c r="G132" s="79"/>
      <c r="I132">
        <v>2307450000</v>
      </c>
      <c r="J132" t="s">
        <v>220</v>
      </c>
      <c r="K132" s="79"/>
      <c r="L132" s="79"/>
      <c r="M132" s="79"/>
    </row>
    <row r="133" spans="1:13" customFormat="1" ht="12.5" x14ac:dyDescent="0.25">
      <c r="A133" t="s">
        <v>221</v>
      </c>
      <c r="B133">
        <v>139</v>
      </c>
      <c r="C133">
        <v>2307460000</v>
      </c>
      <c r="D133" t="s">
        <v>222</v>
      </c>
      <c r="E133" s="79">
        <v>-151350.65</v>
      </c>
      <c r="F133" s="79">
        <v>-151350.65</v>
      </c>
      <c r="G133" s="79"/>
      <c r="I133">
        <v>2307460000</v>
      </c>
      <c r="J133" t="s">
        <v>222</v>
      </c>
      <c r="K133" s="79">
        <v>-151350.65</v>
      </c>
      <c r="L133" s="79">
        <v>-151350.65</v>
      </c>
      <c r="M133" s="79"/>
    </row>
    <row r="134" spans="1:13" customFormat="1" x14ac:dyDescent="0.35">
      <c r="E134" s="85">
        <f>SUM(E128:E133)</f>
        <v>-1481291.83</v>
      </c>
      <c r="F134" s="85">
        <f>SUM(F128:F133)</f>
        <v>-1457194.83</v>
      </c>
      <c r="G134" s="85">
        <f>SUM(G128:G133)</f>
        <v>0</v>
      </c>
      <c r="K134" s="85">
        <f>SUM(K128:K133)</f>
        <v>-1481291.83</v>
      </c>
      <c r="L134" s="85">
        <f>SUM(L128:L133)</f>
        <v>-1457194.83</v>
      </c>
      <c r="M134" s="85">
        <f>SUM(M128:M133)</f>
        <v>0</v>
      </c>
    </row>
    <row r="135" spans="1:13" customFormat="1" ht="12.5" x14ac:dyDescent="0.25">
      <c r="A135" t="s">
        <v>221</v>
      </c>
      <c r="B135">
        <v>139</v>
      </c>
      <c r="C135">
        <v>2307300000</v>
      </c>
      <c r="D135" t="s">
        <v>223</v>
      </c>
      <c r="E135" s="79">
        <v>-7807598.9400000004</v>
      </c>
      <c r="F135" s="79">
        <v>-5049419.21</v>
      </c>
      <c r="G135" s="79"/>
      <c r="I135">
        <v>2307300000</v>
      </c>
      <c r="J135" t="s">
        <v>223</v>
      </c>
      <c r="K135" s="79">
        <v>-7807598.9400000004</v>
      </c>
      <c r="L135" s="79">
        <v>-5049419.21</v>
      </c>
      <c r="M135" s="79"/>
    </row>
    <row r="136" spans="1:13" customFormat="1" ht="12.5" x14ac:dyDescent="0.25">
      <c r="A136" t="s">
        <v>224</v>
      </c>
      <c r="B136">
        <v>139</v>
      </c>
      <c r="C136">
        <v>2304001000</v>
      </c>
      <c r="D136" t="s">
        <v>225</v>
      </c>
      <c r="E136" s="79">
        <v>-460339.4</v>
      </c>
      <c r="F136" s="79">
        <v>-460339.4</v>
      </c>
      <c r="G136" s="79"/>
      <c r="I136">
        <v>2304001000</v>
      </c>
      <c r="J136" t="s">
        <v>225</v>
      </c>
      <c r="K136" s="79">
        <v>-460339.4</v>
      </c>
      <c r="L136" s="79">
        <v>-460339.4</v>
      </c>
      <c r="M136" s="79"/>
    </row>
    <row r="137" spans="1:13" customFormat="1" ht="12.5" x14ac:dyDescent="0.25">
      <c r="A137" t="s">
        <v>221</v>
      </c>
      <c r="C137">
        <v>2307100000</v>
      </c>
      <c r="D137" t="s">
        <v>226</v>
      </c>
      <c r="E137" s="79">
        <v>-1290424.3600000001</v>
      </c>
      <c r="F137" s="79">
        <v>-1290424.3600000001</v>
      </c>
      <c r="G137" s="79"/>
      <c r="I137">
        <v>2307100000</v>
      </c>
      <c r="J137" t="s">
        <v>226</v>
      </c>
      <c r="K137" s="79">
        <v>-1290424.3600000001</v>
      </c>
      <c r="L137" s="79">
        <v>-1290424.3600000001</v>
      </c>
      <c r="M137" s="79"/>
    </row>
    <row r="138" spans="1:13" customFormat="1" ht="18.5" x14ac:dyDescent="0.45">
      <c r="B138" s="102" t="s">
        <v>227</v>
      </c>
      <c r="E138" s="79"/>
      <c r="F138" s="79"/>
      <c r="G138" s="79"/>
      <c r="K138" s="79"/>
      <c r="L138" s="79"/>
      <c r="M138" s="79"/>
    </row>
    <row r="139" spans="1:13" customFormat="1" ht="12.5" x14ac:dyDescent="0.25">
      <c r="E139" s="79"/>
      <c r="F139" s="79"/>
      <c r="G139" s="79"/>
      <c r="K139" s="79"/>
      <c r="L139" s="79"/>
      <c r="M139" s="79"/>
    </row>
    <row r="140" spans="1:13" customFormat="1" ht="12.5" x14ac:dyDescent="0.25">
      <c r="A140" t="s">
        <v>228</v>
      </c>
      <c r="B140">
        <v>139</v>
      </c>
      <c r="C140">
        <v>3101000000</v>
      </c>
      <c r="D140" t="s">
        <v>229</v>
      </c>
      <c r="E140" s="79">
        <v>-146895.04999999999</v>
      </c>
      <c r="F140" s="79">
        <f>E140</f>
        <v>-146895.04999999999</v>
      </c>
      <c r="G140" s="79">
        <f>E140-F140</f>
        <v>0</v>
      </c>
      <c r="I140">
        <v>3101000000</v>
      </c>
      <c r="J140" t="s">
        <v>229</v>
      </c>
      <c r="K140" s="79">
        <v>-146895.04999999999</v>
      </c>
      <c r="L140" s="79">
        <f>K140</f>
        <v>-146895.04999999999</v>
      </c>
      <c r="M140" s="79">
        <f>K140-L140</f>
        <v>0</v>
      </c>
    </row>
    <row r="141" spans="1:13" customFormat="1" ht="12.5" x14ac:dyDescent="0.25">
      <c r="A141" t="s">
        <v>228</v>
      </c>
      <c r="B141">
        <v>139</v>
      </c>
      <c r="C141">
        <v>3101010000</v>
      </c>
      <c r="D141" t="s">
        <v>230</v>
      </c>
      <c r="E141" s="79">
        <v>-60744.83</v>
      </c>
      <c r="F141" s="79">
        <f t="shared" ref="F141:F204" si="2">E141</f>
        <v>-60744.83</v>
      </c>
      <c r="G141" s="79">
        <f t="shared" ref="G141:G207" si="3">E141-F141</f>
        <v>0</v>
      </c>
      <c r="I141">
        <v>3101010000</v>
      </c>
      <c r="J141" t="s">
        <v>230</v>
      </c>
      <c r="K141" s="79">
        <v>-60744.83</v>
      </c>
      <c r="L141" s="79">
        <f t="shared" ref="L141:L204" si="4">K141</f>
        <v>-60744.83</v>
      </c>
      <c r="M141" s="79">
        <f t="shared" ref="M141:M207" si="5">K141-L141</f>
        <v>0</v>
      </c>
    </row>
    <row r="142" spans="1:13" customFormat="1" ht="12.5" x14ac:dyDescent="0.25">
      <c r="C142">
        <v>3101020000</v>
      </c>
      <c r="D142" t="s">
        <v>324</v>
      </c>
      <c r="E142" s="79">
        <v>-89.06</v>
      </c>
      <c r="F142" s="79">
        <f t="shared" si="2"/>
        <v>-89.06</v>
      </c>
      <c r="G142" s="79">
        <f t="shared" si="3"/>
        <v>0</v>
      </c>
      <c r="I142">
        <v>3101020000</v>
      </c>
      <c r="J142" t="s">
        <v>324</v>
      </c>
      <c r="K142" s="79">
        <v>-89.06</v>
      </c>
      <c r="L142" s="79">
        <f t="shared" si="4"/>
        <v>-89.06</v>
      </c>
      <c r="M142" s="79">
        <f t="shared" si="5"/>
        <v>0</v>
      </c>
    </row>
    <row r="143" spans="1:13" customFormat="1" ht="12.5" x14ac:dyDescent="0.25">
      <c r="A143" t="s">
        <v>231</v>
      </c>
      <c r="B143">
        <v>139</v>
      </c>
      <c r="C143">
        <v>3102000000</v>
      </c>
      <c r="D143" t="s">
        <v>232</v>
      </c>
      <c r="E143" s="79">
        <v>-209015.66</v>
      </c>
      <c r="F143" s="79">
        <f t="shared" si="2"/>
        <v>-209015.66</v>
      </c>
      <c r="G143" s="79">
        <f t="shared" si="3"/>
        <v>0</v>
      </c>
      <c r="I143">
        <v>3102000000</v>
      </c>
      <c r="J143" t="s">
        <v>232</v>
      </c>
      <c r="K143" s="79">
        <v>-209015.66</v>
      </c>
      <c r="L143" s="79">
        <f t="shared" si="4"/>
        <v>-209015.66</v>
      </c>
      <c r="M143" s="79">
        <f t="shared" si="5"/>
        <v>0</v>
      </c>
    </row>
    <row r="144" spans="1:13" customFormat="1" ht="12.5" x14ac:dyDescent="0.25">
      <c r="A144" t="s">
        <v>234</v>
      </c>
      <c r="C144">
        <v>3102010000</v>
      </c>
      <c r="D144" t="s">
        <v>304</v>
      </c>
      <c r="E144" s="79">
        <v>-20327.080000000002</v>
      </c>
      <c r="F144" s="79">
        <f t="shared" si="2"/>
        <v>-20327.080000000002</v>
      </c>
      <c r="G144" s="79">
        <f t="shared" si="3"/>
        <v>0</v>
      </c>
      <c r="I144">
        <v>3102010000</v>
      </c>
      <c r="J144" t="s">
        <v>304</v>
      </c>
      <c r="K144" s="79">
        <v>-20327.080000000002</v>
      </c>
      <c r="L144" s="79">
        <f t="shared" si="4"/>
        <v>-20327.080000000002</v>
      </c>
      <c r="M144" s="79">
        <f t="shared" si="5"/>
        <v>0</v>
      </c>
    </row>
    <row r="145" spans="1:13" customFormat="1" ht="12.5" x14ac:dyDescent="0.25">
      <c r="B145">
        <v>139</v>
      </c>
      <c r="C145">
        <v>3103000000</v>
      </c>
      <c r="D145" t="s">
        <v>233</v>
      </c>
      <c r="E145" s="79"/>
      <c r="F145" s="79">
        <f t="shared" si="2"/>
        <v>0</v>
      </c>
      <c r="G145" s="79">
        <f t="shared" si="3"/>
        <v>0</v>
      </c>
      <c r="I145">
        <v>3103000000</v>
      </c>
      <c r="J145" t="s">
        <v>233</v>
      </c>
      <c r="K145" s="79"/>
      <c r="L145" s="79">
        <f t="shared" si="4"/>
        <v>0</v>
      </c>
      <c r="M145" s="79">
        <f t="shared" si="5"/>
        <v>0</v>
      </c>
    </row>
    <row r="146" spans="1:13" customFormat="1" ht="12.5" x14ac:dyDescent="0.25">
      <c r="C146">
        <v>3103010000</v>
      </c>
      <c r="D146" t="s">
        <v>334</v>
      </c>
      <c r="E146" s="79">
        <v>-10260.1</v>
      </c>
      <c r="F146" s="79">
        <f t="shared" si="2"/>
        <v>-10260.1</v>
      </c>
      <c r="G146" s="79"/>
      <c r="I146">
        <v>3103010000</v>
      </c>
      <c r="J146" t="s">
        <v>334</v>
      </c>
      <c r="K146" s="79">
        <v>-10260.1</v>
      </c>
      <c r="L146" s="79">
        <f t="shared" si="4"/>
        <v>-10260.1</v>
      </c>
      <c r="M146" s="79">
        <f t="shared" si="5"/>
        <v>0</v>
      </c>
    </row>
    <row r="147" spans="1:13" customFormat="1" ht="12.5" x14ac:dyDescent="0.25">
      <c r="A147" t="s">
        <v>235</v>
      </c>
      <c r="B147">
        <v>139</v>
      </c>
      <c r="C147">
        <v>4001000000</v>
      </c>
      <c r="D147" t="s">
        <v>73</v>
      </c>
      <c r="E147" s="103">
        <v>102156.37</v>
      </c>
      <c r="F147" s="79">
        <f t="shared" si="2"/>
        <v>102156.37</v>
      </c>
      <c r="G147" s="79">
        <f t="shared" si="3"/>
        <v>0</v>
      </c>
      <c r="I147">
        <v>4001000000</v>
      </c>
      <c r="J147" t="s">
        <v>73</v>
      </c>
      <c r="K147" s="103">
        <v>102156.37</v>
      </c>
      <c r="L147" s="79">
        <f t="shared" si="4"/>
        <v>102156.37</v>
      </c>
      <c r="M147" s="79">
        <f t="shared" si="5"/>
        <v>0</v>
      </c>
    </row>
    <row r="148" spans="1:13" customFormat="1" ht="12.5" x14ac:dyDescent="0.25">
      <c r="A148" t="s">
        <v>236</v>
      </c>
      <c r="B148">
        <v>139</v>
      </c>
      <c r="C148">
        <v>4001010000</v>
      </c>
      <c r="D148" t="s">
        <v>237</v>
      </c>
      <c r="E148" s="103">
        <v>70308.240000000005</v>
      </c>
      <c r="F148" s="79">
        <f t="shared" si="2"/>
        <v>70308.240000000005</v>
      </c>
      <c r="G148" s="79">
        <f t="shared" si="3"/>
        <v>0</v>
      </c>
      <c r="I148">
        <v>4001010000</v>
      </c>
      <c r="J148" t="s">
        <v>237</v>
      </c>
      <c r="K148" s="103">
        <v>70308.240000000005</v>
      </c>
      <c r="L148" s="79">
        <f t="shared" si="4"/>
        <v>70308.240000000005</v>
      </c>
      <c r="M148" s="79">
        <f t="shared" si="5"/>
        <v>0</v>
      </c>
    </row>
    <row r="149" spans="1:13" customFormat="1" ht="12.5" x14ac:dyDescent="0.25">
      <c r="A149" t="s">
        <v>238</v>
      </c>
      <c r="B149">
        <v>139</v>
      </c>
      <c r="C149">
        <v>4002000001</v>
      </c>
      <c r="D149" t="s">
        <v>239</v>
      </c>
      <c r="E149" s="79"/>
      <c r="F149" s="79">
        <f t="shared" si="2"/>
        <v>0</v>
      </c>
      <c r="G149" s="79">
        <f t="shared" si="3"/>
        <v>0</v>
      </c>
      <c r="I149">
        <v>4002000001</v>
      </c>
      <c r="J149" t="s">
        <v>239</v>
      </c>
      <c r="K149" s="79"/>
      <c r="L149" s="79">
        <f t="shared" si="4"/>
        <v>0</v>
      </c>
      <c r="M149" s="79">
        <f t="shared" si="5"/>
        <v>0</v>
      </c>
    </row>
    <row r="150" spans="1:13" customFormat="1" ht="12.5" x14ac:dyDescent="0.25">
      <c r="A150" t="s">
        <v>238</v>
      </c>
      <c r="B150">
        <v>139</v>
      </c>
      <c r="C150">
        <v>4002000003</v>
      </c>
      <c r="D150" t="s">
        <v>240</v>
      </c>
      <c r="E150" s="79"/>
      <c r="F150" s="79">
        <f t="shared" si="2"/>
        <v>0</v>
      </c>
      <c r="G150" s="79">
        <f t="shared" si="3"/>
        <v>0</v>
      </c>
      <c r="I150">
        <v>4002000003</v>
      </c>
      <c r="J150" t="s">
        <v>240</v>
      </c>
      <c r="K150" s="79"/>
      <c r="L150" s="79">
        <f t="shared" si="4"/>
        <v>0</v>
      </c>
      <c r="M150" s="79">
        <f t="shared" si="5"/>
        <v>0</v>
      </c>
    </row>
    <row r="151" spans="1:13" customFormat="1" ht="12.5" x14ac:dyDescent="0.25">
      <c r="A151" t="s">
        <v>238</v>
      </c>
      <c r="B151">
        <v>139</v>
      </c>
      <c r="C151">
        <v>4002000005</v>
      </c>
      <c r="D151" t="s">
        <v>241</v>
      </c>
      <c r="E151" s="103">
        <v>52786.2</v>
      </c>
      <c r="F151" s="79">
        <f t="shared" si="2"/>
        <v>52786.2</v>
      </c>
      <c r="G151" s="79">
        <f t="shared" si="3"/>
        <v>0</v>
      </c>
      <c r="H151" s="100"/>
      <c r="I151">
        <v>4002000005</v>
      </c>
      <c r="J151" t="s">
        <v>241</v>
      </c>
      <c r="K151" s="103">
        <v>52786.2</v>
      </c>
      <c r="L151" s="79">
        <f t="shared" si="4"/>
        <v>52786.2</v>
      </c>
      <c r="M151" s="79">
        <f t="shared" si="5"/>
        <v>0</v>
      </c>
    </row>
    <row r="152" spans="1:13" customFormat="1" ht="12.5" x14ac:dyDescent="0.25">
      <c r="C152">
        <v>4002000007</v>
      </c>
      <c r="D152" t="s">
        <v>291</v>
      </c>
      <c r="E152" s="103">
        <v>489</v>
      </c>
      <c r="F152" s="79">
        <f t="shared" si="2"/>
        <v>489</v>
      </c>
      <c r="G152" s="79">
        <f t="shared" si="3"/>
        <v>0</v>
      </c>
      <c r="H152" s="100"/>
      <c r="I152">
        <v>4002000007</v>
      </c>
      <c r="J152" t="s">
        <v>291</v>
      </c>
      <c r="K152" s="103">
        <v>489</v>
      </c>
      <c r="L152" s="79">
        <f t="shared" si="4"/>
        <v>489</v>
      </c>
      <c r="M152" s="79">
        <f t="shared" si="5"/>
        <v>0</v>
      </c>
    </row>
    <row r="153" spans="1:13" customFormat="1" ht="12.5" x14ac:dyDescent="0.25">
      <c r="A153" t="s">
        <v>238</v>
      </c>
      <c r="B153">
        <v>139</v>
      </c>
      <c r="C153">
        <v>4002000008</v>
      </c>
      <c r="D153" t="s">
        <v>242</v>
      </c>
      <c r="E153" s="103">
        <v>2733</v>
      </c>
      <c r="F153" s="79">
        <f t="shared" si="2"/>
        <v>2733</v>
      </c>
      <c r="G153" s="79">
        <f t="shared" si="3"/>
        <v>0</v>
      </c>
      <c r="H153" s="100"/>
      <c r="I153">
        <v>4002000008</v>
      </c>
      <c r="J153" t="s">
        <v>242</v>
      </c>
      <c r="K153" s="103">
        <v>2733</v>
      </c>
      <c r="L153" s="79">
        <f t="shared" si="4"/>
        <v>2733</v>
      </c>
      <c r="M153" s="79">
        <f t="shared" si="5"/>
        <v>0</v>
      </c>
    </row>
    <row r="154" spans="1:13" customFormat="1" ht="12.5" x14ac:dyDescent="0.25">
      <c r="A154" t="s">
        <v>238</v>
      </c>
      <c r="B154">
        <v>139</v>
      </c>
      <c r="C154">
        <v>4002000011</v>
      </c>
      <c r="D154" t="s">
        <v>243</v>
      </c>
      <c r="E154" s="79"/>
      <c r="F154" s="79">
        <f t="shared" si="2"/>
        <v>0</v>
      </c>
      <c r="G154" s="79">
        <f t="shared" si="3"/>
        <v>0</v>
      </c>
      <c r="I154">
        <v>4002000011</v>
      </c>
      <c r="J154" t="s">
        <v>243</v>
      </c>
      <c r="K154" s="79"/>
      <c r="L154" s="79">
        <f t="shared" si="4"/>
        <v>0</v>
      </c>
      <c r="M154" s="79">
        <f t="shared" si="5"/>
        <v>0</v>
      </c>
    </row>
    <row r="155" spans="1:13" customFormat="1" ht="12.5" x14ac:dyDescent="0.25">
      <c r="A155" t="s">
        <v>238</v>
      </c>
      <c r="B155">
        <v>139</v>
      </c>
      <c r="C155">
        <v>4002000013</v>
      </c>
      <c r="D155" t="s">
        <v>244</v>
      </c>
      <c r="E155" s="79">
        <v>-16315</v>
      </c>
      <c r="F155" s="79">
        <f t="shared" si="2"/>
        <v>-16315</v>
      </c>
      <c r="G155" s="79">
        <f t="shared" si="3"/>
        <v>0</v>
      </c>
      <c r="H155" s="100"/>
      <c r="I155">
        <v>4002000013</v>
      </c>
      <c r="J155" t="s">
        <v>244</v>
      </c>
      <c r="K155" s="79">
        <v>-16315</v>
      </c>
      <c r="L155" s="79">
        <f t="shared" si="4"/>
        <v>-16315</v>
      </c>
      <c r="M155" s="79">
        <f t="shared" si="5"/>
        <v>0</v>
      </c>
    </row>
    <row r="156" spans="1:13" customFormat="1" ht="12.5" x14ac:dyDescent="0.25">
      <c r="A156" t="s">
        <v>238</v>
      </c>
      <c r="B156">
        <v>139</v>
      </c>
      <c r="C156">
        <v>4002000000</v>
      </c>
      <c r="D156" t="s">
        <v>245</v>
      </c>
      <c r="E156" s="103"/>
      <c r="F156" s="79">
        <f t="shared" si="2"/>
        <v>0</v>
      </c>
      <c r="G156" s="79">
        <f t="shared" si="3"/>
        <v>0</v>
      </c>
      <c r="H156" s="100"/>
      <c r="I156">
        <v>4002000000</v>
      </c>
      <c r="J156" t="s">
        <v>245</v>
      </c>
      <c r="K156" s="103"/>
      <c r="L156" s="79">
        <f t="shared" si="4"/>
        <v>0</v>
      </c>
      <c r="M156" s="79">
        <f t="shared" si="5"/>
        <v>0</v>
      </c>
    </row>
    <row r="157" spans="1:13" customFormat="1" ht="12.5" x14ac:dyDescent="0.25">
      <c r="A157" t="s">
        <v>238</v>
      </c>
      <c r="B157">
        <v>139</v>
      </c>
      <c r="C157">
        <v>4002000010</v>
      </c>
      <c r="D157" t="s">
        <v>246</v>
      </c>
      <c r="E157" s="103">
        <v>4376.78</v>
      </c>
      <c r="F157" s="79">
        <f t="shared" si="2"/>
        <v>4376.78</v>
      </c>
      <c r="G157" s="79">
        <f t="shared" si="3"/>
        <v>0</v>
      </c>
      <c r="I157">
        <v>4002000010</v>
      </c>
      <c r="J157" t="s">
        <v>246</v>
      </c>
      <c r="K157" s="103">
        <v>4376.78</v>
      </c>
      <c r="L157" s="79">
        <f t="shared" si="4"/>
        <v>4376.78</v>
      </c>
      <c r="M157" s="79">
        <f t="shared" si="5"/>
        <v>0</v>
      </c>
    </row>
    <row r="158" spans="1:13" customFormat="1" ht="12.5" x14ac:dyDescent="0.25">
      <c r="A158" t="s">
        <v>238</v>
      </c>
      <c r="B158">
        <v>139</v>
      </c>
      <c r="C158">
        <v>4002000019</v>
      </c>
      <c r="D158" t="s">
        <v>247</v>
      </c>
      <c r="E158">
        <v>222</v>
      </c>
      <c r="F158" s="79">
        <f t="shared" si="2"/>
        <v>222</v>
      </c>
      <c r="G158" s="79">
        <f t="shared" si="3"/>
        <v>0</v>
      </c>
      <c r="H158" s="100"/>
      <c r="I158">
        <v>4002000019</v>
      </c>
      <c r="J158" t="s">
        <v>247</v>
      </c>
      <c r="K158">
        <v>222</v>
      </c>
      <c r="L158" s="79">
        <f t="shared" si="4"/>
        <v>222</v>
      </c>
      <c r="M158" s="79">
        <f t="shared" si="5"/>
        <v>0</v>
      </c>
    </row>
    <row r="159" spans="1:13" customFormat="1" ht="12.5" x14ac:dyDescent="0.25">
      <c r="A159" t="s">
        <v>248</v>
      </c>
      <c r="B159">
        <v>139</v>
      </c>
      <c r="C159">
        <v>4007000000</v>
      </c>
      <c r="D159" t="s">
        <v>249</v>
      </c>
      <c r="E159" s="103">
        <v>3233.44</v>
      </c>
      <c r="F159" s="79">
        <f t="shared" si="2"/>
        <v>3233.44</v>
      </c>
      <c r="G159" s="79">
        <f t="shared" si="3"/>
        <v>0</v>
      </c>
      <c r="I159">
        <v>4007000000</v>
      </c>
      <c r="J159" t="s">
        <v>249</v>
      </c>
      <c r="K159" s="103">
        <v>3233.44</v>
      </c>
      <c r="L159" s="79">
        <f t="shared" si="4"/>
        <v>3233.44</v>
      </c>
      <c r="M159" s="79">
        <f t="shared" si="5"/>
        <v>0</v>
      </c>
    </row>
    <row r="160" spans="1:13" customFormat="1" ht="12.5" x14ac:dyDescent="0.25">
      <c r="C160">
        <v>4007000001</v>
      </c>
      <c r="D160" t="s">
        <v>317</v>
      </c>
      <c r="E160" s="103"/>
      <c r="F160" s="79">
        <f t="shared" si="2"/>
        <v>0</v>
      </c>
      <c r="G160" s="79">
        <f t="shared" si="3"/>
        <v>0</v>
      </c>
      <c r="I160">
        <v>4007000001</v>
      </c>
      <c r="J160" t="s">
        <v>317</v>
      </c>
      <c r="K160" s="103"/>
      <c r="L160" s="79">
        <f t="shared" si="4"/>
        <v>0</v>
      </c>
      <c r="M160" s="79">
        <f t="shared" si="5"/>
        <v>0</v>
      </c>
    </row>
    <row r="161" spans="1:13" customFormat="1" ht="12.5" x14ac:dyDescent="0.25">
      <c r="A161" t="s">
        <v>248</v>
      </c>
      <c r="B161">
        <v>139</v>
      </c>
      <c r="C161">
        <v>4007000002</v>
      </c>
      <c r="D161" t="s">
        <v>250</v>
      </c>
      <c r="F161" s="79">
        <f t="shared" si="2"/>
        <v>0</v>
      </c>
      <c r="G161" s="79">
        <f t="shared" si="3"/>
        <v>0</v>
      </c>
      <c r="I161">
        <v>4007000002</v>
      </c>
      <c r="J161" t="s">
        <v>250</v>
      </c>
      <c r="L161" s="79">
        <f t="shared" si="4"/>
        <v>0</v>
      </c>
      <c r="M161" s="79">
        <f t="shared" si="5"/>
        <v>0</v>
      </c>
    </row>
    <row r="162" spans="1:13" customFormat="1" ht="12.5" x14ac:dyDescent="0.25">
      <c r="C162">
        <v>4007000005</v>
      </c>
      <c r="D162" t="s">
        <v>328</v>
      </c>
      <c r="E162">
        <v>470.37</v>
      </c>
      <c r="F162" s="79">
        <f t="shared" si="2"/>
        <v>470.37</v>
      </c>
      <c r="G162" s="79">
        <f t="shared" si="3"/>
        <v>0</v>
      </c>
      <c r="I162">
        <v>4007000005</v>
      </c>
      <c r="J162" t="s">
        <v>328</v>
      </c>
      <c r="K162">
        <v>470.37</v>
      </c>
      <c r="L162" s="79">
        <f t="shared" si="4"/>
        <v>470.37</v>
      </c>
      <c r="M162" s="79">
        <f t="shared" si="5"/>
        <v>0</v>
      </c>
    </row>
    <row r="163" spans="1:13" customFormat="1" ht="12.5" x14ac:dyDescent="0.25">
      <c r="A163" t="s">
        <v>248</v>
      </c>
      <c r="B163">
        <v>139</v>
      </c>
      <c r="C163">
        <v>4007000006</v>
      </c>
      <c r="D163" t="s">
        <v>251</v>
      </c>
      <c r="E163" s="103"/>
      <c r="F163" s="79">
        <f t="shared" si="2"/>
        <v>0</v>
      </c>
      <c r="G163" s="79">
        <f t="shared" si="3"/>
        <v>0</v>
      </c>
      <c r="I163">
        <v>4007000006</v>
      </c>
      <c r="J163" t="s">
        <v>251</v>
      </c>
      <c r="K163" s="103"/>
      <c r="L163" s="79">
        <f t="shared" si="4"/>
        <v>0</v>
      </c>
      <c r="M163" s="79">
        <f t="shared" si="5"/>
        <v>0</v>
      </c>
    </row>
    <row r="164" spans="1:13" customFormat="1" ht="12.5" x14ac:dyDescent="0.25">
      <c r="A164" t="s">
        <v>248</v>
      </c>
      <c r="B164">
        <v>139</v>
      </c>
      <c r="C164" s="111">
        <v>4007010002</v>
      </c>
      <c r="D164" t="s">
        <v>252</v>
      </c>
      <c r="F164" s="79">
        <f t="shared" si="2"/>
        <v>0</v>
      </c>
      <c r="G164" s="79">
        <f t="shared" si="3"/>
        <v>0</v>
      </c>
      <c r="I164" s="111">
        <v>4007010002</v>
      </c>
      <c r="J164" t="s">
        <v>252</v>
      </c>
      <c r="L164" s="79">
        <f t="shared" si="4"/>
        <v>0</v>
      </c>
      <c r="M164" s="79">
        <f t="shared" si="5"/>
        <v>0</v>
      </c>
    </row>
    <row r="165" spans="1:13" customFormat="1" ht="12.5" x14ac:dyDescent="0.25">
      <c r="A165" t="s">
        <v>248</v>
      </c>
      <c r="B165">
        <v>139</v>
      </c>
      <c r="C165" s="111">
        <v>4007010006</v>
      </c>
      <c r="D165" t="s">
        <v>253</v>
      </c>
      <c r="E165" s="103"/>
      <c r="F165" s="79">
        <f t="shared" si="2"/>
        <v>0</v>
      </c>
      <c r="G165" s="79">
        <f t="shared" si="3"/>
        <v>0</v>
      </c>
      <c r="I165" s="111">
        <v>4007010006</v>
      </c>
      <c r="J165" t="s">
        <v>253</v>
      </c>
      <c r="K165" s="103"/>
      <c r="L165" s="79">
        <f t="shared" si="4"/>
        <v>0</v>
      </c>
      <c r="M165" s="79">
        <f t="shared" si="5"/>
        <v>0</v>
      </c>
    </row>
    <row r="166" spans="1:13" customFormat="1" ht="12.5" x14ac:dyDescent="0.25">
      <c r="A166" t="s">
        <v>254</v>
      </c>
      <c r="B166">
        <v>139</v>
      </c>
      <c r="C166" s="111">
        <v>4007010001</v>
      </c>
      <c r="D166" t="s">
        <v>292</v>
      </c>
      <c r="E166" s="103"/>
      <c r="F166" s="79">
        <f t="shared" si="2"/>
        <v>0</v>
      </c>
      <c r="G166" s="79">
        <f t="shared" si="3"/>
        <v>0</v>
      </c>
      <c r="I166" s="111">
        <v>4007010001</v>
      </c>
      <c r="J166" t="s">
        <v>292</v>
      </c>
      <c r="K166" s="103"/>
      <c r="L166" s="79">
        <f t="shared" si="4"/>
        <v>0</v>
      </c>
      <c r="M166" s="79">
        <f t="shared" si="5"/>
        <v>0</v>
      </c>
    </row>
    <row r="167" spans="1:13" customFormat="1" ht="12.5" x14ac:dyDescent="0.25">
      <c r="A167" t="s">
        <v>254</v>
      </c>
      <c r="B167">
        <v>139</v>
      </c>
      <c r="C167" s="111">
        <v>7000000050</v>
      </c>
      <c r="D167" t="s">
        <v>255</v>
      </c>
      <c r="E167">
        <v>207.31</v>
      </c>
      <c r="F167" s="79">
        <f t="shared" si="2"/>
        <v>207.31</v>
      </c>
      <c r="G167" s="79">
        <f t="shared" si="3"/>
        <v>0</v>
      </c>
      <c r="I167" s="111">
        <v>7000000050</v>
      </c>
      <c r="J167" t="s">
        <v>255</v>
      </c>
      <c r="K167">
        <v>207.31</v>
      </c>
      <c r="L167" s="79">
        <f t="shared" si="4"/>
        <v>207.31</v>
      </c>
      <c r="M167" s="79">
        <f t="shared" si="5"/>
        <v>0</v>
      </c>
    </row>
    <row r="168" spans="1:13" customFormat="1" ht="12.5" x14ac:dyDescent="0.25">
      <c r="C168" s="111">
        <v>4007010010</v>
      </c>
      <c r="D168" t="s">
        <v>320</v>
      </c>
      <c r="E168" s="103">
        <v>20000</v>
      </c>
      <c r="F168" s="79">
        <f t="shared" si="2"/>
        <v>20000</v>
      </c>
      <c r="G168" s="79">
        <f t="shared" si="3"/>
        <v>0</v>
      </c>
      <c r="I168" s="111">
        <v>4007010010</v>
      </c>
      <c r="J168" t="s">
        <v>320</v>
      </c>
      <c r="K168" s="103">
        <v>20000</v>
      </c>
      <c r="L168" s="79">
        <f t="shared" si="4"/>
        <v>20000</v>
      </c>
      <c r="M168" s="79">
        <f t="shared" si="5"/>
        <v>0</v>
      </c>
    </row>
    <row r="169" spans="1:13" customFormat="1" ht="12.5" x14ac:dyDescent="0.25">
      <c r="A169" t="s">
        <v>254</v>
      </c>
      <c r="B169">
        <v>139</v>
      </c>
      <c r="C169" s="111">
        <v>4007000011</v>
      </c>
      <c r="D169" t="s">
        <v>256</v>
      </c>
      <c r="E169" s="103"/>
      <c r="F169" s="79">
        <f t="shared" si="2"/>
        <v>0</v>
      </c>
      <c r="G169" s="79">
        <f t="shared" si="3"/>
        <v>0</v>
      </c>
      <c r="I169" s="111">
        <v>4007000011</v>
      </c>
      <c r="J169" t="s">
        <v>256</v>
      </c>
      <c r="K169" s="103"/>
      <c r="L169" s="79">
        <f t="shared" si="4"/>
        <v>0</v>
      </c>
      <c r="M169" s="79">
        <f t="shared" si="5"/>
        <v>0</v>
      </c>
    </row>
    <row r="170" spans="1:13" customFormat="1" ht="12.5" x14ac:dyDescent="0.25">
      <c r="A170" t="s">
        <v>254</v>
      </c>
      <c r="B170">
        <v>139</v>
      </c>
      <c r="C170" s="111">
        <v>4007000012</v>
      </c>
      <c r="D170" t="s">
        <v>257</v>
      </c>
      <c r="E170" s="103"/>
      <c r="F170" s="79">
        <f t="shared" si="2"/>
        <v>0</v>
      </c>
      <c r="G170" s="79">
        <f t="shared" si="3"/>
        <v>0</v>
      </c>
      <c r="I170" s="111">
        <v>4007000012</v>
      </c>
      <c r="J170" t="s">
        <v>257</v>
      </c>
      <c r="K170" s="103"/>
      <c r="L170" s="79">
        <f t="shared" si="4"/>
        <v>0</v>
      </c>
      <c r="M170" s="79">
        <f t="shared" si="5"/>
        <v>0</v>
      </c>
    </row>
    <row r="171" spans="1:13" customFormat="1" ht="12.5" x14ac:dyDescent="0.25">
      <c r="C171" s="111">
        <v>4007010000</v>
      </c>
      <c r="D171" t="s">
        <v>298</v>
      </c>
      <c r="E171" s="103">
        <v>4859.8</v>
      </c>
      <c r="F171" s="79">
        <f t="shared" si="2"/>
        <v>4859.8</v>
      </c>
      <c r="G171" s="79">
        <f t="shared" si="3"/>
        <v>0</v>
      </c>
      <c r="I171" s="111">
        <v>4007010000</v>
      </c>
      <c r="J171" t="s">
        <v>298</v>
      </c>
      <c r="K171" s="103">
        <v>4859.8</v>
      </c>
      <c r="L171" s="79">
        <f t="shared" si="4"/>
        <v>4859.8</v>
      </c>
      <c r="M171" s="79">
        <f t="shared" si="5"/>
        <v>0</v>
      </c>
    </row>
    <row r="172" spans="1:13" customFormat="1" ht="12.5" x14ac:dyDescent="0.25">
      <c r="A172" t="s">
        <v>254</v>
      </c>
      <c r="B172">
        <v>139</v>
      </c>
      <c r="C172" s="111">
        <v>4007000007</v>
      </c>
      <c r="D172" t="s">
        <v>258</v>
      </c>
      <c r="E172" s="103">
        <v>1156</v>
      </c>
      <c r="F172" s="79">
        <f t="shared" si="2"/>
        <v>1156</v>
      </c>
      <c r="G172" s="79">
        <f t="shared" si="3"/>
        <v>0</v>
      </c>
      <c r="I172" s="111">
        <v>4007000007</v>
      </c>
      <c r="J172" t="s">
        <v>258</v>
      </c>
      <c r="K172" s="103">
        <v>1156</v>
      </c>
      <c r="L172" s="79">
        <f t="shared" si="4"/>
        <v>1156</v>
      </c>
      <c r="M172" s="79">
        <f t="shared" si="5"/>
        <v>0</v>
      </c>
    </row>
    <row r="173" spans="1:13" customFormat="1" ht="12.5" x14ac:dyDescent="0.25">
      <c r="C173" s="111">
        <v>4007000008</v>
      </c>
      <c r="D173" t="s">
        <v>288</v>
      </c>
      <c r="E173" s="103"/>
      <c r="F173" s="79">
        <f t="shared" si="2"/>
        <v>0</v>
      </c>
      <c r="G173" s="79">
        <f t="shared" si="3"/>
        <v>0</v>
      </c>
      <c r="I173" s="111">
        <v>4007000008</v>
      </c>
      <c r="J173" t="s">
        <v>288</v>
      </c>
      <c r="K173" s="103"/>
      <c r="L173" s="79">
        <f t="shared" si="4"/>
        <v>0</v>
      </c>
      <c r="M173" s="79">
        <f t="shared" si="5"/>
        <v>0</v>
      </c>
    </row>
    <row r="174" spans="1:13" customFormat="1" ht="12.5" x14ac:dyDescent="0.25">
      <c r="A174" t="s">
        <v>254</v>
      </c>
      <c r="C174" s="111">
        <v>8000000050</v>
      </c>
      <c r="D174" t="s">
        <v>259</v>
      </c>
      <c r="E174" s="79"/>
      <c r="F174" s="79">
        <f t="shared" si="2"/>
        <v>0</v>
      </c>
      <c r="G174" s="79">
        <f t="shared" si="3"/>
        <v>0</v>
      </c>
      <c r="I174" s="111">
        <v>8000000050</v>
      </c>
      <c r="J174" t="s">
        <v>259</v>
      </c>
      <c r="K174" s="79"/>
      <c r="L174" s="79">
        <f t="shared" si="4"/>
        <v>0</v>
      </c>
      <c r="M174" s="79">
        <f t="shared" si="5"/>
        <v>0</v>
      </c>
    </row>
    <row r="175" spans="1:13" customFormat="1" ht="12.5" x14ac:dyDescent="0.25">
      <c r="A175" t="s">
        <v>260</v>
      </c>
      <c r="B175">
        <v>139</v>
      </c>
      <c r="C175" s="111">
        <v>8000000060</v>
      </c>
      <c r="D175" t="s">
        <v>261</v>
      </c>
      <c r="E175" s="103">
        <v>23862.93</v>
      </c>
      <c r="F175" s="79">
        <f t="shared" si="2"/>
        <v>23862.93</v>
      </c>
      <c r="G175" s="79">
        <f t="shared" si="3"/>
        <v>0</v>
      </c>
      <c r="I175" s="111">
        <v>8000000060</v>
      </c>
      <c r="J175" t="s">
        <v>261</v>
      </c>
      <c r="K175" s="103">
        <v>23862.93</v>
      </c>
      <c r="L175" s="79">
        <f t="shared" si="4"/>
        <v>23862.93</v>
      </c>
      <c r="M175" s="79">
        <f t="shared" si="5"/>
        <v>0</v>
      </c>
    </row>
    <row r="176" spans="1:13" customFormat="1" ht="12.5" x14ac:dyDescent="0.25">
      <c r="C176" s="111">
        <v>8000000070</v>
      </c>
      <c r="D176" t="s">
        <v>262</v>
      </c>
      <c r="E176" s="79"/>
      <c r="F176" s="79">
        <f t="shared" si="2"/>
        <v>0</v>
      </c>
      <c r="G176" s="79">
        <f t="shared" si="3"/>
        <v>0</v>
      </c>
      <c r="I176" s="111">
        <v>8000000070</v>
      </c>
      <c r="J176" t="s">
        <v>262</v>
      </c>
      <c r="K176" s="79"/>
      <c r="L176" s="79">
        <f t="shared" si="4"/>
        <v>0</v>
      </c>
      <c r="M176" s="79">
        <f t="shared" si="5"/>
        <v>0</v>
      </c>
    </row>
    <row r="177" spans="1:13" customFormat="1" ht="12.5" x14ac:dyDescent="0.25">
      <c r="A177" t="s">
        <v>263</v>
      </c>
      <c r="B177">
        <v>139</v>
      </c>
      <c r="C177">
        <v>8000000080</v>
      </c>
      <c r="D177" t="s">
        <v>208</v>
      </c>
      <c r="E177" s="103">
        <v>31416.080000000002</v>
      </c>
      <c r="F177" s="79">
        <f t="shared" si="2"/>
        <v>31416.080000000002</v>
      </c>
      <c r="G177" s="79">
        <f t="shared" si="3"/>
        <v>0</v>
      </c>
      <c r="I177">
        <v>8000000080</v>
      </c>
      <c r="J177" t="s">
        <v>208</v>
      </c>
      <c r="K177" s="103">
        <v>31416.080000000002</v>
      </c>
      <c r="L177" s="79">
        <f t="shared" si="4"/>
        <v>31416.080000000002</v>
      </c>
      <c r="M177" s="79">
        <f t="shared" si="5"/>
        <v>0</v>
      </c>
    </row>
    <row r="178" spans="1:13" customFormat="1" ht="12.5" x14ac:dyDescent="0.25">
      <c r="C178" s="111">
        <v>8000000100</v>
      </c>
      <c r="D178" t="s">
        <v>264</v>
      </c>
      <c r="E178" s="103"/>
      <c r="F178" s="79">
        <f t="shared" si="2"/>
        <v>0</v>
      </c>
      <c r="G178" s="79">
        <f t="shared" si="3"/>
        <v>0</v>
      </c>
      <c r="I178" s="111">
        <v>8000000100</v>
      </c>
      <c r="J178" t="s">
        <v>264</v>
      </c>
      <c r="K178" s="103"/>
      <c r="L178" s="79">
        <f t="shared" si="4"/>
        <v>0</v>
      </c>
      <c r="M178" s="79">
        <f t="shared" si="5"/>
        <v>0</v>
      </c>
    </row>
    <row r="179" spans="1:13" customFormat="1" ht="12.5" x14ac:dyDescent="0.25">
      <c r="C179" s="111">
        <v>8000000140</v>
      </c>
      <c r="D179" t="s">
        <v>265</v>
      </c>
      <c r="E179" s="103"/>
      <c r="F179" s="79">
        <f t="shared" si="2"/>
        <v>0</v>
      </c>
      <c r="G179" s="79">
        <f t="shared" si="3"/>
        <v>0</v>
      </c>
      <c r="I179" s="111">
        <v>8000000140</v>
      </c>
      <c r="J179" t="s">
        <v>265</v>
      </c>
      <c r="K179" s="103"/>
      <c r="L179" s="79">
        <f t="shared" si="4"/>
        <v>0</v>
      </c>
      <c r="M179" s="79">
        <f t="shared" si="5"/>
        <v>0</v>
      </c>
    </row>
    <row r="180" spans="1:13" customFormat="1" ht="12.5" x14ac:dyDescent="0.25">
      <c r="C180">
        <v>7000000090</v>
      </c>
      <c r="D180" t="s">
        <v>311</v>
      </c>
      <c r="E180" s="103">
        <v>559.27</v>
      </c>
      <c r="F180" s="79">
        <f t="shared" si="2"/>
        <v>559.27</v>
      </c>
      <c r="G180" s="79">
        <f t="shared" si="3"/>
        <v>0</v>
      </c>
      <c r="I180">
        <v>7000000090</v>
      </c>
      <c r="J180" t="s">
        <v>311</v>
      </c>
      <c r="K180" s="103">
        <v>559.27</v>
      </c>
      <c r="L180" s="79">
        <f t="shared" si="4"/>
        <v>559.27</v>
      </c>
      <c r="M180" s="79">
        <f t="shared" si="5"/>
        <v>0</v>
      </c>
    </row>
    <row r="181" spans="1:13" customFormat="1" ht="14" customHeight="1" x14ac:dyDescent="0.25">
      <c r="C181">
        <v>5000000670</v>
      </c>
      <c r="D181" t="s">
        <v>312</v>
      </c>
      <c r="E181" s="103">
        <v>2133.23</v>
      </c>
      <c r="F181" s="79">
        <f t="shared" si="2"/>
        <v>2133.23</v>
      </c>
      <c r="G181" s="79">
        <f t="shared" si="3"/>
        <v>0</v>
      </c>
      <c r="I181">
        <v>5000000670</v>
      </c>
      <c r="J181" t="s">
        <v>312</v>
      </c>
      <c r="K181" s="103">
        <v>2133.23</v>
      </c>
      <c r="L181" s="79">
        <f t="shared" si="4"/>
        <v>2133.23</v>
      </c>
      <c r="M181" s="79">
        <f t="shared" si="5"/>
        <v>0</v>
      </c>
    </row>
    <row r="182" spans="1:13" customFormat="1" ht="12.5" x14ac:dyDescent="0.25">
      <c r="C182">
        <v>6000000010</v>
      </c>
      <c r="D182" t="s">
        <v>296</v>
      </c>
      <c r="F182" s="79">
        <f t="shared" si="2"/>
        <v>0</v>
      </c>
      <c r="G182" s="79">
        <f t="shared" si="3"/>
        <v>0</v>
      </c>
      <c r="I182">
        <v>6000000010</v>
      </c>
      <c r="J182" t="s">
        <v>296</v>
      </c>
      <c r="L182" s="79">
        <f t="shared" si="4"/>
        <v>0</v>
      </c>
      <c r="M182" s="79">
        <f t="shared" si="5"/>
        <v>0</v>
      </c>
    </row>
    <row r="183" spans="1:13" customFormat="1" ht="12.5" x14ac:dyDescent="0.25">
      <c r="A183" t="s">
        <v>266</v>
      </c>
      <c r="C183">
        <v>5000000380</v>
      </c>
      <c r="D183" t="s">
        <v>267</v>
      </c>
      <c r="E183">
        <v>6.75</v>
      </c>
      <c r="F183" s="79">
        <f t="shared" si="2"/>
        <v>6.75</v>
      </c>
      <c r="G183" s="79">
        <f t="shared" si="3"/>
        <v>0</v>
      </c>
      <c r="I183">
        <v>5000000380</v>
      </c>
      <c r="J183" t="s">
        <v>267</v>
      </c>
      <c r="K183">
        <v>6.75</v>
      </c>
      <c r="L183" s="79">
        <f t="shared" si="4"/>
        <v>6.75</v>
      </c>
      <c r="M183" s="79">
        <f t="shared" si="5"/>
        <v>0</v>
      </c>
    </row>
    <row r="184" spans="1:13" customFormat="1" ht="12.5" x14ac:dyDescent="0.25">
      <c r="A184" t="s">
        <v>266</v>
      </c>
      <c r="C184">
        <v>5000000190</v>
      </c>
      <c r="D184" t="s">
        <v>268</v>
      </c>
      <c r="F184" s="79">
        <f t="shared" si="2"/>
        <v>0</v>
      </c>
      <c r="G184" s="79">
        <f t="shared" si="3"/>
        <v>0</v>
      </c>
      <c r="I184">
        <v>5000000190</v>
      </c>
      <c r="J184" t="s">
        <v>268</v>
      </c>
      <c r="L184" s="79">
        <f t="shared" si="4"/>
        <v>0</v>
      </c>
      <c r="M184" s="79">
        <f t="shared" si="5"/>
        <v>0</v>
      </c>
    </row>
    <row r="185" spans="1:13" customFormat="1" ht="12.5" x14ac:dyDescent="0.25">
      <c r="A185" t="s">
        <v>266</v>
      </c>
      <c r="C185">
        <v>5000000290</v>
      </c>
      <c r="D185" t="s">
        <v>302</v>
      </c>
      <c r="E185" s="103"/>
      <c r="F185" s="79">
        <f t="shared" si="2"/>
        <v>0</v>
      </c>
      <c r="G185" s="79">
        <f t="shared" si="3"/>
        <v>0</v>
      </c>
      <c r="I185">
        <v>5000000290</v>
      </c>
      <c r="J185" t="s">
        <v>302</v>
      </c>
      <c r="K185" s="103"/>
      <c r="L185" s="79">
        <f t="shared" si="4"/>
        <v>0</v>
      </c>
      <c r="M185" s="79">
        <f t="shared" si="5"/>
        <v>0</v>
      </c>
    </row>
    <row r="186" spans="1:13" customFormat="1" ht="12.5" x14ac:dyDescent="0.25">
      <c r="A186" t="s">
        <v>266</v>
      </c>
      <c r="C186">
        <v>5000000040</v>
      </c>
      <c r="D186" t="s">
        <v>269</v>
      </c>
      <c r="E186" s="103">
        <v>2100</v>
      </c>
      <c r="F186" s="79">
        <f t="shared" si="2"/>
        <v>2100</v>
      </c>
      <c r="G186" s="79">
        <f t="shared" si="3"/>
        <v>0</v>
      </c>
      <c r="I186">
        <v>5000000040</v>
      </c>
      <c r="J186" t="s">
        <v>269</v>
      </c>
      <c r="K186" s="103">
        <v>2100</v>
      </c>
      <c r="L186" s="79">
        <f t="shared" si="4"/>
        <v>2100</v>
      </c>
      <c r="M186" s="79">
        <f t="shared" si="5"/>
        <v>0</v>
      </c>
    </row>
    <row r="187" spans="1:13" customFormat="1" ht="12.5" x14ac:dyDescent="0.25">
      <c r="A187" t="s">
        <v>266</v>
      </c>
      <c r="C187">
        <v>5000000010</v>
      </c>
      <c r="D187" t="s">
        <v>270</v>
      </c>
      <c r="E187" s="103">
        <v>666.66</v>
      </c>
      <c r="F187" s="79">
        <f t="shared" si="2"/>
        <v>666.66</v>
      </c>
      <c r="G187" s="79">
        <f t="shared" si="3"/>
        <v>0</v>
      </c>
      <c r="I187">
        <v>5000000010</v>
      </c>
      <c r="J187" t="s">
        <v>270</v>
      </c>
      <c r="K187" s="103">
        <v>666.66</v>
      </c>
      <c r="L187" s="79">
        <f t="shared" si="4"/>
        <v>666.66</v>
      </c>
      <c r="M187" s="79">
        <f t="shared" si="5"/>
        <v>0</v>
      </c>
    </row>
    <row r="188" spans="1:13" customFormat="1" ht="12.5" x14ac:dyDescent="0.25">
      <c r="A188" t="s">
        <v>266</v>
      </c>
      <c r="C188">
        <v>5000000050</v>
      </c>
      <c r="D188" t="s">
        <v>271</v>
      </c>
      <c r="E188" s="103">
        <v>17850</v>
      </c>
      <c r="F188" s="79">
        <f t="shared" si="2"/>
        <v>17850</v>
      </c>
      <c r="G188" s="79">
        <f t="shared" si="3"/>
        <v>0</v>
      </c>
      <c r="I188">
        <v>5000000050</v>
      </c>
      <c r="J188" t="s">
        <v>271</v>
      </c>
      <c r="K188" s="103">
        <v>17850</v>
      </c>
      <c r="L188" s="79">
        <f t="shared" si="4"/>
        <v>17850</v>
      </c>
      <c r="M188" s="79">
        <f t="shared" si="5"/>
        <v>0</v>
      </c>
    </row>
    <row r="189" spans="1:13" customFormat="1" ht="12.5" x14ac:dyDescent="0.25">
      <c r="A189" t="s">
        <v>266</v>
      </c>
      <c r="C189">
        <v>5000000100</v>
      </c>
      <c r="D189" t="s">
        <v>272</v>
      </c>
      <c r="E189" s="103">
        <v>758.63</v>
      </c>
      <c r="F189" s="79">
        <f t="shared" si="2"/>
        <v>758.63</v>
      </c>
      <c r="G189" s="79">
        <f t="shared" si="3"/>
        <v>0</v>
      </c>
      <c r="I189">
        <v>5000000100</v>
      </c>
      <c r="J189" t="s">
        <v>272</v>
      </c>
      <c r="K189" s="103">
        <v>758.63</v>
      </c>
      <c r="L189" s="79">
        <f t="shared" si="4"/>
        <v>758.63</v>
      </c>
      <c r="M189" s="79">
        <f t="shared" si="5"/>
        <v>0</v>
      </c>
    </row>
    <row r="190" spans="1:13" customFormat="1" ht="12.5" x14ac:dyDescent="0.25">
      <c r="A190" t="s">
        <v>266</v>
      </c>
      <c r="C190">
        <v>5000000110</v>
      </c>
      <c r="D190" t="s">
        <v>273</v>
      </c>
      <c r="E190" s="103"/>
      <c r="F190" s="79">
        <f t="shared" si="2"/>
        <v>0</v>
      </c>
      <c r="G190" s="79">
        <f t="shared" si="3"/>
        <v>0</v>
      </c>
      <c r="I190">
        <v>5000000110</v>
      </c>
      <c r="J190" t="s">
        <v>273</v>
      </c>
      <c r="K190" s="103"/>
      <c r="L190" s="79">
        <f t="shared" si="4"/>
        <v>0</v>
      </c>
      <c r="M190" s="79">
        <f t="shared" si="5"/>
        <v>0</v>
      </c>
    </row>
    <row r="191" spans="1:13" customFormat="1" ht="12.5" x14ac:dyDescent="0.25">
      <c r="A191" t="s">
        <v>266</v>
      </c>
      <c r="C191">
        <v>5000000120</v>
      </c>
      <c r="D191" t="s">
        <v>274</v>
      </c>
      <c r="E191" s="103">
        <v>1517.26</v>
      </c>
      <c r="F191" s="79">
        <f t="shared" si="2"/>
        <v>1517.26</v>
      </c>
      <c r="G191" s="79">
        <f t="shared" si="3"/>
        <v>0</v>
      </c>
      <c r="I191">
        <v>5000000120</v>
      </c>
      <c r="J191" t="s">
        <v>274</v>
      </c>
      <c r="K191" s="103">
        <v>1517.26</v>
      </c>
      <c r="L191" s="79">
        <f t="shared" si="4"/>
        <v>1517.26</v>
      </c>
      <c r="M191" s="79">
        <f t="shared" si="5"/>
        <v>0</v>
      </c>
    </row>
    <row r="192" spans="1:13" customFormat="1" ht="12.5" x14ac:dyDescent="0.25">
      <c r="A192" t="s">
        <v>266</v>
      </c>
      <c r="C192">
        <v>5000000140</v>
      </c>
      <c r="D192" t="s">
        <v>275</v>
      </c>
      <c r="E192" s="103"/>
      <c r="F192" s="79">
        <f t="shared" si="2"/>
        <v>0</v>
      </c>
      <c r="G192" s="79">
        <f t="shared" si="3"/>
        <v>0</v>
      </c>
      <c r="I192">
        <v>5000000140</v>
      </c>
      <c r="J192" t="s">
        <v>275</v>
      </c>
      <c r="K192" s="103"/>
      <c r="L192" s="79">
        <f t="shared" si="4"/>
        <v>0</v>
      </c>
      <c r="M192" s="79">
        <f t="shared" si="5"/>
        <v>0</v>
      </c>
    </row>
    <row r="193" spans="1:13" customFormat="1" ht="12.5" x14ac:dyDescent="0.25">
      <c r="A193" t="s">
        <v>266</v>
      </c>
      <c r="C193">
        <v>5000000150</v>
      </c>
      <c r="D193" t="s">
        <v>276</v>
      </c>
      <c r="E193" s="103">
        <v>525</v>
      </c>
      <c r="F193" s="79">
        <f t="shared" si="2"/>
        <v>525</v>
      </c>
      <c r="G193" s="79">
        <f t="shared" si="3"/>
        <v>0</v>
      </c>
      <c r="I193">
        <v>5000000150</v>
      </c>
      <c r="J193" t="s">
        <v>276</v>
      </c>
      <c r="K193" s="103">
        <v>525</v>
      </c>
      <c r="L193" s="79">
        <f t="shared" si="4"/>
        <v>525</v>
      </c>
      <c r="M193" s="79">
        <f t="shared" si="5"/>
        <v>0</v>
      </c>
    </row>
    <row r="194" spans="1:13" customFormat="1" ht="12.5" x14ac:dyDescent="0.25">
      <c r="A194" t="s">
        <v>266</v>
      </c>
      <c r="C194">
        <v>5000000160</v>
      </c>
      <c r="D194" t="s">
        <v>277</v>
      </c>
      <c r="E194">
        <v>98.3</v>
      </c>
      <c r="F194" s="79">
        <f t="shared" si="2"/>
        <v>98.3</v>
      </c>
      <c r="G194" s="79">
        <f t="shared" si="3"/>
        <v>0</v>
      </c>
      <c r="I194">
        <v>5000000160</v>
      </c>
      <c r="J194" t="s">
        <v>277</v>
      </c>
      <c r="K194">
        <v>98.3</v>
      </c>
      <c r="L194" s="79">
        <f t="shared" si="4"/>
        <v>98.3</v>
      </c>
      <c r="M194" s="79">
        <f t="shared" si="5"/>
        <v>0</v>
      </c>
    </row>
    <row r="195" spans="1:13" customFormat="1" ht="12.5" x14ac:dyDescent="0.25">
      <c r="C195">
        <v>5000000180</v>
      </c>
      <c r="D195" t="s">
        <v>313</v>
      </c>
      <c r="E195" s="103">
        <v>376.92</v>
      </c>
      <c r="F195" s="79">
        <f t="shared" si="2"/>
        <v>376.92</v>
      </c>
      <c r="G195" s="79">
        <f t="shared" si="3"/>
        <v>0</v>
      </c>
      <c r="I195">
        <v>5000000180</v>
      </c>
      <c r="J195" t="s">
        <v>313</v>
      </c>
      <c r="K195" s="103">
        <v>376.92</v>
      </c>
      <c r="L195" s="79">
        <f t="shared" si="4"/>
        <v>376.92</v>
      </c>
      <c r="M195" s="79">
        <f t="shared" si="5"/>
        <v>0</v>
      </c>
    </row>
    <row r="196" spans="1:13" customFormat="1" ht="12.5" x14ac:dyDescent="0.25">
      <c r="A196" t="s">
        <v>266</v>
      </c>
      <c r="C196">
        <v>5000000240</v>
      </c>
      <c r="D196" t="s">
        <v>204</v>
      </c>
      <c r="E196" s="103">
        <v>345.17</v>
      </c>
      <c r="F196" s="79">
        <f t="shared" si="2"/>
        <v>345.17</v>
      </c>
      <c r="G196" s="79">
        <f t="shared" si="3"/>
        <v>0</v>
      </c>
      <c r="I196">
        <v>5000000240</v>
      </c>
      <c r="J196" t="s">
        <v>204</v>
      </c>
      <c r="K196" s="103">
        <v>345.17</v>
      </c>
      <c r="L196" s="79">
        <f t="shared" si="4"/>
        <v>345.17</v>
      </c>
      <c r="M196" s="79">
        <f t="shared" si="5"/>
        <v>0</v>
      </c>
    </row>
    <row r="197" spans="1:13" customFormat="1" ht="12.5" x14ac:dyDescent="0.25">
      <c r="A197" t="s">
        <v>266</v>
      </c>
      <c r="C197">
        <v>5000000260</v>
      </c>
      <c r="D197" t="s">
        <v>278</v>
      </c>
      <c r="E197">
        <v>56</v>
      </c>
      <c r="F197" s="79">
        <f t="shared" si="2"/>
        <v>56</v>
      </c>
      <c r="G197" s="79">
        <f t="shared" si="3"/>
        <v>0</v>
      </c>
      <c r="I197">
        <v>5000000260</v>
      </c>
      <c r="J197" t="s">
        <v>278</v>
      </c>
      <c r="K197">
        <v>56</v>
      </c>
      <c r="L197" s="79">
        <f t="shared" si="4"/>
        <v>56</v>
      </c>
      <c r="M197" s="79">
        <f t="shared" si="5"/>
        <v>0</v>
      </c>
    </row>
    <row r="198" spans="1:13" customFormat="1" ht="12.5" x14ac:dyDescent="0.25">
      <c r="A198" t="s">
        <v>266</v>
      </c>
      <c r="C198" s="111">
        <v>5000000340</v>
      </c>
      <c r="D198" t="s">
        <v>299</v>
      </c>
      <c r="F198" s="79">
        <f t="shared" si="2"/>
        <v>0</v>
      </c>
      <c r="G198" s="79">
        <f t="shared" si="3"/>
        <v>0</v>
      </c>
      <c r="I198" s="111">
        <v>5000000340</v>
      </c>
      <c r="J198" t="s">
        <v>299</v>
      </c>
      <c r="L198" s="79">
        <f t="shared" si="4"/>
        <v>0</v>
      </c>
      <c r="M198" s="79">
        <f t="shared" si="5"/>
        <v>0</v>
      </c>
    </row>
    <row r="199" spans="1:13" customFormat="1" ht="12.5" x14ac:dyDescent="0.25">
      <c r="C199">
        <v>5000000350</v>
      </c>
      <c r="D199" t="s">
        <v>301</v>
      </c>
      <c r="E199">
        <v>22.78</v>
      </c>
      <c r="F199" s="79">
        <f t="shared" si="2"/>
        <v>22.78</v>
      </c>
      <c r="G199" s="79">
        <f t="shared" si="3"/>
        <v>0</v>
      </c>
      <c r="I199">
        <v>5000000350</v>
      </c>
      <c r="J199" t="s">
        <v>301</v>
      </c>
      <c r="K199">
        <v>22.78</v>
      </c>
      <c r="L199" s="79">
        <f t="shared" si="4"/>
        <v>22.78</v>
      </c>
      <c r="M199" s="79">
        <f t="shared" si="5"/>
        <v>0</v>
      </c>
    </row>
    <row r="200" spans="1:13" customFormat="1" ht="12.5" x14ac:dyDescent="0.25">
      <c r="A200" t="s">
        <v>266</v>
      </c>
      <c r="C200">
        <v>5000000741</v>
      </c>
      <c r="D200" t="s">
        <v>305</v>
      </c>
      <c r="E200" s="103"/>
      <c r="F200" s="79">
        <f t="shared" si="2"/>
        <v>0</v>
      </c>
      <c r="G200" s="79">
        <f t="shared" si="3"/>
        <v>0</v>
      </c>
      <c r="I200">
        <v>5000000741</v>
      </c>
      <c r="J200" t="s">
        <v>305</v>
      </c>
      <c r="K200" s="103"/>
      <c r="L200" s="79">
        <f t="shared" si="4"/>
        <v>0</v>
      </c>
      <c r="M200" s="79">
        <f t="shared" si="5"/>
        <v>0</v>
      </c>
    </row>
    <row r="201" spans="1:13" customFormat="1" ht="12.5" x14ac:dyDescent="0.25">
      <c r="A201" t="s">
        <v>266</v>
      </c>
      <c r="C201">
        <v>5000000270</v>
      </c>
      <c r="D201" t="s">
        <v>279</v>
      </c>
      <c r="E201" s="103">
        <v>2529.9899999999998</v>
      </c>
      <c r="F201" s="79">
        <f t="shared" si="2"/>
        <v>2529.9899999999998</v>
      </c>
      <c r="G201" s="79">
        <f t="shared" si="3"/>
        <v>0</v>
      </c>
      <c r="I201">
        <v>5000000270</v>
      </c>
      <c r="J201" t="s">
        <v>279</v>
      </c>
      <c r="K201" s="103">
        <v>2529.9899999999998</v>
      </c>
      <c r="L201" s="79">
        <f t="shared" si="4"/>
        <v>2529.9899999999998</v>
      </c>
      <c r="M201" s="79">
        <f t="shared" si="5"/>
        <v>0</v>
      </c>
    </row>
    <row r="202" spans="1:13" customFormat="1" ht="12.5" x14ac:dyDescent="0.25">
      <c r="C202">
        <v>5000000280</v>
      </c>
      <c r="D202" t="s">
        <v>315</v>
      </c>
      <c r="F202" s="79">
        <f t="shared" si="2"/>
        <v>0</v>
      </c>
      <c r="G202" s="79">
        <f t="shared" si="3"/>
        <v>0</v>
      </c>
      <c r="I202">
        <v>5000000280</v>
      </c>
      <c r="J202" t="s">
        <v>315</v>
      </c>
      <c r="L202" s="79">
        <f t="shared" si="4"/>
        <v>0</v>
      </c>
      <c r="M202" s="79">
        <f t="shared" si="5"/>
        <v>0</v>
      </c>
    </row>
    <row r="203" spans="1:13" customFormat="1" ht="12.5" x14ac:dyDescent="0.25">
      <c r="A203" t="s">
        <v>266</v>
      </c>
      <c r="C203" s="111">
        <v>5000000420</v>
      </c>
      <c r="D203" t="s">
        <v>303</v>
      </c>
      <c r="E203" s="103">
        <v>370.04</v>
      </c>
      <c r="F203" s="79">
        <f t="shared" si="2"/>
        <v>370.04</v>
      </c>
      <c r="G203" s="79">
        <f t="shared" si="3"/>
        <v>0</v>
      </c>
      <c r="I203" s="111">
        <v>5000000420</v>
      </c>
      <c r="J203" t="s">
        <v>303</v>
      </c>
      <c r="K203" s="103">
        <v>370.04</v>
      </c>
      <c r="L203" s="79">
        <f t="shared" si="4"/>
        <v>370.04</v>
      </c>
      <c r="M203" s="79">
        <f t="shared" si="5"/>
        <v>0</v>
      </c>
    </row>
    <row r="204" spans="1:13" customFormat="1" ht="12.5" x14ac:dyDescent="0.25">
      <c r="C204">
        <v>5000000370</v>
      </c>
      <c r="D204" t="s">
        <v>316</v>
      </c>
      <c r="E204">
        <v>11.48</v>
      </c>
      <c r="F204" s="79">
        <f t="shared" si="2"/>
        <v>11.48</v>
      </c>
      <c r="G204" s="79">
        <f t="shared" si="3"/>
        <v>0</v>
      </c>
      <c r="I204">
        <v>5000000370</v>
      </c>
      <c r="J204" t="s">
        <v>316</v>
      </c>
      <c r="K204">
        <v>11.48</v>
      </c>
      <c r="L204" s="79">
        <f t="shared" si="4"/>
        <v>11.48</v>
      </c>
      <c r="M204" s="79">
        <f t="shared" si="5"/>
        <v>0</v>
      </c>
    </row>
    <row r="205" spans="1:13" customFormat="1" ht="12.5" x14ac:dyDescent="0.25">
      <c r="A205" t="s">
        <v>266</v>
      </c>
      <c r="C205" s="111">
        <v>5000000390</v>
      </c>
      <c r="D205" t="s">
        <v>280</v>
      </c>
      <c r="E205" s="103">
        <v>301.27</v>
      </c>
      <c r="F205" s="79">
        <f t="shared" ref="F205:F212" si="6">E205</f>
        <v>301.27</v>
      </c>
      <c r="G205" s="79">
        <f t="shared" si="3"/>
        <v>0</v>
      </c>
      <c r="I205" s="111">
        <v>5000000390</v>
      </c>
      <c r="J205" t="s">
        <v>280</v>
      </c>
      <c r="K205" s="103">
        <v>301.27</v>
      </c>
      <c r="L205" s="79">
        <f t="shared" ref="L205:L212" si="7">K205</f>
        <v>301.27</v>
      </c>
      <c r="M205" s="79">
        <f t="shared" si="5"/>
        <v>0</v>
      </c>
    </row>
    <row r="206" spans="1:13" customFormat="1" ht="12.5" x14ac:dyDescent="0.25">
      <c r="A206" t="s">
        <v>266</v>
      </c>
      <c r="C206">
        <v>5000000360</v>
      </c>
      <c r="D206" t="s">
        <v>281</v>
      </c>
      <c r="E206" s="103">
        <v>231.55</v>
      </c>
      <c r="F206" s="79">
        <f t="shared" si="6"/>
        <v>231.55</v>
      </c>
      <c r="G206" s="79">
        <f t="shared" si="3"/>
        <v>0</v>
      </c>
      <c r="I206">
        <v>5000000360</v>
      </c>
      <c r="J206" t="s">
        <v>281</v>
      </c>
      <c r="K206" s="103">
        <v>231.55</v>
      </c>
      <c r="L206" s="79">
        <f t="shared" si="7"/>
        <v>231.55</v>
      </c>
      <c r="M206" s="79">
        <f t="shared" si="5"/>
        <v>0</v>
      </c>
    </row>
    <row r="207" spans="1:13" customFormat="1" ht="12.5" x14ac:dyDescent="0.25">
      <c r="C207">
        <v>5000000440</v>
      </c>
      <c r="D207" t="s">
        <v>282</v>
      </c>
      <c r="E207" s="103">
        <v>481.99</v>
      </c>
      <c r="F207" s="79">
        <f t="shared" si="6"/>
        <v>481.99</v>
      </c>
      <c r="G207" s="79">
        <f t="shared" si="3"/>
        <v>0</v>
      </c>
      <c r="I207">
        <v>5000000440</v>
      </c>
      <c r="J207" t="s">
        <v>282</v>
      </c>
      <c r="K207" s="103">
        <v>481.99</v>
      </c>
      <c r="L207" s="79">
        <f t="shared" si="7"/>
        <v>481.99</v>
      </c>
      <c r="M207" s="79">
        <f t="shared" si="5"/>
        <v>0</v>
      </c>
    </row>
    <row r="208" spans="1:13" customFormat="1" ht="12.5" x14ac:dyDescent="0.25">
      <c r="A208" t="s">
        <v>266</v>
      </c>
      <c r="C208">
        <v>5000000600</v>
      </c>
      <c r="D208" t="s">
        <v>283</v>
      </c>
      <c r="E208" s="103">
        <v>1792.88</v>
      </c>
      <c r="F208" s="79">
        <f t="shared" si="6"/>
        <v>1792.88</v>
      </c>
      <c r="G208" s="79">
        <f t="shared" ref="G208:G212" si="8">E208-F208</f>
        <v>0</v>
      </c>
      <c r="I208">
        <v>5000000600</v>
      </c>
      <c r="J208" t="s">
        <v>283</v>
      </c>
      <c r="K208" s="103">
        <v>1792.88</v>
      </c>
      <c r="L208" s="79">
        <f t="shared" si="7"/>
        <v>1792.88</v>
      </c>
      <c r="M208" s="79">
        <f t="shared" ref="M208:M212" si="9">K208-L208</f>
        <v>0</v>
      </c>
    </row>
    <row r="209" spans="1:13" customFormat="1" ht="12.5" x14ac:dyDescent="0.25">
      <c r="A209" t="s">
        <v>266</v>
      </c>
      <c r="C209">
        <v>5000000680</v>
      </c>
      <c r="D209" t="s">
        <v>284</v>
      </c>
      <c r="E209" s="103">
        <v>3425.97</v>
      </c>
      <c r="F209" s="79">
        <f t="shared" si="6"/>
        <v>3425.97</v>
      </c>
      <c r="G209" s="79">
        <f t="shared" si="8"/>
        <v>0</v>
      </c>
      <c r="I209">
        <v>5000000680</v>
      </c>
      <c r="J209" t="s">
        <v>284</v>
      </c>
      <c r="K209" s="103">
        <v>3425.97</v>
      </c>
      <c r="L209" s="79">
        <f t="shared" si="7"/>
        <v>3425.97</v>
      </c>
      <c r="M209" s="79">
        <f t="shared" si="9"/>
        <v>0</v>
      </c>
    </row>
    <row r="210" spans="1:13" customFormat="1" ht="12.5" x14ac:dyDescent="0.25">
      <c r="A210" t="s">
        <v>266</v>
      </c>
      <c r="C210">
        <v>5000000860</v>
      </c>
      <c r="D210" t="s">
        <v>285</v>
      </c>
      <c r="E210" s="103">
        <v>2640</v>
      </c>
      <c r="F210" s="79">
        <f t="shared" si="6"/>
        <v>2640</v>
      </c>
      <c r="G210" s="79">
        <f t="shared" si="8"/>
        <v>0</v>
      </c>
      <c r="I210">
        <v>5000000860</v>
      </c>
      <c r="J210" t="s">
        <v>285</v>
      </c>
      <c r="K210" s="103">
        <v>2640</v>
      </c>
      <c r="L210" s="79">
        <f t="shared" si="7"/>
        <v>2640</v>
      </c>
      <c r="M210" s="79">
        <f t="shared" si="9"/>
        <v>0</v>
      </c>
    </row>
    <row r="211" spans="1:13" customFormat="1" ht="12.5" x14ac:dyDescent="0.25">
      <c r="A211" t="s">
        <v>266</v>
      </c>
      <c r="C211">
        <v>5000000500</v>
      </c>
      <c r="D211" t="s">
        <v>286</v>
      </c>
      <c r="E211">
        <v>203.54</v>
      </c>
      <c r="F211" s="79">
        <f t="shared" si="6"/>
        <v>203.54</v>
      </c>
      <c r="G211" s="79">
        <f t="shared" si="8"/>
        <v>0</v>
      </c>
      <c r="I211">
        <v>5000000500</v>
      </c>
      <c r="J211" t="s">
        <v>286</v>
      </c>
      <c r="K211">
        <v>203.54</v>
      </c>
      <c r="L211" s="79">
        <f t="shared" si="7"/>
        <v>203.54</v>
      </c>
      <c r="M211" s="79">
        <f t="shared" si="9"/>
        <v>0</v>
      </c>
    </row>
    <row r="212" spans="1:13" customFormat="1" ht="12.5" x14ac:dyDescent="0.25">
      <c r="C212">
        <v>5000000720</v>
      </c>
      <c r="D212" t="s">
        <v>318</v>
      </c>
      <c r="E212" s="103">
        <v>1666.67</v>
      </c>
      <c r="F212" s="79">
        <f t="shared" si="6"/>
        <v>1666.67</v>
      </c>
      <c r="G212" s="79">
        <f t="shared" si="8"/>
        <v>0</v>
      </c>
      <c r="I212">
        <v>5000000720</v>
      </c>
      <c r="J212" t="s">
        <v>318</v>
      </c>
      <c r="K212" s="103">
        <v>1666.67</v>
      </c>
      <c r="L212" s="79">
        <f t="shared" si="7"/>
        <v>1666.67</v>
      </c>
      <c r="M212" s="79">
        <f t="shared" si="9"/>
        <v>0</v>
      </c>
    </row>
    <row r="213" spans="1:13" customFormat="1" x14ac:dyDescent="0.35">
      <c r="A213" s="104" t="s">
        <v>287</v>
      </c>
      <c r="E213" s="84">
        <f>SUM(E183:E212)</f>
        <v>37978.849999999991</v>
      </c>
      <c r="F213" s="84">
        <f>SUM(F183:F212)</f>
        <v>37978.849999999991</v>
      </c>
      <c r="G213" s="84">
        <f>SUM(G183:G212)</f>
        <v>0</v>
      </c>
      <c r="K213" s="84">
        <f>SUM(K183:K212)</f>
        <v>37978.849999999991</v>
      </c>
      <c r="L213" s="84">
        <f>SUM(L183:L212)</f>
        <v>37978.849999999991</v>
      </c>
      <c r="M213" s="84">
        <f>SUM(M183:M212)</f>
        <v>0</v>
      </c>
    </row>
    <row r="245" spans="9:9" x14ac:dyDescent="0.35">
      <c r="I245" s="112"/>
    </row>
    <row r="247" spans="9:9" x14ac:dyDescent="0.35">
      <c r="I247" s="112"/>
    </row>
    <row r="248" spans="9:9" x14ac:dyDescent="0.35">
      <c r="I248" s="112"/>
    </row>
    <row r="251" spans="9:9" x14ac:dyDescent="0.35">
      <c r="I251" s="112"/>
    </row>
    <row r="252" spans="9:9" x14ac:dyDescent="0.35">
      <c r="I252" s="112"/>
    </row>
    <row r="253" spans="9:9" x14ac:dyDescent="0.35">
      <c r="I253" s="112"/>
    </row>
    <row r="254" spans="9:9" x14ac:dyDescent="0.35">
      <c r="I254" s="112"/>
    </row>
    <row r="255" spans="9:9" x14ac:dyDescent="0.35">
      <c r="I255" s="112"/>
    </row>
    <row r="256" spans="9:9" x14ac:dyDescent="0.35">
      <c r="I256" s="112"/>
    </row>
    <row r="257" spans="9:9" x14ac:dyDescent="0.35">
      <c r="I257" s="112"/>
    </row>
    <row r="258" spans="9:9" x14ac:dyDescent="0.35">
      <c r="I258" s="112"/>
    </row>
    <row r="259" spans="9:9" x14ac:dyDescent="0.35">
      <c r="I259" s="112"/>
    </row>
    <row r="260" spans="9:9" x14ac:dyDescent="0.35">
      <c r="I260" s="112"/>
    </row>
    <row r="261" spans="9:9" x14ac:dyDescent="0.35">
      <c r="I261" s="112"/>
    </row>
    <row r="262" spans="9:9" x14ac:dyDescent="0.35">
      <c r="I262" s="112"/>
    </row>
    <row r="263" spans="9:9" x14ac:dyDescent="0.35">
      <c r="I263" s="112"/>
    </row>
    <row r="264" spans="9:9" x14ac:dyDescent="0.35">
      <c r="I264" s="112"/>
    </row>
    <row r="265" spans="9:9" x14ac:dyDescent="0.35">
      <c r="I265" s="112"/>
    </row>
    <row r="267" spans="9:9" x14ac:dyDescent="0.35">
      <c r="I267" s="112"/>
    </row>
    <row r="269" spans="9:9" x14ac:dyDescent="0.35">
      <c r="I269" s="112"/>
    </row>
    <row r="270" spans="9:9" x14ac:dyDescent="0.35">
      <c r="I270" s="112"/>
    </row>
    <row r="272" spans="9:9" x14ac:dyDescent="0.35">
      <c r="I272" s="112"/>
    </row>
    <row r="273" spans="9:9" x14ac:dyDescent="0.35">
      <c r="I273" s="112"/>
    </row>
    <row r="274" spans="9:9" x14ac:dyDescent="0.35">
      <c r="I274" s="112"/>
    </row>
    <row r="275" spans="9:9" x14ac:dyDescent="0.35">
      <c r="I275" s="112"/>
    </row>
    <row r="276" spans="9:9" x14ac:dyDescent="0.35">
      <c r="I276" s="112"/>
    </row>
    <row r="277" spans="9:9" x14ac:dyDescent="0.35">
      <c r="I277" s="112"/>
    </row>
    <row r="278" spans="9:9" x14ac:dyDescent="0.35">
      <c r="I278" s="112"/>
    </row>
    <row r="279" spans="9:9" x14ac:dyDescent="0.35">
      <c r="I279" s="112"/>
    </row>
    <row r="280" spans="9:9" x14ac:dyDescent="0.35">
      <c r="I280" s="112"/>
    </row>
    <row r="281" spans="9:9" x14ac:dyDescent="0.35">
      <c r="I281" s="112"/>
    </row>
    <row r="282" spans="9:9" x14ac:dyDescent="0.35">
      <c r="I282" s="112"/>
    </row>
    <row r="283" spans="9:9" x14ac:dyDescent="0.35">
      <c r="I283" s="112"/>
    </row>
    <row r="284" spans="9:9" x14ac:dyDescent="0.35">
      <c r="I284" s="112"/>
    </row>
    <row r="285" spans="9:9" x14ac:dyDescent="0.35">
      <c r="I285" s="112"/>
    </row>
    <row r="286" spans="9:9" x14ac:dyDescent="0.35">
      <c r="I286" s="112"/>
    </row>
    <row r="287" spans="9:9" x14ac:dyDescent="0.35">
      <c r="I287" s="112"/>
    </row>
    <row r="288" spans="9:9" x14ac:dyDescent="0.35">
      <c r="I288" s="112"/>
    </row>
    <row r="289" spans="9:9" x14ac:dyDescent="0.35">
      <c r="I289" s="112"/>
    </row>
    <row r="290" spans="9:9" x14ac:dyDescent="0.35">
      <c r="I290" s="112"/>
    </row>
    <row r="291" spans="9:9" x14ac:dyDescent="0.35">
      <c r="I291" s="112"/>
    </row>
    <row r="292" spans="9:9" x14ac:dyDescent="0.35">
      <c r="I292" s="112"/>
    </row>
    <row r="293" spans="9:9" x14ac:dyDescent="0.35">
      <c r="I293" s="112"/>
    </row>
    <row r="294" spans="9:9" x14ac:dyDescent="0.35">
      <c r="I294" s="112"/>
    </row>
    <row r="297" spans="9:9" x14ac:dyDescent="0.35">
      <c r="I297" s="112"/>
    </row>
    <row r="298" spans="9:9" x14ac:dyDescent="0.35">
      <c r="I298" s="112"/>
    </row>
    <row r="299" spans="9:9" x14ac:dyDescent="0.35">
      <c r="I299" s="112"/>
    </row>
    <row r="300" spans="9:9" x14ac:dyDescent="0.35">
      <c r="I300" s="112"/>
    </row>
    <row r="301" spans="9:9" x14ac:dyDescent="0.35">
      <c r="I301" s="112"/>
    </row>
    <row r="302" spans="9:9" x14ac:dyDescent="0.35">
      <c r="I302" s="112"/>
    </row>
    <row r="303" spans="9:9" x14ac:dyDescent="0.35">
      <c r="I303" s="112"/>
    </row>
    <row r="304" spans="9:9" x14ac:dyDescent="0.35">
      <c r="I304" s="112"/>
    </row>
    <row r="305" spans="9:9" x14ac:dyDescent="0.35">
      <c r="I305" s="112"/>
    </row>
    <row r="306" spans="9:9" x14ac:dyDescent="0.35">
      <c r="I306" s="112"/>
    </row>
    <row r="307" spans="9:9" x14ac:dyDescent="0.35">
      <c r="I307" s="112"/>
    </row>
    <row r="308" spans="9:9" x14ac:dyDescent="0.35">
      <c r="I308" s="112"/>
    </row>
    <row r="309" spans="9:9" x14ac:dyDescent="0.35">
      <c r="I309" s="112"/>
    </row>
    <row r="310" spans="9:9" x14ac:dyDescent="0.35">
      <c r="I310" s="112"/>
    </row>
    <row r="311" spans="9:9" x14ac:dyDescent="0.35">
      <c r="I311" s="112"/>
    </row>
    <row r="313" spans="9:9" x14ac:dyDescent="0.35">
      <c r="I313" s="112"/>
    </row>
    <row r="363" spans="9:9" x14ac:dyDescent="0.35">
      <c r="I363" s="112"/>
    </row>
    <row r="364" spans="9:9" x14ac:dyDescent="0.35">
      <c r="I364" s="112"/>
    </row>
    <row r="367" spans="9:9" x14ac:dyDescent="0.35">
      <c r="I367" s="112"/>
    </row>
    <row r="368" spans="9:9" x14ac:dyDescent="0.35">
      <c r="I368" s="112"/>
    </row>
    <row r="369" spans="9:9" x14ac:dyDescent="0.35">
      <c r="I369" s="112"/>
    </row>
    <row r="370" spans="9:9" x14ac:dyDescent="0.35">
      <c r="I370" s="112"/>
    </row>
    <row r="371" spans="9:9" x14ac:dyDescent="0.35">
      <c r="I371" s="112"/>
    </row>
    <row r="372" spans="9:9" x14ac:dyDescent="0.35">
      <c r="I372" s="112"/>
    </row>
    <row r="373" spans="9:9" x14ac:dyDescent="0.35">
      <c r="I373" s="112"/>
    </row>
    <row r="374" spans="9:9" x14ac:dyDescent="0.35">
      <c r="I374" s="112"/>
    </row>
    <row r="376" spans="9:9" x14ac:dyDescent="0.35">
      <c r="I376" s="112"/>
    </row>
    <row r="377" spans="9:9" x14ac:dyDescent="0.35">
      <c r="I377" s="112"/>
    </row>
    <row r="378" spans="9:9" x14ac:dyDescent="0.35">
      <c r="I378" s="112"/>
    </row>
    <row r="379" spans="9:9" x14ac:dyDescent="0.35">
      <c r="I379" s="112"/>
    </row>
    <row r="380" spans="9:9" x14ac:dyDescent="0.35">
      <c r="I380" s="112"/>
    </row>
    <row r="381" spans="9:9" x14ac:dyDescent="0.35">
      <c r="I381" s="112"/>
    </row>
    <row r="383" spans="9:9" x14ac:dyDescent="0.35">
      <c r="I383" s="112"/>
    </row>
    <row r="385" spans="9:9" x14ac:dyDescent="0.35">
      <c r="I385" s="112"/>
    </row>
    <row r="386" spans="9:9" x14ac:dyDescent="0.35">
      <c r="I386" s="112"/>
    </row>
    <row r="387" spans="9:9" x14ac:dyDescent="0.35">
      <c r="I387" s="112"/>
    </row>
    <row r="388" spans="9:9" x14ac:dyDescent="0.35">
      <c r="I388" s="112"/>
    </row>
    <row r="389" spans="9:9" x14ac:dyDescent="0.35">
      <c r="I389" s="112"/>
    </row>
    <row r="393" spans="9:9" x14ac:dyDescent="0.35">
      <c r="I393" s="112"/>
    </row>
    <row r="396" spans="9:9" x14ac:dyDescent="0.35">
      <c r="I396" s="112"/>
    </row>
    <row r="397" spans="9:9" x14ac:dyDescent="0.35">
      <c r="I397" s="112"/>
    </row>
    <row r="398" spans="9:9" x14ac:dyDescent="0.35">
      <c r="I398" s="112"/>
    </row>
    <row r="399" spans="9:9" x14ac:dyDescent="0.35">
      <c r="I399" s="112"/>
    </row>
    <row r="400" spans="9:9" x14ac:dyDescent="0.35">
      <c r="I400" s="112"/>
    </row>
    <row r="401" spans="9:9" x14ac:dyDescent="0.35">
      <c r="I401" s="112"/>
    </row>
    <row r="402" spans="9:9" x14ac:dyDescent="0.35">
      <c r="I402" s="112"/>
    </row>
    <row r="403" spans="9:9" x14ac:dyDescent="0.35">
      <c r="I403" s="112"/>
    </row>
    <row r="404" spans="9:9" x14ac:dyDescent="0.35">
      <c r="I404" s="112"/>
    </row>
    <row r="405" spans="9:9" x14ac:dyDescent="0.35">
      <c r="I405" s="112"/>
    </row>
    <row r="406" spans="9:9" x14ac:dyDescent="0.35">
      <c r="I406" s="112"/>
    </row>
    <row r="407" spans="9:9" x14ac:dyDescent="0.35">
      <c r="I407" s="112"/>
    </row>
    <row r="408" spans="9:9" x14ac:dyDescent="0.35">
      <c r="I408" s="112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2023-02-21T19:02:33Z</cp:lastPrinted>
  <dcterms:created xsi:type="dcterms:W3CDTF">2009-05-06T00:19:57Z</dcterms:created>
  <dcterms:modified xsi:type="dcterms:W3CDTF">2023-02-21T19:04:31Z</dcterms:modified>
</cp:coreProperties>
</file>