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2\"/>
    </mc:Choice>
  </mc:AlternateContent>
  <xr:revisionPtr revIDLastSave="0" documentId="13_ncr:1_{721BFF55-A773-4023-A171-F447CEEFD1D4}" xr6:coauthVersionLast="47" xr6:coauthVersionMax="47" xr10:uidLastSave="{00000000-0000-0000-0000-000000000000}"/>
  <bookViews>
    <workbookView xWindow="-110" yWindow="-110" windowWidth="19420" windowHeight="10420" xr2:uid="{A0A7EE61-9CC3-456E-B8A2-91F9DE9AD7AD}"/>
  </bookViews>
  <sheets>
    <sheet name="Estado de Resultados" sheetId="2" r:id="rId1"/>
    <sheet name="Balanc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0" hidden="1">'Estado de Resultados'!#REF!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0">#REF!</definedName>
    <definedName name="AD">#REF!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1">Balance!$A$1:$E$78</definedName>
    <definedName name="_xlnm.Print_Area" localSheetId="0">'Estado de Resultados'!$B$1:$E$60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0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0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0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0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0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0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0">[22]GUA!#REF!</definedName>
    <definedName name="t_crediauto">[22]GUA!#REF!</definedName>
    <definedName name="t_grupoq" localSheetId="0">[22]GUA!#REF!</definedName>
    <definedName name="t_grupoq">[22]GUA!#REF!</definedName>
    <definedName name="t_inter" localSheetId="0">[22]GUA!#REF!</definedName>
    <definedName name="t_inter">[22]GUA!#REF!</definedName>
    <definedName name="t_servicial" localSheetId="0">[22]GUA!#REF!</definedName>
    <definedName name="t_servicial">[22]GUA!#REF!</definedName>
    <definedName name="TALON" localSheetId="0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0">'Estado de Resultados'!$5:$5</definedName>
    <definedName name="TOTAL_CAR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4" i="2"/>
  <c r="E45" i="2" s="1"/>
  <c r="E40" i="2"/>
  <c r="E16" i="2"/>
  <c r="E12" i="2"/>
  <c r="B5" i="2"/>
  <c r="B4" i="2"/>
  <c r="E69" i="1"/>
  <c r="E70" i="1" s="1"/>
  <c r="E58" i="1"/>
  <c r="E49" i="1"/>
  <c r="E60" i="1" s="1"/>
  <c r="E31" i="1"/>
  <c r="E33" i="1" s="1"/>
  <c r="E30" i="1"/>
  <c r="E18" i="1"/>
  <c r="E6" i="1"/>
  <c r="E35" i="1" l="1"/>
  <c r="E73" i="1" s="1"/>
  <c r="E72" i="1"/>
  <c r="E41" i="2"/>
  <c r="E48" i="2" s="1"/>
  <c r="E54" i="2" s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<sst xmlns="http://schemas.openxmlformats.org/spreadsheetml/2006/main" count="130" uniqueCount="107">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</sst>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EEC865C3-91EF-47F8-BAC9-A686C5709C40}"/>
    <cellStyle name="Normal_Formatos de Reporte de Información General" xfId="6" xr:uid="{56BB4B42-D18B-4D0A-9D85-B364ACDFE397}"/>
    <cellStyle name="Normal_Junio_03" xfId="4" xr:uid="{155843FD-93A6-4BA0-B174-C394FAB3F75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19050</xdr:rowOff>
    </xdr:from>
    <xdr:to>
      <xdr:col>1</xdr:col>
      <xdr:colOff>973204</xdr:colOff>
      <xdr:row>58</xdr:row>
      <xdr:rowOff>70046</xdr:rowOff>
    </xdr:to>
    <xdr:pic>
      <xdr:nvPicPr>
        <xdr:cNvPr id="5" name="Imagen 4" descr="Imagen que contiene dibujo&#10;&#10;Descripción generada automáticamente">
          <a:extLst>
            <a:ext uri="{FF2B5EF4-FFF2-40B4-BE49-F238E27FC236}">
              <a16:creationId xmlns:a16="http://schemas.microsoft.com/office/drawing/2014/main" id="{C6F70E0E-4A2B-4E89-97AE-7D4B0788F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650" y="7308850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1377950</xdr:colOff>
      <xdr:row>57</xdr:row>
      <xdr:rowOff>114300</xdr:rowOff>
    </xdr:from>
    <xdr:to>
      <xdr:col>1</xdr:col>
      <xdr:colOff>2597150</xdr:colOff>
      <xdr:row>59</xdr:row>
      <xdr:rowOff>119153</xdr:rowOff>
    </xdr:to>
    <xdr:pic>
      <xdr:nvPicPr>
        <xdr:cNvPr id="6" name="Imagen 5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444EF623-8F0F-43F2-BCAC-DBDE42C5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98600" y="7874000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2667000</xdr:colOff>
      <xdr:row>56</xdr:row>
      <xdr:rowOff>6350</xdr:rowOff>
    </xdr:from>
    <xdr:to>
      <xdr:col>5</xdr:col>
      <xdr:colOff>196279</xdr:colOff>
      <xdr:row>57</xdr:row>
      <xdr:rowOff>117293</xdr:rowOff>
    </xdr:to>
    <xdr:pic>
      <xdr:nvPicPr>
        <xdr:cNvPr id="7" name="Imagen 6" descr="Imagen que contiene cuchillo&#10;&#10;Descripción generada automáticamente">
          <a:extLst>
            <a:ext uri="{FF2B5EF4-FFF2-40B4-BE49-F238E27FC236}">
              <a16:creationId xmlns:a16="http://schemas.microsoft.com/office/drawing/2014/main" id="{7CF099AE-C799-4D9A-B539-05A030D5B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87650" y="7600950"/>
          <a:ext cx="1536129" cy="276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72</xdr:row>
      <xdr:rowOff>19050</xdr:rowOff>
    </xdr:from>
    <xdr:to>
      <xdr:col>1</xdr:col>
      <xdr:colOff>998604</xdr:colOff>
      <xdr:row>76</xdr:row>
      <xdr:rowOff>19245</xdr:rowOff>
    </xdr:to>
    <xdr:pic>
      <xdr:nvPicPr>
        <xdr:cNvPr id="5" name="Imagen 4" descr="Imagen que contiene dibujo&#10;&#10;Descripción generada automáticamente">
          <a:extLst>
            <a:ext uri="{FF2B5EF4-FFF2-40B4-BE49-F238E27FC236}">
              <a16:creationId xmlns:a16="http://schemas.microsoft.com/office/drawing/2014/main" id="{FF09D20A-CB96-43FC-8BE5-49096A3F4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4950" y="9632950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1441450</xdr:colOff>
      <xdr:row>74</xdr:row>
      <xdr:rowOff>171450</xdr:rowOff>
    </xdr:from>
    <xdr:to>
      <xdr:col>1</xdr:col>
      <xdr:colOff>2660650</xdr:colOff>
      <xdr:row>76</xdr:row>
      <xdr:rowOff>157253</xdr:rowOff>
    </xdr:to>
    <xdr:pic>
      <xdr:nvPicPr>
        <xdr:cNvPr id="6" name="Imagen 5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212A8DA2-2BA2-4C41-9047-34654B0E1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51000" y="10121900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5</xdr:col>
      <xdr:colOff>62929</xdr:colOff>
      <xdr:row>75</xdr:row>
      <xdr:rowOff>28393</xdr:rowOff>
    </xdr:to>
    <xdr:pic>
      <xdr:nvPicPr>
        <xdr:cNvPr id="7" name="Imagen 6" descr="Imagen que contiene cuchillo&#10;&#10;Descripción generada automáticamente">
          <a:extLst>
            <a:ext uri="{FF2B5EF4-FFF2-40B4-BE49-F238E27FC236}">
              <a16:creationId xmlns:a16="http://schemas.microsoft.com/office/drawing/2014/main" id="{C277FCDB-C029-450C-93DD-CEECEAE65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46450" y="9950450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2\12.DICIEMBRE\12.%20EEFF%20CQ%20Diciembre%20%202022%20Bco%20Consolidado.xlsx" TargetMode="External"/><Relationship Id="rId1" Type="http://schemas.openxmlformats.org/officeDocument/2006/relationships/externalLinkPath" Target="/Users/mayala/Desktop/CREDIQ,%20S.A.%20DE%20C.V/REPORTES/GAP/GAP%202022/12.DICIEMBRE/12.%20EEFF%20CQ%20Diciembre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6884064.9799999986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40628834.75999999</v>
          </cell>
        </row>
        <row r="14">
          <cell r="B14" t="str">
            <v>Estimación para cuentas incobrables</v>
          </cell>
          <cell r="E14">
            <v>-5424514.1200000001</v>
          </cell>
        </row>
        <row r="15">
          <cell r="B15" t="str">
            <v>Arrendamientos por cobrar</v>
          </cell>
          <cell r="E15">
            <v>1198613.5</v>
          </cell>
        </row>
        <row r="16">
          <cell r="B16" t="str">
            <v>Estimación para cuentas incobrables arrendamientos</v>
          </cell>
          <cell r="E16">
            <v>-44832.57</v>
          </cell>
        </row>
        <row r="17">
          <cell r="B17" t="str">
            <v>Cuentas por cobrar a partes relacionadas</v>
          </cell>
          <cell r="E17">
            <v>148487.47999999952</v>
          </cell>
        </row>
        <row r="18">
          <cell r="B18" t="str">
            <v>Inventarios</v>
          </cell>
          <cell r="E18">
            <v>465391.84</v>
          </cell>
        </row>
        <row r="19">
          <cell r="B19" t="str">
            <v>Gastos Pagados por Anticipado</v>
          </cell>
          <cell r="E19">
            <v>138243.07999999999</v>
          </cell>
        </row>
        <row r="20">
          <cell r="B20" t="str">
            <v xml:space="preserve">Total Activo Circulante </v>
          </cell>
          <cell r="E20">
            <v>43994288.949999988</v>
          </cell>
        </row>
        <row r="22">
          <cell r="B22" t="str">
            <v>Documentos por cobrar a largo plazo</v>
          </cell>
          <cell r="E22">
            <v>147083587.79999998</v>
          </cell>
        </row>
        <row r="23">
          <cell r="B23" t="str">
            <v>Arrendamientos por cobrar a largo plazo</v>
          </cell>
          <cell r="E23">
            <v>2618205.92</v>
          </cell>
        </row>
        <row r="24">
          <cell r="B24" t="str">
            <v>Activos por derecho de uso</v>
          </cell>
          <cell r="E24">
            <v>705176.11</v>
          </cell>
        </row>
        <row r="25">
          <cell r="B25" t="str">
            <v>Inmuebles, mobiliario, equipo y mejoras</v>
          </cell>
          <cell r="E25">
            <v>9659125.0399999972</v>
          </cell>
        </row>
        <row r="26">
          <cell r="B26" t="str">
            <v>Activos intangibles</v>
          </cell>
          <cell r="E26">
            <v>1117785.8800000001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35469.25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161839156.71999997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161839156.71999997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205833445.66999996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3484509.21</v>
          </cell>
        </row>
        <row r="42">
          <cell r="B42" t="str">
            <v>Préstamos por Pagar</v>
          </cell>
          <cell r="E42">
            <v>34275588.829999998</v>
          </cell>
        </row>
        <row r="43">
          <cell r="B43" t="str">
            <v xml:space="preserve">Documentos por pagar </v>
          </cell>
          <cell r="E43">
            <v>2375514.5</v>
          </cell>
        </row>
        <row r="44">
          <cell r="B44" t="str">
            <v>Pasivo por arrendamiento</v>
          </cell>
          <cell r="E44">
            <v>298866.66000000003</v>
          </cell>
        </row>
        <row r="45">
          <cell r="B45" t="str">
            <v>Intereses por Pagar</v>
          </cell>
          <cell r="E45">
            <v>1199565.75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504479.95</v>
          </cell>
        </row>
        <row r="48">
          <cell r="B48" t="str">
            <v>Cuentas por Pagar a partes relacionadas</v>
          </cell>
          <cell r="E48">
            <v>1004156.4099999992</v>
          </cell>
        </row>
        <row r="49">
          <cell r="B49" t="str">
            <v>Impuesto sobre la renta por pagar</v>
          </cell>
          <cell r="E49">
            <v>2932589.37</v>
          </cell>
        </row>
        <row r="50">
          <cell r="B50" t="str">
            <v xml:space="preserve">Gastos acumulados y otras cuentas por pagar </v>
          </cell>
          <cell r="E50">
            <v>4564771.41</v>
          </cell>
        </row>
        <row r="51">
          <cell r="B51" t="str">
            <v>Total del Pasivo Circulante</v>
          </cell>
          <cell r="E51">
            <v>51043578.939999998</v>
          </cell>
        </row>
        <row r="53">
          <cell r="B53" t="str">
            <v>Beneficios post-empleo por pagar</v>
          </cell>
          <cell r="E53">
            <v>214258.45</v>
          </cell>
        </row>
        <row r="54">
          <cell r="B54" t="str">
            <v>Préstamos por pagar a Largo Plazo</v>
          </cell>
          <cell r="E54">
            <v>96025162.170000002</v>
          </cell>
        </row>
        <row r="55">
          <cell r="B55" t="str">
            <v xml:space="preserve">Documentos por pagar a largo plazo </v>
          </cell>
          <cell r="E55">
            <v>16947896.5</v>
          </cell>
        </row>
        <row r="56">
          <cell r="B56" t="str">
            <v>Pasivo por arrendamiento LP</v>
          </cell>
          <cell r="E56">
            <v>543494.67000000004</v>
          </cell>
        </row>
        <row r="57">
          <cell r="B57" t="str">
            <v>Titulos valores</v>
          </cell>
          <cell r="E57">
            <v>500000</v>
          </cell>
        </row>
        <row r="58">
          <cell r="B58" t="str">
            <v>Pasivos por impuesto diferido</v>
          </cell>
          <cell r="E58">
            <v>90255.28</v>
          </cell>
        </row>
        <row r="60">
          <cell r="B60" t="str">
            <v>Total Pasivo No Corriente</v>
          </cell>
          <cell r="E60">
            <v>114321067.07000001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165364646.00999999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3328307.0500000003</v>
          </cell>
        </row>
        <row r="67">
          <cell r="B67" t="str">
            <v>Reserva patrimonial</v>
          </cell>
          <cell r="E67">
            <v>556300.34000000008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15754547.960000001</v>
          </cell>
        </row>
        <row r="70">
          <cell r="B70" t="str">
            <v>Utilidad del Ejercicio</v>
          </cell>
          <cell r="E70">
            <v>6129544.3100000015</v>
          </cell>
        </row>
        <row r="72">
          <cell r="B72" t="str">
            <v>Total del Patrimonio</v>
          </cell>
          <cell r="E72">
            <v>40468799.660000004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205833445.66999999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22197000.149999999</v>
          </cell>
        </row>
        <row r="9">
          <cell r="B9" t="str">
            <v>Seguros</v>
          </cell>
          <cell r="E9">
            <v>5713923.7700000005</v>
          </cell>
        </row>
        <row r="10">
          <cell r="B10" t="str">
            <v>Ingresos por financiamiento y similares</v>
          </cell>
          <cell r="E10">
            <v>1727888.22</v>
          </cell>
        </row>
        <row r="11">
          <cell r="B11" t="str">
            <v>Ingresos por arrendamientos financieros y similares</v>
          </cell>
          <cell r="E11">
            <v>3605566.1200000006</v>
          </cell>
        </row>
        <row r="12">
          <cell r="B12" t="str">
            <v>Intereses y otros Ingresos relacionadas</v>
          </cell>
          <cell r="E12">
            <v>1356531.3</v>
          </cell>
        </row>
        <row r="13">
          <cell r="B13" t="str">
            <v>Otros Ingresos de Operación</v>
          </cell>
          <cell r="E13">
            <v>3605935.61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38206845.169999994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9040760.870000001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591664.02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9632424.8900000006</v>
          </cell>
        </row>
        <row r="21">
          <cell r="B21" t="str">
            <v>Gastos de personal</v>
          </cell>
          <cell r="C21" t="str">
            <v>$</v>
          </cell>
          <cell r="E21">
            <v>4643347.7</v>
          </cell>
        </row>
        <row r="22">
          <cell r="B22" t="str">
            <v>Honorarios</v>
          </cell>
          <cell r="E22">
            <v>1232143.3299999998</v>
          </cell>
        </row>
        <row r="23">
          <cell r="B23" t="str">
            <v>Comisiones de Ventas, incentivos y premios sobre ventas</v>
          </cell>
          <cell r="E23">
            <v>251214.2</v>
          </cell>
        </row>
        <row r="24">
          <cell r="B24" t="str">
            <v>Suministros, Reparaciones y Mttos.</v>
          </cell>
          <cell r="E24">
            <v>3020416.4399999995</v>
          </cell>
        </row>
        <row r="25">
          <cell r="B25" t="str">
            <v>Alquileres</v>
          </cell>
          <cell r="E25">
            <v>163427.40000000002</v>
          </cell>
        </row>
        <row r="26">
          <cell r="B26" t="str">
            <v>Mercadeo y publicidad</v>
          </cell>
          <cell r="E26">
            <v>967157.73</v>
          </cell>
        </row>
        <row r="27">
          <cell r="B27" t="str">
            <v>Otros servicios con empresas relacionadas</v>
          </cell>
          <cell r="E27">
            <v>387245.96</v>
          </cell>
        </row>
        <row r="28">
          <cell r="B28" t="str">
            <v>Liquidaciones de cartera</v>
          </cell>
          <cell r="E28">
            <v>206589.94999999998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17269.3</v>
          </cell>
        </row>
        <row r="33">
          <cell r="B33" t="str">
            <v>Deprec. Y Amortizaciones</v>
          </cell>
          <cell r="E33">
            <v>2102132.3699999996</v>
          </cell>
        </row>
        <row r="34">
          <cell r="B34" t="str">
            <v>Impuestos Municipales y Otros</v>
          </cell>
          <cell r="E34">
            <v>99173.189999999988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2660800.2200000002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354668.36000000004</v>
          </cell>
        </row>
        <row r="39">
          <cell r="B39" t="str">
            <v>Personal subcontratado</v>
          </cell>
          <cell r="E39">
            <v>187737.71999999997</v>
          </cell>
        </row>
        <row r="40">
          <cell r="B40" t="str">
            <v>Seguros</v>
          </cell>
          <cell r="E40">
            <v>388198.05999999994</v>
          </cell>
        </row>
        <row r="41">
          <cell r="B41" t="str">
            <v>Uso de marca y propiedad intelectual</v>
          </cell>
          <cell r="E41">
            <v>2851644.01</v>
          </cell>
        </row>
        <row r="42">
          <cell r="B42" t="str">
            <v>Otros Gastos</v>
          </cell>
          <cell r="E42">
            <v>304067.5</v>
          </cell>
        </row>
        <row r="43">
          <cell r="B43" t="str">
            <v>Gastos Operativos</v>
          </cell>
          <cell r="C43" t="str">
            <v>$</v>
          </cell>
          <cell r="E43">
            <v>19837233.440000001</v>
          </cell>
        </row>
        <row r="45">
          <cell r="B45" t="str">
            <v>Utilidad de Operación</v>
          </cell>
          <cell r="E45">
            <v>8737186.8399999924</v>
          </cell>
        </row>
        <row r="46">
          <cell r="B46" t="str">
            <v>Otros Ingresos de no Operación</v>
          </cell>
          <cell r="C46" t="str">
            <v>$</v>
          </cell>
          <cell r="E46">
            <v>1672903.17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1672903.17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-67252.92</v>
          </cell>
        </row>
        <row r="51">
          <cell r="B51" t="str">
            <v xml:space="preserve">Utilidad antes de impuesto sobre la renta </v>
          </cell>
          <cell r="E51">
            <v>10342837.089999992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4213292.7799999993</v>
          </cell>
        </row>
        <row r="55">
          <cell r="E55">
            <v>6196797.229999993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6129544.3099999931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BDE7-A825-4398-84A8-D3743AB67657}">
  <sheetPr>
    <tabColor theme="5" tint="0.39997558519241921"/>
  </sheetPr>
  <dimension ref="B1:E102"/>
  <sheetViews>
    <sheetView showGridLines="0" tabSelected="1" view="pageBreakPreview" zoomScale="60" zoomScaleNormal="100" workbookViewId="0">
      <pane xSplit="5" ySplit="5" topLeftCell="F23" activePane="bottomRight" state="frozen"/>
      <selection activeCell="B6" sqref="B6"/>
      <selection pane="topRight" activeCell="B6" sqref="B6"/>
      <selection pane="bottomLeft" activeCell="B6" sqref="B6"/>
      <selection pane="bottomRight" activeCell="A49" sqref="A49:XFD49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63</v>
      </c>
      <c r="C3" s="23"/>
      <c r="D3" s="23"/>
      <c r="E3" s="24"/>
    </row>
    <row r="4" spans="2:5" s="10" customFormat="1" ht="13.5" thickBot="1" x14ac:dyDescent="0.35">
      <c r="B4" s="25" t="str">
        <f>+Balance!B5</f>
        <v>Al 31 de Diciembre 2022</v>
      </c>
      <c r="C4" s="25"/>
      <c r="D4" s="25"/>
      <c r="E4" s="26"/>
    </row>
    <row r="5" spans="2:5" s="28" customFormat="1" x14ac:dyDescent="0.25">
      <c r="B5" s="27" t="str">
        <f>+Balance!B6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64</v>
      </c>
      <c r="C6" s="29" t="s">
        <v>7</v>
      </c>
      <c r="D6" s="29"/>
      <c r="E6" s="30">
        <v>22197.00015</v>
      </c>
    </row>
    <row r="7" spans="2:5" x14ac:dyDescent="0.3">
      <c r="B7" s="31" t="s">
        <v>65</v>
      </c>
      <c r="C7" s="32"/>
      <c r="D7" s="32"/>
      <c r="E7" s="30">
        <v>5713.9237700000003</v>
      </c>
    </row>
    <row r="8" spans="2:5" x14ac:dyDescent="0.3">
      <c r="B8" s="31" t="s">
        <v>66</v>
      </c>
      <c r="C8" s="32"/>
      <c r="D8" s="32"/>
      <c r="E8" s="30">
        <v>1727.88822</v>
      </c>
    </row>
    <row r="9" spans="2:5" x14ac:dyDescent="0.3">
      <c r="B9" s="31" t="s">
        <v>67</v>
      </c>
      <c r="C9" s="31"/>
      <c r="D9" s="31"/>
      <c r="E9" s="30">
        <v>3605.5661200000004</v>
      </c>
    </row>
    <row r="10" spans="2:5" x14ac:dyDescent="0.3">
      <c r="B10" s="29" t="s">
        <v>68</v>
      </c>
      <c r="C10" s="29"/>
      <c r="D10" s="29"/>
      <c r="E10" s="30">
        <v>1356.5313000000001</v>
      </c>
    </row>
    <row r="11" spans="2:5" x14ac:dyDescent="0.3">
      <c r="B11" s="29" t="s">
        <v>69</v>
      </c>
      <c r="C11" s="29"/>
      <c r="D11" s="29"/>
      <c r="E11" s="30">
        <v>3605.93561</v>
      </c>
    </row>
    <row r="12" spans="2:5" s="35" customFormat="1" x14ac:dyDescent="0.3">
      <c r="B12" s="33" t="s">
        <v>70</v>
      </c>
      <c r="C12" s="33" t="s">
        <v>7</v>
      </c>
      <c r="D12" s="33"/>
      <c r="E12" s="34">
        <f>SUM(D6:E11)</f>
        <v>38206.845170000008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71</v>
      </c>
      <c r="C14" s="29" t="s">
        <v>7</v>
      </c>
      <c r="D14" s="29"/>
      <c r="E14" s="30">
        <v>9040.7608700000019</v>
      </c>
    </row>
    <row r="15" spans="2:5" x14ac:dyDescent="0.3">
      <c r="B15" s="29" t="s">
        <v>72</v>
      </c>
      <c r="C15" s="29"/>
      <c r="D15" s="29"/>
      <c r="E15" s="30">
        <v>591.66402000000005</v>
      </c>
    </row>
    <row r="16" spans="2:5" s="35" customFormat="1" x14ac:dyDescent="0.3">
      <c r="B16" s="33" t="s">
        <v>73</v>
      </c>
      <c r="C16" s="33" t="s">
        <v>7</v>
      </c>
      <c r="D16" s="33"/>
      <c r="E16" s="34">
        <f>SUM(E14:E15)</f>
        <v>9632.4248900000021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74</v>
      </c>
      <c r="C18" s="29" t="s">
        <v>7</v>
      </c>
      <c r="D18" s="29"/>
      <c r="E18" s="30">
        <v>4643.3477000000003</v>
      </c>
    </row>
    <row r="19" spans="2:5" x14ac:dyDescent="0.3">
      <c r="B19" s="29" t="s">
        <v>75</v>
      </c>
      <c r="C19" s="29"/>
      <c r="D19" s="29"/>
      <c r="E19" s="30">
        <v>1232.1433299999999</v>
      </c>
    </row>
    <row r="20" spans="2:5" x14ac:dyDescent="0.3">
      <c r="B20" s="29" t="s">
        <v>76</v>
      </c>
      <c r="C20" s="29"/>
      <c r="D20" s="29"/>
      <c r="E20" s="30">
        <v>251.21420000000001</v>
      </c>
    </row>
    <row r="21" spans="2:5" x14ac:dyDescent="0.3">
      <c r="B21" s="39" t="s">
        <v>77</v>
      </c>
      <c r="C21" s="39"/>
      <c r="D21" s="39"/>
      <c r="E21" s="30">
        <v>3020.4164399999995</v>
      </c>
    </row>
    <row r="22" spans="2:5" x14ac:dyDescent="0.3">
      <c r="B22" s="39" t="s">
        <v>78</v>
      </c>
      <c r="C22" s="39"/>
      <c r="D22" s="39"/>
      <c r="E22" s="30">
        <v>163.42740000000003</v>
      </c>
    </row>
    <row r="23" spans="2:5" x14ac:dyDescent="0.3">
      <c r="B23" s="39" t="s">
        <v>79</v>
      </c>
      <c r="C23" s="39"/>
      <c r="D23" s="39"/>
      <c r="E23" s="30">
        <v>967.15773000000002</v>
      </c>
    </row>
    <row r="24" spans="2:5" x14ac:dyDescent="0.3">
      <c r="B24" s="39" t="s">
        <v>80</v>
      </c>
      <c r="C24" s="39"/>
      <c r="D24" s="39"/>
      <c r="E24" s="30">
        <v>387.24596000000003</v>
      </c>
    </row>
    <row r="25" spans="2:5" x14ac:dyDescent="0.3">
      <c r="B25" s="39" t="s">
        <v>81</v>
      </c>
      <c r="C25" s="39"/>
      <c r="D25" s="39"/>
      <c r="E25" s="30">
        <v>206.58994999999999</v>
      </c>
    </row>
    <row r="26" spans="2:5" hidden="1" x14ac:dyDescent="0.3">
      <c r="B26" s="39" t="s">
        <v>82</v>
      </c>
      <c r="C26" s="39"/>
      <c r="D26" s="39"/>
      <c r="E26" s="30">
        <v>0</v>
      </c>
    </row>
    <row r="27" spans="2:5" hidden="1" x14ac:dyDescent="0.3">
      <c r="B27" s="39" t="s">
        <v>83</v>
      </c>
      <c r="C27" s="39"/>
      <c r="D27" s="39"/>
      <c r="E27" s="30">
        <v>0</v>
      </c>
    </row>
    <row r="28" spans="2:5" hidden="1" x14ac:dyDescent="0.3">
      <c r="B28" s="39" t="s">
        <v>84</v>
      </c>
      <c r="C28" s="39"/>
      <c r="D28" s="39"/>
      <c r="E28" s="30">
        <v>0</v>
      </c>
    </row>
    <row r="29" spans="2:5" x14ac:dyDescent="0.3">
      <c r="B29" s="40" t="s">
        <v>85</v>
      </c>
      <c r="C29" s="40"/>
      <c r="D29" s="40"/>
      <c r="E29" s="30">
        <v>17.269299999999998</v>
      </c>
    </row>
    <row r="30" spans="2:5" x14ac:dyDescent="0.3">
      <c r="B30" s="40" t="s">
        <v>86</v>
      </c>
      <c r="C30" s="40"/>
      <c r="D30" s="40"/>
      <c r="E30" s="30">
        <v>2102.1323699999998</v>
      </c>
    </row>
    <row r="31" spans="2:5" x14ac:dyDescent="0.3">
      <c r="B31" s="39" t="s">
        <v>87</v>
      </c>
      <c r="C31" s="39"/>
      <c r="D31" s="39"/>
      <c r="E31" s="30">
        <v>99.173189999999991</v>
      </c>
    </row>
    <row r="32" spans="2:5" hidden="1" x14ac:dyDescent="0.3">
      <c r="B32" s="39" t="s">
        <v>88</v>
      </c>
      <c r="C32" s="39"/>
      <c r="D32" s="39"/>
      <c r="E32" s="30">
        <v>0</v>
      </c>
    </row>
    <row r="33" spans="2:5" x14ac:dyDescent="0.3">
      <c r="B33" s="41" t="s">
        <v>89</v>
      </c>
      <c r="C33" s="41"/>
      <c r="D33" s="41"/>
      <c r="E33" s="30">
        <v>2660.8002200000001</v>
      </c>
    </row>
    <row r="34" spans="2:5" hidden="1" x14ac:dyDescent="0.3">
      <c r="B34" s="41" t="s">
        <v>90</v>
      </c>
      <c r="C34" s="41"/>
      <c r="D34" s="41"/>
      <c r="E34" s="30">
        <v>0</v>
      </c>
    </row>
    <row r="35" spans="2:5" x14ac:dyDescent="0.3">
      <c r="B35" s="39" t="s">
        <v>91</v>
      </c>
      <c r="C35" s="41"/>
      <c r="D35" s="41"/>
      <c r="E35" s="30">
        <v>354.66836000000006</v>
      </c>
    </row>
    <row r="36" spans="2:5" x14ac:dyDescent="0.3">
      <c r="B36" s="41" t="s">
        <v>92</v>
      </c>
      <c r="C36" s="41"/>
      <c r="D36" s="41"/>
      <c r="E36" s="30">
        <v>187.73771999999997</v>
      </c>
    </row>
    <row r="37" spans="2:5" x14ac:dyDescent="0.3">
      <c r="B37" s="41" t="s">
        <v>65</v>
      </c>
      <c r="C37" s="41"/>
      <c r="D37" s="41"/>
      <c r="E37" s="30">
        <v>388.19805999999994</v>
      </c>
    </row>
    <row r="38" spans="2:5" x14ac:dyDescent="0.3">
      <c r="B38" s="41" t="s">
        <v>93</v>
      </c>
      <c r="C38" s="41"/>
      <c r="D38" s="41"/>
      <c r="E38" s="30">
        <v>2851.64401</v>
      </c>
    </row>
    <row r="39" spans="2:5" x14ac:dyDescent="0.3">
      <c r="B39" s="39" t="s">
        <v>94</v>
      </c>
      <c r="C39" s="39"/>
      <c r="D39" s="39"/>
      <c r="E39" s="30">
        <v>304.0675</v>
      </c>
    </row>
    <row r="40" spans="2:5" s="35" customFormat="1" x14ac:dyDescent="0.3">
      <c r="B40" s="33" t="s">
        <v>95</v>
      </c>
      <c r="C40" s="33" t="s">
        <v>7</v>
      </c>
      <c r="D40" s="33"/>
      <c r="E40" s="34">
        <f>SUM(E18:E39)</f>
        <v>19837.23344</v>
      </c>
    </row>
    <row r="41" spans="2:5" s="35" customFormat="1" x14ac:dyDescent="0.3">
      <c r="B41" s="33" t="s">
        <v>96</v>
      </c>
      <c r="C41" s="33"/>
      <c r="D41" s="33"/>
      <c r="E41" s="34">
        <f>+E12-E16-E40</f>
        <v>8737.1868400000058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97</v>
      </c>
      <c r="C43" s="29" t="s">
        <v>7</v>
      </c>
      <c r="D43" s="29"/>
      <c r="E43" s="30">
        <v>1672.9031699999998</v>
      </c>
    </row>
    <row r="44" spans="2:5" hidden="1" x14ac:dyDescent="0.3">
      <c r="B44" s="29" t="s">
        <v>98</v>
      </c>
      <c r="C44" s="29"/>
      <c r="D44" s="29"/>
      <c r="E44" s="30">
        <f>+[1]ER!E47/1000</f>
        <v>0</v>
      </c>
    </row>
    <row r="45" spans="2:5" s="35" customFormat="1" x14ac:dyDescent="0.3">
      <c r="B45" s="33" t="s">
        <v>99</v>
      </c>
      <c r="C45" s="33" t="s">
        <v>7</v>
      </c>
      <c r="D45" s="33"/>
      <c r="E45" s="42">
        <f>SUM(E43:E44)</f>
        <v>1672.9031699999998</v>
      </c>
    </row>
    <row r="46" spans="2:5" s="35" customFormat="1" hidden="1" x14ac:dyDescent="0.3">
      <c r="B46" s="29" t="s">
        <v>100</v>
      </c>
      <c r="C46" s="33"/>
      <c r="D46" s="33"/>
      <c r="E46" s="30">
        <f>IFERROR(VLOOKUP(B46,[1]ER!$B$8:$E$64,4,FALSE),0)/1000</f>
        <v>0</v>
      </c>
    </row>
    <row r="47" spans="2:5" s="35" customFormat="1" x14ac:dyDescent="0.3">
      <c r="B47" s="29" t="s">
        <v>101</v>
      </c>
      <c r="C47" s="33"/>
      <c r="D47" s="33"/>
      <c r="E47" s="30">
        <v>-67.252920000000003</v>
      </c>
    </row>
    <row r="48" spans="2:5" x14ac:dyDescent="0.3">
      <c r="B48" s="43" t="s">
        <v>102</v>
      </c>
      <c r="C48" s="29"/>
      <c r="D48" s="29"/>
      <c r="E48" s="42">
        <f>+E41+E45+E46+E47</f>
        <v>10342.837090000005</v>
      </c>
    </row>
    <row r="49" spans="2:5" hidden="1" x14ac:dyDescent="0.3">
      <c r="B49" s="29"/>
      <c r="C49" s="29"/>
      <c r="D49" s="29"/>
      <c r="E49" s="30"/>
    </row>
    <row r="50" spans="2:5" x14ac:dyDescent="0.3">
      <c r="B50" s="33" t="s">
        <v>103</v>
      </c>
      <c r="C50" s="33" t="s">
        <v>7</v>
      </c>
      <c r="D50" s="33"/>
      <c r="E50" s="30">
        <v>4213.2927799999998</v>
      </c>
    </row>
    <row r="51" spans="2:5" hidden="1" x14ac:dyDescent="0.3">
      <c r="B51" s="29"/>
      <c r="C51" s="29"/>
      <c r="D51" s="29"/>
      <c r="E51" s="30"/>
    </row>
    <row r="52" spans="2:5" hidden="1" x14ac:dyDescent="0.3">
      <c r="B52" s="43" t="s">
        <v>104</v>
      </c>
      <c r="C52" s="29"/>
      <c r="D52" s="29"/>
      <c r="E52" s="30">
        <v>0</v>
      </c>
    </row>
    <row r="53" spans="2:5" x14ac:dyDescent="0.3">
      <c r="B53" s="29"/>
      <c r="C53" s="29"/>
      <c r="D53" s="29"/>
      <c r="E53" s="30"/>
    </row>
    <row r="54" spans="2:5" ht="13.5" thickBot="1" x14ac:dyDescent="0.35">
      <c r="B54" s="43" t="s">
        <v>105</v>
      </c>
      <c r="C54" s="29"/>
      <c r="D54" s="29"/>
      <c r="E54" s="44">
        <f>+E48-E50</f>
        <v>6129.5443100000048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59</v>
      </c>
      <c r="C59" s="47" t="s">
        <v>60</v>
      </c>
      <c r="D59" s="47"/>
      <c r="E59" s="47"/>
    </row>
    <row r="60" spans="2:5" x14ac:dyDescent="0.3">
      <c r="B60" s="46" t="s">
        <v>61</v>
      </c>
      <c r="C60" s="47" t="s">
        <v>62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25" right="0.25" top="0.75" bottom="0.75" header="0.3" footer="0.3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F38F-719F-4ACD-AB6E-A755E87CD6F4}">
  <sheetPr>
    <tabColor theme="5" tint="0.39997558519241921"/>
    <pageSetUpPr fitToPage="1"/>
  </sheetPr>
  <dimension ref="B2:E78"/>
  <sheetViews>
    <sheetView showGridLines="0" view="pageBreakPreview" topLeftCell="A2" zoomScale="60" zoomScaleNormal="100" workbookViewId="0">
      <pane xSplit="5" ySplit="5" topLeftCell="F64" activePane="bottomRight" state="frozen"/>
      <selection activeCell="B6" sqref="B6"/>
      <selection pane="topRight" activeCell="B6" sqref="B6"/>
      <selection pane="bottomLeft" activeCell="B6" sqref="B6"/>
      <selection pane="bottomRight" activeCell="C90" sqref="C90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106</v>
      </c>
      <c r="C5" s="6"/>
      <c r="D5" s="6"/>
      <c r="E5" s="6"/>
    </row>
    <row r="6" spans="2:5" x14ac:dyDescent="0.3">
      <c r="B6" s="2" t="s">
        <v>3</v>
      </c>
      <c r="E6" s="5">
        <f>+E39+E40+E55+E52</f>
        <v>134285.26020999998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6884.0649799999983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40628.834759999991</v>
      </c>
    </row>
    <row r="12" spans="2:5" x14ac:dyDescent="0.3">
      <c r="B12" s="2" t="s">
        <v>10</v>
      </c>
      <c r="E12" s="11">
        <v>-5424.5141199999998</v>
      </c>
    </row>
    <row r="13" spans="2:5" x14ac:dyDescent="0.3">
      <c r="B13" s="2" t="s">
        <v>11</v>
      </c>
      <c r="E13" s="11">
        <v>1198.6134999999999</v>
      </c>
    </row>
    <row r="14" spans="2:5" x14ac:dyDescent="0.3">
      <c r="B14" s="2" t="s">
        <v>12</v>
      </c>
      <c r="E14" s="11">
        <v>-44.832569999999997</v>
      </c>
    </row>
    <row r="15" spans="2:5" x14ac:dyDescent="0.3">
      <c r="B15" s="2" t="s">
        <v>13</v>
      </c>
      <c r="E15" s="11">
        <v>148.48747999999952</v>
      </c>
    </row>
    <row r="16" spans="2:5" x14ac:dyDescent="0.3">
      <c r="B16" s="2" t="s">
        <v>14</v>
      </c>
      <c r="E16" s="11">
        <v>465.39184</v>
      </c>
    </row>
    <row r="17" spans="2:5" x14ac:dyDescent="0.3">
      <c r="B17" s="2" t="s">
        <v>15</v>
      </c>
      <c r="E17" s="11">
        <v>138.24307999999999</v>
      </c>
    </row>
    <row r="18" spans="2:5" x14ac:dyDescent="0.3">
      <c r="B18" s="12" t="s">
        <v>16</v>
      </c>
      <c r="E18" s="13">
        <f>SUM(E9:E17)</f>
        <v>43994.28894999998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147083.58779999998</v>
      </c>
    </row>
    <row r="21" spans="2:5" x14ac:dyDescent="0.3">
      <c r="B21" s="2" t="s">
        <v>18</v>
      </c>
      <c r="E21" s="11">
        <v>2618.2059199999999</v>
      </c>
    </row>
    <row r="22" spans="2:5" x14ac:dyDescent="0.3">
      <c r="B22" s="2" t="s">
        <v>19</v>
      </c>
      <c r="E22" s="11">
        <v>705.17610999999999</v>
      </c>
    </row>
    <row r="23" spans="2:5" x14ac:dyDescent="0.3">
      <c r="B23" s="2" t="s">
        <v>20</v>
      </c>
      <c r="E23" s="11">
        <v>9659.1250399999972</v>
      </c>
    </row>
    <row r="24" spans="2:5" x14ac:dyDescent="0.3">
      <c r="B24" s="2" t="s">
        <v>21</v>
      </c>
      <c r="E24" s="11">
        <v>1117.7858800000001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35.469250000000002</v>
      </c>
    </row>
    <row r="30" spans="2:5" hidden="1" x14ac:dyDescent="0.3">
      <c r="B30" s="2" t="s">
        <v>8</v>
      </c>
      <c r="E30" s="11">
        <f>IFERROR(VLOOKUP(B30,[1]BG!$B$11:$E$80,4,FALSE),0)/1000</f>
        <v>0</v>
      </c>
    </row>
    <row r="31" spans="2:5" hidden="1" x14ac:dyDescent="0.3">
      <c r="E31" s="14">
        <f>SUM(E20:E30)</f>
        <v>161839.15671999997</v>
      </c>
    </row>
    <row r="32" spans="2:5" ht="12" hidden="1" customHeight="1" x14ac:dyDescent="0.3">
      <c r="B32" s="2" t="s">
        <v>27</v>
      </c>
      <c r="E32" s="11">
        <v>0</v>
      </c>
    </row>
    <row r="33" spans="2:5" x14ac:dyDescent="0.3">
      <c r="B33" s="12" t="s">
        <v>28</v>
      </c>
      <c r="E33" s="13">
        <f>+E31+E32</f>
        <v>161839.15671999997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205833.44566999996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v>3484.5092100000002</v>
      </c>
    </row>
    <row r="40" spans="2:5" x14ac:dyDescent="0.3">
      <c r="B40" s="2" t="s">
        <v>33</v>
      </c>
      <c r="E40" s="11">
        <v>34275.588830000001</v>
      </c>
    </row>
    <row r="41" spans="2:5" x14ac:dyDescent="0.3">
      <c r="B41" s="2" t="s">
        <v>34</v>
      </c>
      <c r="E41" s="11">
        <v>2375.5145000000002</v>
      </c>
    </row>
    <row r="42" spans="2:5" x14ac:dyDescent="0.3">
      <c r="B42" s="2" t="s">
        <v>35</v>
      </c>
      <c r="E42" s="11">
        <v>298.86666000000002</v>
      </c>
    </row>
    <row r="43" spans="2:5" x14ac:dyDescent="0.3">
      <c r="B43" s="2" t="s">
        <v>36</v>
      </c>
      <c r="E43" s="11">
        <v>1199.56575</v>
      </c>
    </row>
    <row r="44" spans="2:5" x14ac:dyDescent="0.3">
      <c r="B44" s="2" t="s">
        <v>37</v>
      </c>
      <c r="E44" s="11">
        <v>403.53684999999996</v>
      </c>
    </row>
    <row r="45" spans="2:5" x14ac:dyDescent="0.3">
      <c r="B45" s="2" t="s">
        <v>38</v>
      </c>
      <c r="E45" s="11">
        <v>504.47995000000003</v>
      </c>
    </row>
    <row r="46" spans="2:5" hidden="1" x14ac:dyDescent="0.3">
      <c r="B46" s="2" t="s">
        <v>39</v>
      </c>
      <c r="E46" s="11">
        <v>1004.1564099999993</v>
      </c>
    </row>
    <row r="47" spans="2:5" x14ac:dyDescent="0.3">
      <c r="B47" s="2" t="s">
        <v>40</v>
      </c>
      <c r="E47" s="11">
        <v>2932.5893700000001</v>
      </c>
    </row>
    <row r="48" spans="2:5" x14ac:dyDescent="0.3">
      <c r="B48" s="2" t="s">
        <v>41</v>
      </c>
      <c r="E48" s="11">
        <v>4564.7714100000003</v>
      </c>
    </row>
    <row r="49" spans="2:5" x14ac:dyDescent="0.3">
      <c r="B49" s="12" t="s">
        <v>42</v>
      </c>
      <c r="E49" s="13">
        <f>SUM(E39:E48)</f>
        <v>51043.578939999992</v>
      </c>
    </row>
    <row r="50" spans="2:5" ht="6" customHeight="1" x14ac:dyDescent="0.3">
      <c r="E50" s="11"/>
    </row>
    <row r="51" spans="2:5" ht="12" customHeight="1" x14ac:dyDescent="0.3">
      <c r="B51" s="17" t="s">
        <v>43</v>
      </c>
      <c r="E51" s="11">
        <v>214.25845000000001</v>
      </c>
    </row>
    <row r="52" spans="2:5" x14ac:dyDescent="0.3">
      <c r="B52" s="17" t="s">
        <v>44</v>
      </c>
      <c r="E52" s="11">
        <v>96025.162169999996</v>
      </c>
    </row>
    <row r="53" spans="2:5" x14ac:dyDescent="0.3">
      <c r="B53" s="17" t="s">
        <v>45</v>
      </c>
      <c r="E53" s="11">
        <v>16947.896499999999</v>
      </c>
    </row>
    <row r="54" spans="2:5" x14ac:dyDescent="0.3">
      <c r="B54" s="17" t="s">
        <v>46</v>
      </c>
      <c r="E54" s="11">
        <v>543.49467000000004</v>
      </c>
    </row>
    <row r="55" spans="2:5" x14ac:dyDescent="0.3">
      <c r="B55" s="17" t="s">
        <v>32</v>
      </c>
      <c r="E55" s="11">
        <v>500</v>
      </c>
    </row>
    <row r="56" spans="2:5" x14ac:dyDescent="0.3">
      <c r="B56" s="17" t="s">
        <v>47</v>
      </c>
      <c r="E56" s="11">
        <v>90.255279999999999</v>
      </c>
    </row>
    <row r="57" spans="2:5" ht="5.25" customHeight="1" x14ac:dyDescent="0.3">
      <c r="E57" s="11"/>
    </row>
    <row r="58" spans="2:5" ht="15" customHeight="1" x14ac:dyDescent="0.3">
      <c r="B58" s="12" t="s">
        <v>48</v>
      </c>
      <c r="E58" s="13">
        <f>SUM(E51:E56)</f>
        <v>114321.06706999999</v>
      </c>
    </row>
    <row r="59" spans="2:5" ht="4.5" customHeight="1" x14ac:dyDescent="0.3">
      <c r="E59" s="11"/>
    </row>
    <row r="60" spans="2:5" ht="16.5" customHeight="1" x14ac:dyDescent="0.3">
      <c r="B60" s="12" t="s">
        <v>49</v>
      </c>
      <c r="C60" s="2" t="s">
        <v>7</v>
      </c>
      <c r="E60" s="13">
        <f>+E49+SUM(E51:E56)</f>
        <v>165364.64600999997</v>
      </c>
    </row>
    <row r="61" spans="2:5" ht="6" customHeight="1" x14ac:dyDescent="0.3">
      <c r="E61" s="11"/>
    </row>
    <row r="62" spans="2:5" ht="13.5" customHeight="1" x14ac:dyDescent="0.3">
      <c r="B62" s="12" t="s">
        <v>50</v>
      </c>
      <c r="E62" s="11"/>
    </row>
    <row r="63" spans="2:5" ht="16.5" customHeight="1" x14ac:dyDescent="0.3">
      <c r="B63" s="2" t="s">
        <v>51</v>
      </c>
      <c r="C63" s="2" t="s">
        <v>7</v>
      </c>
      <c r="E63" s="11">
        <v>14700.1</v>
      </c>
    </row>
    <row r="64" spans="2:5" x14ac:dyDescent="0.3">
      <c r="B64" s="2" t="s">
        <v>52</v>
      </c>
      <c r="E64" s="11">
        <v>3328.3070500000003</v>
      </c>
    </row>
    <row r="65" spans="2:5" x14ac:dyDescent="0.3">
      <c r="B65" s="2" t="s">
        <v>53</v>
      </c>
      <c r="E65" s="11">
        <v>556.30034000000012</v>
      </c>
    </row>
    <row r="66" spans="2:5" hidden="1" x14ac:dyDescent="0.3">
      <c r="B66" s="2" t="s">
        <v>54</v>
      </c>
      <c r="E66" s="11">
        <v>0</v>
      </c>
    </row>
    <row r="67" spans="2:5" x14ac:dyDescent="0.3">
      <c r="B67" s="2" t="s">
        <v>55</v>
      </c>
      <c r="E67" s="11">
        <v>15754.547960000002</v>
      </c>
    </row>
    <row r="68" spans="2:5" x14ac:dyDescent="0.3">
      <c r="B68" s="2" t="s">
        <v>56</v>
      </c>
      <c r="E68" s="11">
        <v>6129.5443100000011</v>
      </c>
    </row>
    <row r="69" spans="2:5" hidden="1" x14ac:dyDescent="0.3">
      <c r="E69" s="11">
        <f>IFERROR(VLOOKUP(B69,[1]BG!$B$11:$E$80,4,FALSE),0)/1000</f>
        <v>0</v>
      </c>
    </row>
    <row r="70" spans="2:5" x14ac:dyDescent="0.3">
      <c r="B70" s="12" t="s">
        <v>57</v>
      </c>
      <c r="E70" s="13">
        <f>SUM(E63:E69)</f>
        <v>40468.799660000004</v>
      </c>
    </row>
    <row r="71" spans="2:5" ht="6.75" customHeight="1" x14ac:dyDescent="0.3">
      <c r="E71" s="11"/>
    </row>
    <row r="72" spans="2:5" ht="13.5" thickBot="1" x14ac:dyDescent="0.35">
      <c r="B72" s="12" t="s">
        <v>58</v>
      </c>
      <c r="C72" s="2" t="s">
        <v>7</v>
      </c>
      <c r="E72" s="16">
        <f>+E70+E60</f>
        <v>205833.44566999999</v>
      </c>
    </row>
    <row r="73" spans="2:5" ht="13.5" thickTop="1" x14ac:dyDescent="0.3">
      <c r="E73" s="18">
        <f>+E70/E35</f>
        <v>0.19660944570145869</v>
      </c>
    </row>
    <row r="74" spans="2:5" x14ac:dyDescent="0.3">
      <c r="E74" s="18"/>
    </row>
    <row r="75" spans="2:5" ht="19.5" customHeight="1" x14ac:dyDescent="0.3"/>
    <row r="76" spans="2:5" ht="8.25" customHeight="1" x14ac:dyDescent="0.3"/>
    <row r="77" spans="2:5" ht="15" customHeight="1" x14ac:dyDescent="0.3">
      <c r="B77" s="19" t="s">
        <v>59</v>
      </c>
      <c r="C77" s="20" t="s">
        <v>60</v>
      </c>
      <c r="D77" s="20"/>
      <c r="E77" s="20"/>
    </row>
    <row r="78" spans="2:5" x14ac:dyDescent="0.3">
      <c r="B78" s="19" t="s">
        <v>61</v>
      </c>
      <c r="C78" s="20" t="s">
        <v>62</v>
      </c>
      <c r="D78" s="20"/>
      <c r="E78" s="20"/>
    </row>
  </sheetData>
  <mergeCells count="3">
    <mergeCell ref="B2:E2"/>
    <mergeCell ref="C77:E77"/>
    <mergeCell ref="C78:E78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Estado de Resultados</vt:lpstr>
      <vt:lpstr>Balance</vt:lpstr>
      <vt:lpstr>Balance!Área_de_impresión</vt:lpstr>
      <vt:lpstr>'Estado de Resultados'!Área_de_impresión</vt:lpstr>
      <vt:lpstr>'Estado de Resultados'!Títulos_a_imprimir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2023-01-20T21:23:43Z</cp:lastPrinted>
  <dcterms:created xsi:type="dcterms:W3CDTF">2023-01-20T20:57:34Z</dcterms:created>
  <dcterms:modified xsi:type="dcterms:W3CDTF">2023-01-20T21:54:06Z</dcterms:modified>
</cp:coreProperties>
</file>