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2\11. Noviembre 2022\"/>
    </mc:Choice>
  </mc:AlternateContent>
  <xr:revisionPtr revIDLastSave="0" documentId="13_ncr:1_{31067045-1F80-47F0-9DDB-4D1E873E25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 Y ER " sheetId="3" r:id="rId1"/>
  </sheets>
  <definedNames>
    <definedName name="_xlnm.Print_Area" localSheetId="0">'BG Y ER '!$A$1:$C$96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95" i="3"/>
  <c r="C91" i="3"/>
  <c r="C93" i="3"/>
  <c r="C86" i="3"/>
  <c r="C83" i="3"/>
  <c r="C81" i="3"/>
  <c r="C80" i="3"/>
  <c r="C78" i="3"/>
  <c r="C74" i="3"/>
  <c r="C75" i="3" s="1"/>
  <c r="C73" i="3"/>
  <c r="C52" i="3"/>
  <c r="C51" i="3"/>
  <c r="C49" i="3"/>
  <c r="C48" i="3"/>
  <c r="C46" i="3"/>
  <c r="C45" i="3"/>
  <c r="C41" i="3"/>
  <c r="C37" i="3"/>
  <c r="C35" i="3"/>
  <c r="C38" i="3" s="1"/>
  <c r="C27" i="3"/>
  <c r="C26" i="3"/>
  <c r="C25" i="3"/>
  <c r="C24" i="3"/>
  <c r="C20" i="3"/>
  <c r="C19" i="3"/>
  <c r="C18" i="3"/>
  <c r="C15" i="3"/>
  <c r="C13" i="3"/>
  <c r="C82" i="3"/>
  <c r="A66" i="3"/>
  <c r="C28" i="3" l="1"/>
  <c r="C21" i="3"/>
  <c r="C94" i="3"/>
  <c r="C42" i="3" l="1"/>
  <c r="C30" i="3" l="1"/>
  <c r="C88" i="3"/>
  <c r="A63" i="3"/>
  <c r="C54" i="3" l="1"/>
  <c r="C55" i="3" s="1"/>
</calcChain>
</file>

<file path=xl/sharedStrings.xml><?xml version="1.0" encoding="utf-8"?>
<sst xmlns="http://schemas.openxmlformats.org/spreadsheetml/2006/main" count="73" uniqueCount="70">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</sst>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sheetPr>
    <pageSetUpPr fitToPage="1"/>
  </sheetPr>
  <dimension ref="A1:J97"/>
  <sheetViews>
    <sheetView showGridLines="0" tabSelected="1" topLeftCell="A83" zoomScale="68" zoomScaleNormal="68" workbookViewId="0">
      <selection activeCell="C18" sqref="C18"/>
    </sheetView>
  </sheetViews>
  <sheetFormatPr defaultColWidth="11.453125" defaultRowHeight="12.5"/>
  <cols>
    <col min="1" max="1" width="38.453125" style="1" customWidth="1"/>
    <col min="2" max="2" width="26.54296875" style="1" customWidth="1"/>
    <col min="3" max="3" width="17.1796875" style="1" customWidth="1"/>
    <col min="4" max="16384" width="11.453125" style="1"/>
  </cols>
  <sheetData>
    <row r="1" spans="1:9" ht="13">
      <c r="A1" s="55" t="s">
        <v>0</v>
      </c>
      <c r="B1" s="55"/>
      <c r="C1" s="55"/>
    </row>
    <row r="2" spans="1:9" ht="13">
      <c r="A2" s="55" t="s">
        <v>1</v>
      </c>
      <c r="B2" s="55"/>
      <c r="C2" s="55"/>
    </row>
    <row r="3" spans="1:9" ht="13">
      <c r="A3" s="55" t="s">
        <v>65</v>
      </c>
      <c r="B3" s="55"/>
      <c r="C3" s="55"/>
    </row>
    <row r="4" spans="1:9" ht="13">
      <c r="A4" s="48" t="s">
        <v>2</v>
      </c>
      <c r="B4" s="48"/>
      <c r="C4" s="48"/>
    </row>
    <row r="5" spans="1:9" ht="9" customHeight="1">
      <c r="A5" s="48"/>
      <c r="B5" s="48"/>
      <c r="C5" s="48"/>
    </row>
    <row r="6" spans="1:9" ht="13">
      <c r="A6" s="55" t="s">
        <v>3</v>
      </c>
      <c r="B6" s="55"/>
      <c r="C6" s="55"/>
    </row>
    <row r="7" spans="1:9" ht="17.25" customHeight="1">
      <c r="A7" s="56" t="s">
        <v>69</v>
      </c>
      <c r="B7" s="56"/>
      <c r="C7" s="56"/>
    </row>
    <row r="8" spans="1:9" ht="22.5" customHeight="1" thickBot="1">
      <c r="A8" s="54" t="s">
        <v>68</v>
      </c>
      <c r="B8" s="54"/>
      <c r="C8" s="54"/>
      <c r="D8" s="2"/>
      <c r="E8" s="2"/>
      <c r="F8" s="2"/>
      <c r="G8" s="2"/>
      <c r="H8" s="2"/>
      <c r="I8" s="2"/>
    </row>
    <row r="9" spans="1:9" ht="13" thickTop="1">
      <c r="A9" s="1" t="s">
        <v>4</v>
      </c>
      <c r="D9" s="2"/>
      <c r="E9" s="2"/>
      <c r="F9" s="2"/>
      <c r="G9" s="2"/>
      <c r="H9" s="2"/>
      <c r="I9" s="2"/>
    </row>
    <row r="10" spans="1:9" ht="11.25" customHeight="1">
      <c r="D10" s="3"/>
      <c r="E10" s="3"/>
      <c r="F10" s="2"/>
      <c r="G10" s="2"/>
      <c r="H10" s="2"/>
      <c r="I10" s="2"/>
    </row>
    <row r="11" spans="1:9" ht="13">
      <c r="A11" s="4" t="s">
        <v>5</v>
      </c>
      <c r="C11" s="34">
        <v>2022</v>
      </c>
      <c r="D11" s="5"/>
      <c r="E11" s="5"/>
      <c r="F11" s="3"/>
      <c r="G11" s="2"/>
      <c r="H11" s="3"/>
      <c r="I11" s="2"/>
    </row>
    <row r="12" spans="1:9" ht="13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(150+223287.01)/1000</f>
        <v>223.43701000000001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1214108.82/1000</f>
        <v>1214.1088200000002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52">
        <f>98898.54/1000</f>
        <v>98.898539999999997</v>
      </c>
      <c r="D16" s="49"/>
      <c r="E16" s="2"/>
      <c r="F16" s="10"/>
      <c r="G16" s="10"/>
      <c r="H16" s="10"/>
      <c r="I16" s="2"/>
    </row>
    <row r="17" spans="1:10" hidden="1">
      <c r="A17" s="1" t="s">
        <v>11</v>
      </c>
      <c r="C17" s="7"/>
      <c r="D17" s="2"/>
      <c r="E17" s="2"/>
      <c r="F17" s="10"/>
      <c r="G17" s="10"/>
      <c r="H17" s="10"/>
      <c r="I17" s="2"/>
    </row>
    <row r="18" spans="1:10" ht="13.5" customHeight="1">
      <c r="A18" s="1" t="s">
        <v>64</v>
      </c>
      <c r="C18" s="7">
        <f>7757.64/1000</f>
        <v>7.7576400000000003</v>
      </c>
      <c r="D18" s="49"/>
      <c r="E18" s="2"/>
      <c r="F18" s="10"/>
      <c r="G18" s="10"/>
      <c r="H18" s="10"/>
      <c r="I18" s="2"/>
    </row>
    <row r="19" spans="1:10" ht="13.5" customHeight="1">
      <c r="A19" s="1" t="s">
        <v>12</v>
      </c>
      <c r="C19" s="7">
        <f>37215.57/1000</f>
        <v>37.21557</v>
      </c>
      <c r="D19" s="49"/>
      <c r="E19" s="2"/>
      <c r="F19" s="10"/>
      <c r="G19" s="10"/>
      <c r="H19" s="10"/>
      <c r="I19" s="2"/>
    </row>
    <row r="20" spans="1:10">
      <c r="A20" s="1" t="s">
        <v>13</v>
      </c>
      <c r="C20" s="7">
        <f>36701.8/1000</f>
        <v>36.701800000000006</v>
      </c>
      <c r="D20" s="2"/>
      <c r="E20" s="2"/>
      <c r="F20" s="10"/>
      <c r="G20" s="10"/>
      <c r="H20" s="10"/>
      <c r="I20" s="2"/>
    </row>
    <row r="21" spans="1:10" ht="13">
      <c r="A21" s="12" t="s">
        <v>14</v>
      </c>
      <c r="C21" s="13">
        <f>SUM(C13:C20)</f>
        <v>1623.1193800000003</v>
      </c>
      <c r="D21" s="14"/>
      <c r="E21" s="53"/>
      <c r="F21" s="10"/>
      <c r="G21" s="2"/>
      <c r="H21" s="10"/>
      <c r="I21" s="2"/>
    </row>
    <row r="22" spans="1:10" ht="13">
      <c r="A22" s="12"/>
      <c r="C22" s="15"/>
      <c r="D22" s="14"/>
      <c r="E22" s="14"/>
      <c r="F22" s="10"/>
      <c r="G22" s="2"/>
      <c r="H22" s="10"/>
      <c r="I22" s="2"/>
    </row>
    <row r="23" spans="1:10" ht="13">
      <c r="A23" s="6" t="s">
        <v>15</v>
      </c>
      <c r="C23" s="8"/>
      <c r="D23" s="2"/>
      <c r="E23" s="2"/>
      <c r="F23" s="2"/>
      <c r="G23" s="2"/>
      <c r="H23" s="10"/>
      <c r="I23" s="2"/>
    </row>
    <row r="24" spans="1:10">
      <c r="A24" s="1" t="s">
        <v>16</v>
      </c>
      <c r="C24" s="8">
        <f>60148.15/1000</f>
        <v>60.148150000000001</v>
      </c>
      <c r="D24" s="2"/>
      <c r="E24" s="2"/>
      <c r="F24" s="2"/>
      <c r="G24" s="2"/>
      <c r="H24" s="10"/>
      <c r="I24" s="2"/>
    </row>
    <row r="25" spans="1:10">
      <c r="A25" s="1" t="s">
        <v>17</v>
      </c>
      <c r="C25" s="8">
        <f>76155.47/1000</f>
        <v>76.155470000000008</v>
      </c>
      <c r="D25" s="2"/>
      <c r="E25" s="2"/>
      <c r="F25" s="2"/>
      <c r="G25" s="2"/>
      <c r="H25" s="10"/>
      <c r="I25" s="2"/>
    </row>
    <row r="26" spans="1:10">
      <c r="A26" s="1" t="s">
        <v>18</v>
      </c>
      <c r="C26" s="7">
        <f>717650.18/1000</f>
        <v>717.65018000000009</v>
      </c>
      <c r="D26" s="2"/>
      <c r="E26" s="2"/>
      <c r="F26" s="2"/>
      <c r="G26" s="2"/>
      <c r="H26" s="10"/>
      <c r="I26" s="2"/>
    </row>
    <row r="27" spans="1:10">
      <c r="A27" s="1" t="s">
        <v>19</v>
      </c>
      <c r="C27" s="7">
        <f>71855/1000</f>
        <v>71.855000000000004</v>
      </c>
      <c r="D27" s="2"/>
      <c r="E27" s="2"/>
      <c r="F27" s="16"/>
      <c r="G27" s="10"/>
      <c r="H27" s="10"/>
      <c r="I27" s="2"/>
    </row>
    <row r="28" spans="1:10" ht="13">
      <c r="A28" s="12" t="s">
        <v>20</v>
      </c>
      <c r="C28" s="13">
        <f>SUM(C24:C27)</f>
        <v>925.80880000000013</v>
      </c>
      <c r="D28" s="14"/>
      <c r="E28" s="14"/>
      <c r="F28" s="51"/>
      <c r="G28" s="2"/>
      <c r="H28" s="10"/>
      <c r="I28" s="2"/>
    </row>
    <row r="29" spans="1:10">
      <c r="A29" s="17"/>
      <c r="C29" s="7"/>
      <c r="D29" s="2"/>
      <c r="E29" s="2"/>
      <c r="F29" s="16"/>
      <c r="G29" s="10"/>
      <c r="H29" s="10"/>
      <c r="I29" s="2"/>
      <c r="J29" s="50"/>
    </row>
    <row r="30" spans="1:10" ht="13.5" thickBot="1">
      <c r="A30" s="12" t="s">
        <v>21</v>
      </c>
      <c r="C30" s="18">
        <f>+C28+C21</f>
        <v>2548.9281800000003</v>
      </c>
      <c r="D30" s="9"/>
      <c r="E30" s="9"/>
      <c r="F30" s="2"/>
      <c r="G30" s="49"/>
      <c r="H30" s="10"/>
      <c r="I30" s="2"/>
    </row>
    <row r="31" spans="1:10" ht="13" thickTop="1">
      <c r="C31" s="8"/>
      <c r="D31" s="2"/>
      <c r="E31" s="2"/>
      <c r="F31" s="2"/>
      <c r="G31" s="2"/>
      <c r="H31" s="10"/>
      <c r="I31" s="2"/>
    </row>
    <row r="32" spans="1:10" ht="13">
      <c r="A32" s="4" t="s">
        <v>22</v>
      </c>
      <c r="C32" s="8"/>
      <c r="D32" s="2"/>
      <c r="E32" s="2"/>
      <c r="F32" s="2"/>
      <c r="G32" s="2"/>
      <c r="H32" s="2"/>
      <c r="I32" s="2"/>
    </row>
    <row r="33" spans="1:9" ht="13">
      <c r="A33" s="6" t="s">
        <v>23</v>
      </c>
      <c r="C33" s="8"/>
      <c r="D33" s="2"/>
      <c r="E33" s="2"/>
      <c r="F33" s="2"/>
      <c r="G33" s="2"/>
      <c r="H33" s="2"/>
      <c r="I33" s="2"/>
    </row>
    <row r="34" spans="1:9" hidden="1">
      <c r="A34" s="1" t="s">
        <v>62</v>
      </c>
      <c r="C34" s="8"/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122557.42/1000</f>
        <v>122.55741999999999</v>
      </c>
      <c r="D35" s="9"/>
      <c r="E35" s="42"/>
      <c r="F35" s="10"/>
      <c r="G35" s="10"/>
      <c r="H35" s="10"/>
      <c r="I35" s="2"/>
    </row>
    <row r="36" spans="1:9">
      <c r="A36" s="1" t="s">
        <v>25</v>
      </c>
      <c r="C36" s="7"/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259913.49/1000</f>
        <v>259.91348999999997</v>
      </c>
      <c r="D37" s="2"/>
      <c r="E37" s="2"/>
      <c r="F37" s="10"/>
      <c r="G37" s="10"/>
      <c r="H37" s="10"/>
      <c r="I37" s="2"/>
    </row>
    <row r="38" spans="1:9" ht="13">
      <c r="A38" s="12" t="s">
        <v>27</v>
      </c>
      <c r="C38" s="19">
        <f>SUM(C34:C37)</f>
        <v>382.47090999999995</v>
      </c>
      <c r="D38" s="14"/>
      <c r="E38" s="53"/>
      <c r="F38" s="20"/>
      <c r="G38" s="2"/>
      <c r="H38" s="2"/>
      <c r="I38" s="2"/>
    </row>
    <row r="39" spans="1:9" ht="13">
      <c r="A39" s="12"/>
      <c r="C39" s="35"/>
      <c r="D39" s="14"/>
      <c r="E39" s="14"/>
      <c r="F39" s="20"/>
      <c r="G39" s="2"/>
      <c r="H39" s="2"/>
      <c r="I39" s="2"/>
    </row>
    <row r="40" spans="1:9" ht="13">
      <c r="A40" s="6" t="s">
        <v>59</v>
      </c>
      <c r="C40" s="35"/>
      <c r="D40" s="14"/>
      <c r="E40" s="14"/>
      <c r="F40" s="20"/>
      <c r="G40" s="2"/>
      <c r="H40" s="2"/>
      <c r="I40" s="2"/>
    </row>
    <row r="41" spans="1:9">
      <c r="A41" s="36" t="s">
        <v>60</v>
      </c>
      <c r="C41" s="37">
        <f>79506.41/1000</f>
        <v>79.506410000000002</v>
      </c>
      <c r="D41" s="14"/>
      <c r="E41" s="14"/>
      <c r="F41" s="20"/>
      <c r="G41" s="2"/>
      <c r="H41" s="2"/>
      <c r="I41" s="2"/>
    </row>
    <row r="42" spans="1:9" ht="13">
      <c r="A42" s="12" t="s">
        <v>61</v>
      </c>
      <c r="C42" s="19">
        <f>SUM(C41)</f>
        <v>79.506410000000002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 ht="13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0" t="s">
        <v>29</v>
      </c>
      <c r="B45" s="40"/>
      <c r="C45" s="41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133890.59/1000</f>
        <v>133.89059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67</v>
      </c>
      <c r="C49" s="8">
        <f>481217.3/1000</f>
        <v>481.21729999999997</v>
      </c>
      <c r="D49" s="2"/>
      <c r="E49" s="2"/>
      <c r="F49" s="2"/>
      <c r="G49" s="2"/>
      <c r="H49" s="2"/>
      <c r="I49" s="2"/>
    </row>
    <row r="50" spans="1:9">
      <c r="A50" s="1" t="s">
        <v>33</v>
      </c>
      <c r="C50" s="7"/>
      <c r="D50" s="21"/>
      <c r="E50" s="21"/>
      <c r="F50" s="2"/>
      <c r="G50" s="2"/>
      <c r="H50" s="2"/>
      <c r="I50" s="2"/>
    </row>
    <row r="51" spans="1:9">
      <c r="A51" s="1" t="s">
        <v>34</v>
      </c>
      <c r="B51" s="7"/>
      <c r="C51" s="7">
        <f>(-32148.08)/1000</f>
        <v>-32.14808</v>
      </c>
      <c r="D51" s="2"/>
      <c r="E51" s="2"/>
      <c r="F51" s="10"/>
      <c r="G51" s="10"/>
      <c r="H51" s="10"/>
      <c r="I51" s="2"/>
    </row>
    <row r="52" spans="1:9">
      <c r="A52" s="1" t="s">
        <v>35</v>
      </c>
      <c r="B52" s="7"/>
      <c r="C52" s="46">
        <f>580559.25/1000</f>
        <v>580.55925000000002</v>
      </c>
      <c r="D52" s="2"/>
      <c r="E52" s="2"/>
      <c r="F52" s="10"/>
      <c r="G52" s="10"/>
      <c r="H52" s="10"/>
      <c r="I52" s="2"/>
    </row>
    <row r="53" spans="1:9">
      <c r="C53" s="43"/>
      <c r="D53" s="2"/>
      <c r="E53" s="2"/>
      <c r="F53" s="10"/>
      <c r="G53" s="10"/>
      <c r="H53" s="10"/>
      <c r="I53" s="2"/>
    </row>
    <row r="54" spans="1:9" ht="13">
      <c r="A54" s="12" t="s">
        <v>36</v>
      </c>
      <c r="C54" s="19">
        <f>SUM(C45:C52)</f>
        <v>2086.9508599999999</v>
      </c>
      <c r="D54" s="2"/>
      <c r="E54" s="2"/>
      <c r="F54" s="10"/>
      <c r="G54" s="10"/>
      <c r="H54" s="10"/>
      <c r="I54" s="2"/>
    </row>
    <row r="55" spans="1:9" ht="13.5" thickBot="1">
      <c r="A55" s="12" t="s">
        <v>37</v>
      </c>
      <c r="C55" s="18">
        <f>+C54+C42+C38</f>
        <v>2548.9281799999999</v>
      </c>
      <c r="D55" s="45"/>
      <c r="E55" s="9"/>
      <c r="F55" s="10"/>
      <c r="G55" s="51"/>
      <c r="H55" s="10"/>
      <c r="I55" s="2"/>
    </row>
    <row r="56" spans="1:9" ht="13.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" thickTop="1">
      <c r="A57" s="2"/>
      <c r="B57" s="2"/>
      <c r="C57" s="2"/>
      <c r="D57" s="2"/>
      <c r="E57" s="2"/>
      <c r="F57" s="2"/>
      <c r="G57" s="2"/>
      <c r="H57" s="2"/>
      <c r="I57" s="2"/>
    </row>
    <row r="58" spans="1:9" ht="13">
      <c r="A58" s="24"/>
      <c r="B58" s="25"/>
      <c r="C58" s="26"/>
    </row>
    <row r="61" spans="1:9" ht="13">
      <c r="A61" s="57" t="s">
        <v>38</v>
      </c>
      <c r="B61" s="57"/>
      <c r="C61" s="57"/>
    </row>
    <row r="62" spans="1:9" ht="13">
      <c r="A62" s="57" t="s">
        <v>1</v>
      </c>
      <c r="B62" s="57"/>
      <c r="C62" s="57"/>
    </row>
    <row r="63" spans="1:9" ht="13">
      <c r="A63" s="57" t="str">
        <f>+A3</f>
        <v>(Compañía Salvadoreña, Subsidiaria de Inversiones Financieras Atlántida, S.A.)</v>
      </c>
      <c r="B63" s="57"/>
      <c r="C63" s="57"/>
    </row>
    <row r="64" spans="1:9" ht="13">
      <c r="A64" s="47" t="s">
        <v>2</v>
      </c>
      <c r="B64" s="47"/>
      <c r="C64" s="47"/>
    </row>
    <row r="65" spans="1:3" ht="13">
      <c r="A65" s="57" t="s">
        <v>39</v>
      </c>
      <c r="B65" s="57"/>
      <c r="C65" s="57"/>
    </row>
    <row r="66" spans="1:3">
      <c r="A66" s="56" t="str">
        <f>+A7</f>
        <v>Al 30 de noviembre 2022</v>
      </c>
      <c r="B66" s="56"/>
      <c r="C66" s="56"/>
    </row>
    <row r="67" spans="1:3" ht="13" thickBot="1">
      <c r="A67" s="54" t="s">
        <v>68</v>
      </c>
      <c r="B67" s="54"/>
      <c r="C67" s="54"/>
    </row>
    <row r="68" spans="1:3" ht="13" thickTop="1">
      <c r="A68" s="27"/>
      <c r="B68" s="27"/>
      <c r="C68" s="27"/>
    </row>
    <row r="69" spans="1:3">
      <c r="A69" s="27"/>
      <c r="B69" s="27"/>
      <c r="C69" s="27"/>
    </row>
    <row r="70" spans="1:3">
      <c r="A70" s="27"/>
      <c r="B70" s="27"/>
      <c r="C70" s="27"/>
    </row>
    <row r="71" spans="1:3" ht="13">
      <c r="A71" s="28" t="s">
        <v>40</v>
      </c>
      <c r="B71" s="27"/>
      <c r="C71" s="34">
        <v>2022</v>
      </c>
    </row>
    <row r="72" spans="1:3">
      <c r="A72" s="27" t="s">
        <v>41</v>
      </c>
      <c r="B72" s="27"/>
      <c r="C72" s="27"/>
    </row>
    <row r="73" spans="1:3">
      <c r="A73" s="27" t="s">
        <v>42</v>
      </c>
      <c r="B73" s="27"/>
      <c r="C73" s="7">
        <f>94232.77/1000</f>
        <v>94.232770000000002</v>
      </c>
    </row>
    <row r="74" spans="1:3">
      <c r="A74" s="27" t="s">
        <v>43</v>
      </c>
      <c r="B74" s="27"/>
      <c r="C74" s="22">
        <f>64623.01/1000</f>
        <v>64.623010000000008</v>
      </c>
    </row>
    <row r="75" spans="1:3">
      <c r="A75" s="27"/>
      <c r="B75" s="27"/>
      <c r="C75" s="29">
        <f>SUM(C73:C74)</f>
        <v>158.85578000000001</v>
      </c>
    </row>
    <row r="76" spans="1:3" ht="13">
      <c r="A76" s="28" t="s">
        <v>44</v>
      </c>
      <c r="B76" s="27"/>
      <c r="C76" s="8"/>
    </row>
    <row r="77" spans="1:3">
      <c r="A77" s="27" t="s">
        <v>45</v>
      </c>
      <c r="B77" s="27"/>
      <c r="C77" s="8"/>
    </row>
    <row r="78" spans="1:3">
      <c r="A78" s="27" t="s">
        <v>46</v>
      </c>
      <c r="B78" s="27"/>
      <c r="C78" s="8">
        <f>45704.99/1000</f>
        <v>45.704989999999995</v>
      </c>
    </row>
    <row r="79" spans="1:3">
      <c r="A79" s="27" t="s">
        <v>47</v>
      </c>
      <c r="B79" s="27"/>
      <c r="C79" s="8"/>
    </row>
    <row r="80" spans="1:3">
      <c r="A80" s="27" t="s">
        <v>48</v>
      </c>
      <c r="B80" s="27"/>
      <c r="C80" s="38">
        <f>49136.66/1000</f>
        <v>49.136660000000006</v>
      </c>
    </row>
    <row r="81" spans="1:4">
      <c r="A81" s="27" t="s">
        <v>49</v>
      </c>
      <c r="B81" s="27"/>
      <c r="C81" s="8">
        <f>6528.2/1000</f>
        <v>6.5282</v>
      </c>
    </row>
    <row r="82" spans="1:4">
      <c r="A82" s="27"/>
      <c r="B82" s="27"/>
      <c r="C82" s="38">
        <f>SUM(C78:C81)</f>
        <v>101.36985</v>
      </c>
    </row>
    <row r="83" spans="1:4" ht="13">
      <c r="A83" s="30" t="s">
        <v>50</v>
      </c>
      <c r="B83" s="27"/>
      <c r="C83" s="29">
        <f>+C75-C82</f>
        <v>57.48593000000001</v>
      </c>
    </row>
    <row r="84" spans="1:4">
      <c r="A84" s="27" t="s">
        <v>51</v>
      </c>
      <c r="B84" s="27"/>
      <c r="C84" s="7"/>
    </row>
    <row r="85" spans="1:4">
      <c r="A85" s="31" t="s">
        <v>52</v>
      </c>
      <c r="B85" s="27"/>
      <c r="C85" s="8"/>
    </row>
    <row r="86" spans="1:4">
      <c r="A86" s="27" t="s">
        <v>53</v>
      </c>
      <c r="B86" s="27"/>
      <c r="C86" s="8">
        <f>8108.94/1000</f>
        <v>8.1089400000000005</v>
      </c>
    </row>
    <row r="87" spans="1:4">
      <c r="A87" s="27" t="s">
        <v>63</v>
      </c>
      <c r="B87" s="27"/>
      <c r="C87" s="22"/>
    </row>
    <row r="88" spans="1:4">
      <c r="A88" s="27" t="s">
        <v>54</v>
      </c>
      <c r="B88" s="27"/>
      <c r="C88" s="32">
        <f>+C83+C86+C87</f>
        <v>65.594870000000014</v>
      </c>
    </row>
    <row r="89" spans="1:4">
      <c r="A89" s="27"/>
      <c r="B89" s="27"/>
      <c r="C89" s="32"/>
    </row>
    <row r="90" spans="1:4">
      <c r="A90" s="31" t="s">
        <v>55</v>
      </c>
      <c r="B90" s="27"/>
      <c r="C90" s="32"/>
    </row>
    <row r="91" spans="1:4">
      <c r="A91" s="27" t="s">
        <v>56</v>
      </c>
      <c r="B91" s="27"/>
      <c r="C91" s="8">
        <f>299.59/1000</f>
        <v>0.29958999999999997</v>
      </c>
    </row>
    <row r="92" spans="1:4">
      <c r="A92" s="27" t="s">
        <v>57</v>
      </c>
      <c r="B92" s="27"/>
      <c r="C92" s="8"/>
    </row>
    <row r="93" spans="1:4">
      <c r="A93" s="27" t="s">
        <v>66</v>
      </c>
      <c r="B93" s="27"/>
      <c r="C93" s="22">
        <f>18192.56/1000</f>
        <v>18.19256</v>
      </c>
    </row>
    <row r="94" spans="1:4">
      <c r="A94" s="27"/>
      <c r="B94" s="27"/>
      <c r="C94" s="32">
        <f>SUM(C91:C93)</f>
        <v>18.492149999999999</v>
      </c>
    </row>
    <row r="95" spans="1:4" ht="13">
      <c r="A95" s="30" t="s">
        <v>58</v>
      </c>
      <c r="B95" s="27"/>
      <c r="C95" s="39">
        <f>+C88-C94</f>
        <v>47.102720000000019</v>
      </c>
      <c r="D95" s="44"/>
    </row>
    <row r="96" spans="1:4" ht="13" thickBot="1">
      <c r="A96" s="33"/>
      <c r="B96" s="33"/>
      <c r="C96" s="33"/>
    </row>
    <row r="97" ht="13" thickTop="1"/>
  </sheetData>
  <mergeCells count="12">
    <mergeCell ref="A67:C67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5:C65"/>
    <mergeCell ref="A66:C66"/>
  </mergeCells>
  <pageMargins left="1.1023622047244095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2021-07-14T20:26:42Z</cp:lastPrinted>
  <dcterms:created xsi:type="dcterms:W3CDTF">2017-02-09T22:50:33Z</dcterms:created>
  <dcterms:modified xsi:type="dcterms:W3CDTF">2022-12-08T17:00:33Z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