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0490" windowHeight="6555" tabRatio="876" firstSheet="1" activeTab="1"/>
  </bookViews>
  <sheets>
    <sheet name="Sept 2022" sheetId="10" state="hidden" r:id="rId1"/>
    <sheet name="BG p BV" sheetId="30" r:id="rId2"/>
    <sheet name="ER Sept 2022" sheetId="11" state="hidden" r:id="rId3"/>
    <sheet name="ER p BV" sheetId="31" r:id="rId4"/>
    <sheet name="PT Sept 2022" sheetId="24" state="hidden" r:id="rId5"/>
    <sheet name="PT diciembre 2021 nota" sheetId="29" state="hidden" r:id="rId6"/>
    <sheet name="Valor accion y metodo particip" sheetId="25" state="hidden" r:id="rId7"/>
    <sheet name="AS CIERRE" sheetId="23" state="hidden" r:id="rId8"/>
    <sheet name="BSA " sheetId="1" state="hidden" r:id="rId9"/>
    <sheet name="5.6" sheetId="2" state="hidden" r:id="rId10"/>
    <sheet name="Fondo Patrimonial" sheetId="21" state="hidden" r:id="rId11"/>
    <sheet name="BalComprob antes" sheetId="18" state="hidden" r:id="rId12"/>
    <sheet name="BalComprob despues" sheetId="26" state="hidden" r:id="rId13"/>
    <sheet name="Hoja1" sheetId="27" state="hidden" r:id="rId14"/>
    <sheet name="Hoja2" sheetId="28" state="hidden" r:id="rId15"/>
  </sheets>
  <definedNames>
    <definedName name="_xlnm._FilterDatabase" localSheetId="11" hidden="1">'BalComprob antes'!$A$1:$J$99</definedName>
    <definedName name="_xlnm._FilterDatabase" localSheetId="13" hidden="1">Hoja1!$A$1:$I$39</definedName>
    <definedName name="_xlnm.Print_Area" localSheetId="7">'AS CIERRE'!$B$2:$E$14</definedName>
    <definedName name="_xlnm.Print_Area" localSheetId="3">'ER p BV'!$B$1:$F$43</definedName>
    <definedName name="_xlnm.Print_Area" localSheetId="2">'ER Sept 2022'!$A$1:$C$46</definedName>
    <definedName name="_xlnm.Print_Area" localSheetId="5">'PT diciembre 2021 nota'!$A$1:$H$46</definedName>
    <definedName name="_xlnm.Print_Area" localSheetId="0">'Sept 2022'!$A$1:$H$38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8" i="18" l="1"/>
  <c r="J97" i="18"/>
  <c r="J96" i="18"/>
  <c r="J95" i="18"/>
  <c r="J94" i="18"/>
  <c r="J93" i="18"/>
  <c r="J92" i="18"/>
  <c r="J91" i="18"/>
  <c r="J90" i="18"/>
  <c r="J89" i="18"/>
  <c r="J88" i="18"/>
  <c r="J87" i="18"/>
  <c r="J86" i="18"/>
  <c r="J85" i="18"/>
  <c r="J84" i="18"/>
  <c r="J83" i="18"/>
  <c r="J82" i="18"/>
  <c r="J81" i="18"/>
  <c r="J80" i="18"/>
  <c r="J79" i="18"/>
  <c r="J78" i="18"/>
  <c r="J77" i="18"/>
  <c r="J76" i="18"/>
  <c r="J75" i="18"/>
  <c r="J74" i="18"/>
  <c r="J73" i="18"/>
  <c r="J72" i="18"/>
  <c r="J71" i="18"/>
  <c r="J70" i="18"/>
  <c r="J69" i="18"/>
  <c r="J68" i="18"/>
  <c r="J67" i="18"/>
  <c r="J66" i="18"/>
  <c r="J65" i="18"/>
  <c r="J64" i="18"/>
  <c r="J63" i="18"/>
  <c r="J62" i="18"/>
  <c r="J61" i="18"/>
  <c r="J60" i="18"/>
  <c r="J59" i="18"/>
  <c r="J58" i="18"/>
  <c r="J57" i="18"/>
  <c r="J56" i="18"/>
  <c r="J55" i="18"/>
  <c r="J54" i="18"/>
  <c r="J53" i="18"/>
  <c r="J52" i="18"/>
  <c r="J51" i="18"/>
  <c r="J50" i="18"/>
  <c r="J49" i="18"/>
  <c r="J48" i="18"/>
  <c r="J47" i="18"/>
  <c r="J46" i="18"/>
  <c r="J45" i="18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30" i="18"/>
  <c r="J29" i="18"/>
  <c r="J28" i="18"/>
  <c r="J27" i="18"/>
  <c r="J26" i="18"/>
  <c r="J25" i="18"/>
  <c r="J24" i="18"/>
  <c r="J23" i="18"/>
  <c r="J22" i="18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J6" i="18"/>
  <c r="J5" i="18"/>
  <c r="J4" i="18"/>
  <c r="J3" i="18"/>
  <c r="J2" i="18"/>
  <c r="J1" i="18"/>
  <c r="F19" i="10"/>
  <c r="G18" i="10" s="1"/>
  <c r="F16" i="10"/>
  <c r="G15" i="10" s="1"/>
  <c r="N14" i="10"/>
  <c r="G14" i="10"/>
  <c r="N13" i="10"/>
  <c r="G13" i="10"/>
  <c r="N12" i="10"/>
  <c r="N11" i="10"/>
  <c r="N10" i="10"/>
  <c r="N9" i="10"/>
  <c r="N8" i="10"/>
  <c r="N7" i="10"/>
  <c r="C6" i="10"/>
  <c r="N6" i="10"/>
  <c r="N5" i="10"/>
  <c r="N4" i="10"/>
  <c r="N3" i="10"/>
  <c r="A2" i="10"/>
  <c r="K1" i="10"/>
  <c r="C20" i="11"/>
  <c r="H13" i="11"/>
  <c r="C13" i="11"/>
  <c r="C8" i="11"/>
  <c r="C18" i="11" s="1"/>
  <c r="C25" i="11" s="1"/>
  <c r="H32" i="24"/>
  <c r="E32" i="24"/>
  <c r="B32" i="24"/>
  <c r="B22" i="24"/>
  <c r="G16" i="24"/>
  <c r="E16" i="24"/>
  <c r="E22" i="24" s="1"/>
  <c r="E15" i="24"/>
  <c r="H15" i="24" s="1"/>
  <c r="H14" i="24"/>
  <c r="E14" i="24"/>
  <c r="H13" i="24"/>
  <c r="E13" i="24"/>
  <c r="E12" i="24"/>
  <c r="E36" i="24" s="1"/>
  <c r="G64" i="18"/>
  <c r="C33" i="30"/>
  <c r="C32" i="30"/>
  <c r="C31" i="30"/>
  <c r="C30" i="30"/>
  <c r="D23" i="31"/>
  <c r="D15" i="31"/>
  <c r="H7" i="10" l="1"/>
  <c r="C13" i="10"/>
  <c r="C29" i="10" s="1"/>
  <c r="H12" i="10"/>
  <c r="H29" i="10" s="1"/>
  <c r="C27" i="11"/>
  <c r="C29" i="11" s="1"/>
  <c r="H12" i="24"/>
  <c r="H16" i="24" s="1"/>
  <c r="H22" i="24" s="1"/>
  <c r="F16" i="24"/>
  <c r="C32" i="10" l="1"/>
  <c r="H36" i="24"/>
  <c r="H20" i="29"/>
  <c r="E36" i="29" l="1"/>
  <c r="H36" i="29"/>
  <c r="K20" i="29"/>
  <c r="I20" i="29" l="1"/>
  <c r="L20" i="29" s="1"/>
  <c r="G20" i="29"/>
  <c r="F20" i="29"/>
  <c r="G42" i="27"/>
  <c r="F42" i="27"/>
  <c r="E42" i="27"/>
  <c r="G3" i="27"/>
  <c r="G4" i="27"/>
  <c r="G5" i="27"/>
  <c r="G6" i="27"/>
  <c r="G7" i="27"/>
  <c r="G8" i="27"/>
  <c r="G9" i="27"/>
  <c r="G10" i="27"/>
  <c r="G11" i="27"/>
  <c r="G12" i="27"/>
  <c r="G13" i="27"/>
  <c r="G14" i="27"/>
  <c r="G15" i="27"/>
  <c r="G16" i="27"/>
  <c r="G17" i="27"/>
  <c r="G18" i="27"/>
  <c r="G19" i="27"/>
  <c r="G20" i="27"/>
  <c r="G21" i="27"/>
  <c r="G22" i="27"/>
  <c r="G23" i="27"/>
  <c r="G24" i="27"/>
  <c r="G25" i="27"/>
  <c r="G26" i="27"/>
  <c r="G27" i="27"/>
  <c r="G28" i="27"/>
  <c r="G29" i="27"/>
  <c r="G30" i="27"/>
  <c r="G31" i="27"/>
  <c r="G32" i="27"/>
  <c r="G33" i="27"/>
  <c r="G34" i="27"/>
  <c r="G35" i="27"/>
  <c r="G36" i="27"/>
  <c r="G37" i="27"/>
  <c r="G38" i="27"/>
  <c r="G39" i="27"/>
  <c r="G2" i="27"/>
  <c r="E20" i="29"/>
  <c r="D20" i="29"/>
  <c r="C20" i="29"/>
  <c r="F14" i="29" l="1"/>
  <c r="F12" i="29"/>
  <c r="D15" i="29"/>
  <c r="D16" i="29" s="1"/>
  <c r="C15" i="29"/>
  <c r="E15" i="29" s="1"/>
  <c r="C14" i="29"/>
  <c r="E14" i="29" s="1"/>
  <c r="C13" i="29"/>
  <c r="C12" i="29"/>
  <c r="C16" i="29" s="1"/>
  <c r="B13" i="29"/>
  <c r="E13" i="29" s="1"/>
  <c r="B14" i="29"/>
  <c r="B12" i="29"/>
  <c r="J36" i="29"/>
  <c r="B16" i="29" l="1"/>
  <c r="B22" i="29" s="1"/>
  <c r="E12" i="29"/>
  <c r="E16" i="29" s="1"/>
  <c r="E22" i="29" s="1"/>
  <c r="D22" i="29"/>
  <c r="H14" i="29"/>
  <c r="H12" i="29"/>
  <c r="C22" i="29"/>
  <c r="E39" i="29"/>
  <c r="K13" i="29" l="1"/>
  <c r="C16" i="30" l="1"/>
  <c r="E13" i="23"/>
  <c r="E12" i="23"/>
  <c r="E11" i="23"/>
  <c r="E10" i="23"/>
  <c r="E9" i="23"/>
  <c r="E8" i="23"/>
  <c r="D7" i="23"/>
  <c r="D6" i="23"/>
  <c r="N30" i="25" l="1"/>
  <c r="D16" i="23" l="1"/>
  <c r="E14" i="23"/>
  <c r="E16" i="23" s="1"/>
  <c r="C26" i="30"/>
  <c r="D7" i="31"/>
  <c r="D9" i="31" s="1"/>
  <c r="D17" i="31" s="1"/>
  <c r="D25" i="31" s="1"/>
  <c r="D27" i="31" s="1"/>
  <c r="D30" i="31" s="1"/>
  <c r="J28" i="25" l="1"/>
  <c r="F16" i="23"/>
  <c r="E17" i="23"/>
  <c r="C24" i="25" l="1"/>
  <c r="M30" i="25" l="1"/>
  <c r="J25" i="25" s="1"/>
  <c r="J30" i="25" s="1"/>
  <c r="J24" i="25" l="1"/>
  <c r="C25" i="25"/>
  <c r="C25" i="30" l="1"/>
  <c r="C27" i="30" s="1"/>
  <c r="C26" i="25" l="1"/>
  <c r="C29" i="25" s="1"/>
  <c r="C10" i="25"/>
  <c r="C14" i="25" s="1"/>
  <c r="C33" i="25" l="1"/>
  <c r="C15" i="30" l="1"/>
  <c r="C20" i="1" l="1"/>
  <c r="C17" i="30" l="1"/>
  <c r="C18" i="30" s="1"/>
  <c r="C8" i="30" l="1"/>
  <c r="C12" i="30" s="1"/>
  <c r="C21" i="30" s="1"/>
  <c r="J33" i="25" l="1"/>
  <c r="J34" i="25" s="1"/>
  <c r="J36" i="25" l="1"/>
  <c r="J37" i="25" s="1"/>
  <c r="J39" i="25" s="1"/>
  <c r="G15" i="29" l="1"/>
  <c r="G16" i="29" s="1"/>
  <c r="G22" i="29" s="1"/>
  <c r="F15" i="29"/>
  <c r="C34" i="30" l="1"/>
  <c r="C35" i="30" s="1"/>
  <c r="C38" i="30" s="1"/>
  <c r="H15" i="29"/>
  <c r="H39" i="29"/>
  <c r="F13" i="29"/>
  <c r="F16" i="29" l="1"/>
  <c r="F22" i="29" s="1"/>
  <c r="H13" i="29"/>
  <c r="D29" i="25" l="1"/>
  <c r="H26" i="29"/>
  <c r="I14" i="29"/>
  <c r="K14" i="29" s="1"/>
  <c r="H16" i="29"/>
  <c r="H22" i="29" s="1"/>
  <c r="J13" i="29"/>
  <c r="J22" i="29" l="1"/>
  <c r="K22" i="29" s="1"/>
  <c r="I26" i="29"/>
</calcChain>
</file>

<file path=xl/comments1.xml><?xml version="1.0" encoding="utf-8"?>
<comments xmlns="http://schemas.openxmlformats.org/spreadsheetml/2006/main">
  <authors>
    <author>Autor</author>
  </authors>
  <commentList>
    <comment ref="F19" authorId="0" shapeId="0">
      <text>
        <r>
          <rPr>
            <b/>
            <sz val="8"/>
            <color indexed="81"/>
            <rFont val="Tahoma"/>
            <family val="2"/>
          </rPr>
          <t xml:space="preserve">Maria Adela 
</t>
        </r>
        <r>
          <rPr>
            <sz val="8"/>
            <color indexed="81"/>
            <rFont val="Tahoma"/>
            <family val="2"/>
          </rPr>
          <t xml:space="preserve">$73,421.77 ajuste por diferencia cuando se distribuyeron dividendos año 2015, era la retencion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G15" authorId="0" shapeId="0">
      <text>
        <r>
          <rPr>
            <sz val="9"/>
            <color indexed="81"/>
            <rFont val="Tahoma"/>
            <family val="2"/>
          </rPr>
          <t xml:space="preserve">Restar reserva legal del ejercicio y movimientos que afecten utilidades acumuladas (estudio actuarial y vida util activo fijo)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 xml:space="preserve">Maria Adela
</t>
        </r>
        <r>
          <rPr>
            <sz val="9"/>
            <color indexed="81"/>
            <rFont val="Tahoma"/>
            <family val="2"/>
          </rPr>
          <t>Se saca de la cta 32300001000001 activos castigados Ejer Anteriores de Banco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 shapeId="0">
      <text>
        <r>
          <rPr>
            <b/>
            <sz val="9"/>
            <color indexed="81"/>
            <rFont val="Tahoma"/>
            <family val="2"/>
          </rPr>
          <t xml:space="preserve">Maria Adela 
</t>
        </r>
        <r>
          <rPr>
            <sz val="9"/>
            <color indexed="81"/>
            <rFont val="Tahoma"/>
            <family val="2"/>
          </rPr>
          <t xml:space="preserve">Patrimonio conglomerado
</t>
        </r>
      </text>
    </comment>
    <comment ref="E39" authorId="0" shapeId="0">
      <text>
        <r>
          <rPr>
            <b/>
            <sz val="8"/>
            <color indexed="81"/>
            <rFont val="Tahoma"/>
            <family val="2"/>
          </rPr>
          <t>Maria Adela
Utilidad por acción</t>
        </r>
      </text>
    </comment>
    <comment ref="H39" authorId="0" shapeId="0">
      <text>
        <r>
          <rPr>
            <b/>
            <sz val="8"/>
            <color indexed="81"/>
            <rFont val="Tahoma"/>
            <family val="2"/>
          </rPr>
          <t>Maria Adela
Utilidad por acción</t>
        </r>
      </text>
    </comment>
  </commentList>
</comments>
</file>

<file path=xl/sharedStrings.xml><?xml version="1.0" encoding="utf-8"?>
<sst xmlns="http://schemas.openxmlformats.org/spreadsheetml/2006/main" count="839" uniqueCount="394">
  <si>
    <t>BANCO PROMERICA, S.A.</t>
  </si>
  <si>
    <t>TRANSEQUIPOS, S.A. DE C.V.</t>
  </si>
  <si>
    <t>PAGO A CUENTA</t>
  </si>
  <si>
    <t>RETENCION DE IMPUESTOS SOBRE LA RENTA</t>
  </si>
  <si>
    <t>OTROS</t>
  </si>
  <si>
    <t>BANCO PROMERICA, S.A</t>
  </si>
  <si>
    <t>DIVIDENDOS POR PAGAR ACCIONISTAS</t>
  </si>
  <si>
    <t>RESERVA LEGAL</t>
  </si>
  <si>
    <t>UTILIDADES DE EJERCICIOS ANTERIORES</t>
  </si>
  <si>
    <t>OTROS GASTOS</t>
  </si>
  <si>
    <t>1-1-1-0-04</t>
  </si>
  <si>
    <t>DEPOSITOS EN BANCOS LOCALES</t>
  </si>
  <si>
    <t>A la vista</t>
  </si>
  <si>
    <t>1-2-5-0-02</t>
  </si>
  <si>
    <t>PAGOS POR CUENTA AJENA</t>
  </si>
  <si>
    <t>1-2-6-0-02</t>
  </si>
  <si>
    <t>SUBSIDIARIAS</t>
  </si>
  <si>
    <t>1-2-6-0-03</t>
  </si>
  <si>
    <t>PARTICIPACIONES Y OTROS DERECHOS</t>
  </si>
  <si>
    <t>TOTAL ACTIVOS</t>
  </si>
  <si>
    <t>TOTAL DERECHOS FUTUROS Y CONTIN</t>
  </si>
  <si>
    <t>TOTAL GASTOS</t>
  </si>
  <si>
    <t>TOTAL DE CUENTAS DEUDORAS</t>
  </si>
  <si>
    <t>TOTAL INFORMACION FINANCIERA</t>
  </si>
  <si>
    <t>TOTAL EXISTENCIAS EN LA BoVEDA</t>
  </si>
  <si>
    <t>TOTAL DE CUENTAS DE ORDEN</t>
  </si>
  <si>
    <t>TOTAL GENERAL</t>
  </si>
  <si>
    <t>DIVIDENDOS Y PARTICIPACIONES</t>
  </si>
  <si>
    <t>2-2-2-0-03</t>
  </si>
  <si>
    <t>IMPUESTOS SERVICIOS PuBLICOS Y OTRAS OBLIGACIONES</t>
  </si>
  <si>
    <t>2-2-2-0-99</t>
  </si>
  <si>
    <t>OTRAS</t>
  </si>
  <si>
    <t>TOTAL PASIVOS</t>
  </si>
  <si>
    <t>3-1-1-0-01</t>
  </si>
  <si>
    <t>CAPITAL SUSCRITO</t>
  </si>
  <si>
    <t>3-1-3-0-00</t>
  </si>
  <si>
    <t>RESERVAS</t>
  </si>
  <si>
    <t>3-1-4-0-01</t>
  </si>
  <si>
    <t>RESULTADOS DE EJERCICIOS ANTERIORES</t>
  </si>
  <si>
    <t>TOTAL PATRIMONIO</t>
  </si>
  <si>
    <t>TOTAL COMPROMISOS FUTUROS Y CON</t>
  </si>
  <si>
    <t>TOTAL INGRESOS</t>
  </si>
  <si>
    <t>TOTAL DE CUENTAS ACREEDORAS</t>
  </si>
  <si>
    <t>TOTAL INFORMACION FINANCIERA PO</t>
  </si>
  <si>
    <t>TOTAL DE CUENTAS POR CONTRA</t>
  </si>
  <si>
    <t>FONDOS DISPONIBLES</t>
  </si>
  <si>
    <t>CUENTAS POR COBRAR</t>
  </si>
  <si>
    <t>CAPITAL SOCIAL PAGADO</t>
  </si>
  <si>
    <t>RESERVAS DE CAPITAL</t>
  </si>
  <si>
    <t>PASIVOS</t>
  </si>
  <si>
    <t>INVERSIONES FINANCIERAS PROMERICA, S.A.</t>
  </si>
  <si>
    <t>EXPRESADO EN DOLARES DE LOS ESTADOS UNIDOS DE AMERICA</t>
  </si>
  <si>
    <t>Bancos</t>
  </si>
  <si>
    <t>Acreedores Varios</t>
  </si>
  <si>
    <t>Cuentas Transitorias</t>
  </si>
  <si>
    <t>Capital Social</t>
  </si>
  <si>
    <t>Inversiones y Valores</t>
  </si>
  <si>
    <t>Reserva Legal</t>
  </si>
  <si>
    <t>Participación</t>
  </si>
  <si>
    <t>Superavit de Valuación</t>
  </si>
  <si>
    <t>Otros Deudores</t>
  </si>
  <si>
    <t>Superavit Ganado</t>
  </si>
  <si>
    <t>Utilidades (Perdidas) Acumuladas</t>
  </si>
  <si>
    <t>Utilidad de Ejercicios Anteriores</t>
  </si>
  <si>
    <t>Utilidad (perdida) del Presente Ejercicio</t>
  </si>
  <si>
    <t>Representante Legal</t>
  </si>
  <si>
    <t>Auditores Externos</t>
  </si>
  <si>
    <t>ESTADO DE RESULTADOS</t>
  </si>
  <si>
    <t>Otros Ingresos</t>
  </si>
  <si>
    <t>Menos:</t>
  </si>
  <si>
    <t>GASTOS DE OPERACIÓN</t>
  </si>
  <si>
    <t>Gastos de Administración</t>
  </si>
  <si>
    <t>Gastos Financieros</t>
  </si>
  <si>
    <t>Otros Egresos</t>
  </si>
  <si>
    <t>DTT EL SALVADOR, S.A. de C.V.</t>
  </si>
  <si>
    <t>PARTICIPACIONES BANCO PROMERICA.</t>
  </si>
  <si>
    <t>OTROS ACREEDORES BANCO PROMERICA.</t>
  </si>
  <si>
    <t>ACCIONES SUSCRITAS PAGADAS</t>
  </si>
  <si>
    <t>BIENES EXTRAORDINARIOS SANEADOS</t>
  </si>
  <si>
    <t>EXISTENCIA EN BOVEDA POR CONTRA</t>
  </si>
  <si>
    <t>9-4-0-0-00</t>
  </si>
  <si>
    <t>EXISTENCIAS EN LA BoVEDA POR CONTRA</t>
  </si>
  <si>
    <t>9-2-4-0-01</t>
  </si>
  <si>
    <t>CARTERA DE PRESTAMOS SANAMIENTO</t>
  </si>
  <si>
    <t>FECHA</t>
  </si>
  <si>
    <t>ENERO</t>
  </si>
  <si>
    <t>Enero</t>
  </si>
  <si>
    <t>FEBRERO</t>
  </si>
  <si>
    <t>Febrero</t>
  </si>
  <si>
    <t>MARZO</t>
  </si>
  <si>
    <t>Marzo</t>
  </si>
  <si>
    <t>ACTIVO  CORRIENTES</t>
  </si>
  <si>
    <t>PASIVO CORRIENTES</t>
  </si>
  <si>
    <t>ABRIL</t>
  </si>
  <si>
    <t>Abril</t>
  </si>
  <si>
    <t>Mayo</t>
  </si>
  <si>
    <t>JUNIO</t>
  </si>
  <si>
    <t>Junio</t>
  </si>
  <si>
    <t>JULIO</t>
  </si>
  <si>
    <t>Julio</t>
  </si>
  <si>
    <t>AGOSTO</t>
  </si>
  <si>
    <t>Agosto</t>
  </si>
  <si>
    <t>SEPTIEMBRE</t>
  </si>
  <si>
    <t>Septiembre</t>
  </si>
  <si>
    <t>PATRIMONIO</t>
  </si>
  <si>
    <t>OCTUBRE</t>
  </si>
  <si>
    <t>Octubre</t>
  </si>
  <si>
    <t>ACTIVO NO CORRIENTES</t>
  </si>
  <si>
    <t>NOVIEMBRE</t>
  </si>
  <si>
    <t>Noviembre</t>
  </si>
  <si>
    <t>DICIEMBRE</t>
  </si>
  <si>
    <t>Diciembre</t>
  </si>
  <si>
    <t>TOTAL DE PATRIMONIO Y PASIVOS</t>
  </si>
  <si>
    <t>INGRESOS DE OPERACIÓN</t>
  </si>
  <si>
    <t>UTILIDAD ANTE DE IMPUESTO Y RESERVA</t>
  </si>
  <si>
    <t>Pedida o Utilidad Bruta</t>
  </si>
  <si>
    <t>846,057.14CR</t>
  </si>
  <si>
    <t>Dividendos</t>
  </si>
  <si>
    <t>2-2-2-0-03-0501</t>
  </si>
  <si>
    <t>Otros acreedores - MN</t>
  </si>
  <si>
    <t>2-2-2-0-99-9101</t>
  </si>
  <si>
    <t>Otras</t>
  </si>
  <si>
    <t>3-1-1-0-01-0101</t>
  </si>
  <si>
    <t>Acciones comunes</t>
  </si>
  <si>
    <t>3-1-3-0-00-0100</t>
  </si>
  <si>
    <t>Reserva legal</t>
  </si>
  <si>
    <t>3-1-4-0-01-0101</t>
  </si>
  <si>
    <t>Utilidades</t>
  </si>
  <si>
    <t>9-4-0-0-00-0000</t>
  </si>
  <si>
    <t>1-1-1-0-04-0101</t>
  </si>
  <si>
    <t>1-2-5-0-02-0401</t>
  </si>
  <si>
    <t>Otros deudores</t>
  </si>
  <si>
    <t>1-2-6-0-02-0101</t>
  </si>
  <si>
    <t>En sociedades nacionales -  valor de adquisicion</t>
  </si>
  <si>
    <t>1-2-6-0-03-0101</t>
  </si>
  <si>
    <t>Participaciones -  - valor de adquisicion</t>
  </si>
  <si>
    <t>Otros</t>
  </si>
  <si>
    <t>9-2-4-0-01-0001</t>
  </si>
  <si>
    <t>INTERESES CARTERA DE PRESTAMOS SANEAMIENTO</t>
  </si>
  <si>
    <t>ACTIVOS</t>
  </si>
  <si>
    <t>ACTIVOS DE INTERMEDIACION</t>
  </si>
  <si>
    <t>OTROS ACTIVOS</t>
  </si>
  <si>
    <t>DERECHOS Y PARTICIPACIONES</t>
  </si>
  <si>
    <t>Participaciones - valor de adquisicion</t>
  </si>
  <si>
    <t>OTROS PASIVOS</t>
  </si>
  <si>
    <t>CUENTAS POR PAGAR</t>
  </si>
  <si>
    <t>RESULTADOS POR APLICAR</t>
  </si>
  <si>
    <t>EXISTENCIAS EN LA BoVEDA</t>
  </si>
  <si>
    <t>ACTIVOS CASTIGADOS</t>
  </si>
  <si>
    <t>Cartera de prestamos - ML - SANAMIENTO</t>
  </si>
  <si>
    <t>EXISTENCIAS EN LA BOVEDA POR CONTRA</t>
  </si>
  <si>
    <t>2-2-2-0-02</t>
  </si>
  <si>
    <t>2-2-2-0-02-0101</t>
  </si>
  <si>
    <t>INGRESOS VARIOS</t>
  </si>
  <si>
    <t>Costos</t>
  </si>
  <si>
    <t>8-1-2-0-99</t>
  </si>
  <si>
    <t>8-1-2-0-99-9900</t>
  </si>
  <si>
    <t>GASTOS DE EJERCICIO ANTERIORES RECUPERADOS</t>
  </si>
  <si>
    <t>TOTAL SALDO DEUDOR   :</t>
  </si>
  <si>
    <t>TOTAL SALDO ACREEDOR :</t>
  </si>
  <si>
    <t>UTILIDAD (PÉRDIDA) NETA</t>
  </si>
  <si>
    <t>CUOTA OBLIGATORIA SSF</t>
  </si>
  <si>
    <t>HONORARIOS AUDITOR EXTERNO</t>
  </si>
  <si>
    <t>PUBLICACION DE BALANCES Y TARIFAS</t>
  </si>
  <si>
    <t>TOTAL COSTOS</t>
  </si>
  <si>
    <t>IMPUESTOS MUNICIPALES ESTABLECIMIENTO COMERCIAL</t>
  </si>
  <si>
    <t>HONORARIOS DE EMPRESAS CONSULTORAS</t>
  </si>
  <si>
    <t>41,687.03CR</t>
  </si>
  <si>
    <t>Transitorias</t>
  </si>
  <si>
    <t>I.</t>
  </si>
  <si>
    <t>TOTAL ACTIVOS PONDERADOS</t>
  </si>
  <si>
    <t>II.</t>
  </si>
  <si>
    <t>REQUERIMIENTO DEL 12% SOBRE ACTIVOS PONDERADOS</t>
  </si>
  <si>
    <t>DETERMINACION DEL FONDO PATRIMONIAL</t>
  </si>
  <si>
    <t>CAPITAL PRIMARIO</t>
  </si>
  <si>
    <t>APORTES CAPITAL PENDIENTE FORMALIZAR</t>
  </si>
  <si>
    <t>TOTAL CAPITAL PRIMARIO</t>
  </si>
  <si>
    <t>MAS:</t>
  </si>
  <si>
    <t>CAPITAL COMPLEMENTARIO</t>
  </si>
  <si>
    <t>PRESTAMOS CONVERTIBLES EN ACCIONES PACTADOS</t>
  </si>
  <si>
    <t>RESULTADOS DEL PRESENTE EJERCICIO</t>
  </si>
  <si>
    <t>UTILIDADES NO DISTRIBUIBLES</t>
  </si>
  <si>
    <t>REVALUACIONES</t>
  </si>
  <si>
    <t xml:space="preserve">PROVISIONES  </t>
  </si>
  <si>
    <t>RESERVAS VOLUNTARIAS</t>
  </si>
  <si>
    <t>Deuda Subordinada con instit. Ext. de Primera linea</t>
  </si>
  <si>
    <t>Deuda Subordinada con D.E.G. M.L.</t>
  </si>
  <si>
    <t>PERDIDA</t>
  </si>
  <si>
    <t>TOTAL CAPITAL COMPLEMENTARIO</t>
  </si>
  <si>
    <t>TOTAL CAPITAL PRIMARIO Y COMPLEMENTARIO</t>
  </si>
  <si>
    <t>MENOS:</t>
  </si>
  <si>
    <t>III.</t>
  </si>
  <si>
    <t>TOTAL FONDO PATRIMONIAL</t>
  </si>
  <si>
    <t>IV.</t>
  </si>
  <si>
    <t>EXCEDENTE O (DEFICIENCIA) (III-II)</t>
  </si>
  <si>
    <t>V.</t>
  </si>
  <si>
    <t>COEFICIENTE PATRIMONIAL (III/I)</t>
  </si>
  <si>
    <t>PASIVOS Y CONTINGENCIAS</t>
  </si>
  <si>
    <t>COMPROMISOS FUTUROS Y CONTINGENCIAS</t>
  </si>
  <si>
    <t>VI.</t>
  </si>
  <si>
    <t>TOTAL PASIVOS, DERECHOS FUTUROS Y CONTINGENCIA</t>
  </si>
  <si>
    <t>VII.</t>
  </si>
  <si>
    <t>REQUERIMIENTO DEL 7% SOBRE PASIVOS,DERECHOS FUTU. Y CONTINGENCIA</t>
  </si>
  <si>
    <t>VIII.</t>
  </si>
  <si>
    <t>EXCEDENTE O DEFICIENCIA(III-VII)</t>
  </si>
  <si>
    <t>IX.</t>
  </si>
  <si>
    <t>COEFICIENTE (III/VI)</t>
  </si>
  <si>
    <t>FONDO PATRIMONIAL SIN CONSOLIDAR</t>
  </si>
  <si>
    <t>UTIL</t>
  </si>
  <si>
    <t>UTILIDAD (PERDIDA) DEL PERIODO</t>
  </si>
  <si>
    <t>REQUERIMIENTOS DE ACTIVOS SIN CONSOLIDAR</t>
  </si>
  <si>
    <t>TOTAL DE ACTIVOS EN RIESGO</t>
  </si>
  <si>
    <t>TOTAL DE ACTIVOS PONDERADOS</t>
  </si>
  <si>
    <t>EXCEDENTE O (DEFICIENCIA) (I-II.3)</t>
  </si>
  <si>
    <t>COEFICIENTE PATRIMONIAL (I/II.2)</t>
  </si>
  <si>
    <t>REQUERIMIENTOS DE PASIVOS SIN CONSOLIDAR</t>
  </si>
  <si>
    <t>TOTAL DE PASIVOS,COMPROMISOS FUT. Y CONTINGENCIAS</t>
  </si>
  <si>
    <t>REQUERIMIENTO DEL 7% SOBRE PASIVOS Y CONTINGENCIAS</t>
  </si>
  <si>
    <t>EXCEDENTE O (DEFICIENCIA) (I-III.2)</t>
  </si>
  <si>
    <t>COEFICIENTE PATRIMONIAL (I/III.1)</t>
  </si>
  <si>
    <t>MAYO</t>
  </si>
  <si>
    <t>APORTES AUMENTO DE CAPITAL</t>
  </si>
  <si>
    <t>67,339,014.00CR</t>
  </si>
  <si>
    <t>2,006,187.45CR</t>
  </si>
  <si>
    <t>DEUDA SUBORDINADA CON NORFUND – ML</t>
  </si>
  <si>
    <t>INGRESOS</t>
  </si>
  <si>
    <t>INGRESOS NO OPERACIONALES</t>
  </si>
  <si>
    <t>2</t>
  </si>
  <si>
    <t>3</t>
  </si>
  <si>
    <t>6</t>
  </si>
  <si>
    <t>UTILIDADES DEL PRESENTE EJERCICIO</t>
  </si>
  <si>
    <t>9,934,819.53CR</t>
  </si>
  <si>
    <t>30,201,775.49CR</t>
  </si>
  <si>
    <t>107,475,609.02CR</t>
  </si>
  <si>
    <t>111,061,041.35CR</t>
  </si>
  <si>
    <t>111,907,098.49CR</t>
  </si>
  <si>
    <t>INGRESOS DE EJERCICIOS ANTERIORES</t>
  </si>
  <si>
    <t>Recuperaciones de gastos</t>
  </si>
  <si>
    <t>Ingresos por Participación</t>
  </si>
  <si>
    <t>6-3-1-0-01</t>
  </si>
  <si>
    <t>6-3-1-0-01-0300</t>
  </si>
  <si>
    <t>Julia Lorena Navarro</t>
  </si>
  <si>
    <t>Contadora General</t>
  </si>
  <si>
    <t>1,458,807.85CR</t>
  </si>
  <si>
    <t>78,750.00CR</t>
  </si>
  <si>
    <t>3,506,682.33CR</t>
  </si>
  <si>
    <t xml:space="preserve">INVERSIONES FINANCIERAS PROMERICA, S.A. </t>
  </si>
  <si>
    <t>ESTADO  DE  CAMBIOS  EN   EL  PATRIMONIO</t>
  </si>
  <si>
    <t xml:space="preserve">Saldos al 31 de </t>
  </si>
  <si>
    <t>Saldos al 31 de</t>
  </si>
  <si>
    <t>Aumentos</t>
  </si>
  <si>
    <t>Disminuciones</t>
  </si>
  <si>
    <t>Diciembre de 2019</t>
  </si>
  <si>
    <t>Capital Social Pagado (1)</t>
  </si>
  <si>
    <t xml:space="preserve">Reserva legal </t>
  </si>
  <si>
    <t>Superávit de valuación</t>
  </si>
  <si>
    <t xml:space="preserve">Utilidades distribuibles </t>
  </si>
  <si>
    <t>Valor Contable de Las Acciones</t>
  </si>
  <si>
    <t>(En dolares de los Estados Unidos de America)</t>
  </si>
  <si>
    <t>Valor contable de la accion</t>
  </si>
  <si>
    <t xml:space="preserve">Valor contable diluido de la accion( por los </t>
  </si>
  <si>
    <t xml:space="preserve">aumentos de capital acordados el 22 de </t>
  </si>
  <si>
    <t>Febrero 2007)</t>
  </si>
  <si>
    <t xml:space="preserve"> Vease Nota  17   )</t>
  </si>
  <si>
    <t>de $1.00 dólares de los Estados Unidos de América cada una, las cuales se encuentran totalmente suscritas y pagadas.</t>
  </si>
  <si>
    <t>Acciones</t>
  </si>
  <si>
    <t xml:space="preserve">DTT EL SALVADOR, S.A. DE C.V. </t>
  </si>
  <si>
    <t>Contador General</t>
  </si>
  <si>
    <t>CALCULO VALOR CONTABLE POR ACCION</t>
  </si>
  <si>
    <t>TOTAL PATRIMONIO-DICIEMBRE 2019</t>
  </si>
  <si>
    <t>Ingresos por Participación-utilidad mayo Banco</t>
  </si>
  <si>
    <t>TOTAL PATRIMONIO-MAYO 2020</t>
  </si>
  <si>
    <t>TOTAL ACCIONES</t>
  </si>
  <si>
    <t>VALOR CONTABLE POR ACCION</t>
  </si>
  <si>
    <t>Ingresos por Participación-utilidad octubre Banco</t>
  </si>
  <si>
    <t>Registro de la participación en la subsidiaria</t>
  </si>
  <si>
    <t>( Método de participación )</t>
  </si>
  <si>
    <t>Gastos de ejercicio anteriores recuperados</t>
  </si>
  <si>
    <t>Otros Ingresos (Método de la Participación)</t>
  </si>
  <si>
    <t>Ingresos Varios</t>
  </si>
  <si>
    <t xml:space="preserve">Menos Costo </t>
  </si>
  <si>
    <t>Menos Gastos de Operación</t>
  </si>
  <si>
    <t>Utilidad antes de reserva legal</t>
  </si>
  <si>
    <t>Menos Reserva Legal</t>
  </si>
  <si>
    <t>La utilidad del presente ejercicio</t>
  </si>
  <si>
    <t>Utilidad Banco Promerica</t>
  </si>
  <si>
    <t>Aportación de acciones</t>
  </si>
  <si>
    <t>TOTAL PATRIMONIO-OCTUBRE 2020</t>
  </si>
  <si>
    <t>Encuesta BCR</t>
  </si>
  <si>
    <t>DIFERENCIAS</t>
  </si>
  <si>
    <t>insertar fila con el saldo de nueva reserva legal</t>
  </si>
  <si>
    <t>agregar utilidad del presente ejercicio</t>
  </si>
  <si>
    <t>pegar balance antes de gastos</t>
  </si>
  <si>
    <t>pegar fondo patrimonial definitivo</t>
  </si>
  <si>
    <t>dejar reserva de cierre</t>
  </si>
  <si>
    <t>dejar utilidad del ejercicio</t>
  </si>
  <si>
    <t>Total Utilidad Neta</t>
  </si>
  <si>
    <t>ASIENTO DE CIERRE AÑO 2021</t>
  </si>
  <si>
    <t>Nombre de la cuenta</t>
  </si>
  <si>
    <t>No de cuenta</t>
  </si>
  <si>
    <t>Debe</t>
  </si>
  <si>
    <t>Haber</t>
  </si>
  <si>
    <t>PROVISION RETIRO VOLUNTARIO</t>
  </si>
  <si>
    <t>Ajuste de retiro voluntario IFP</t>
  </si>
  <si>
    <t>Ajuste de retiro voluntario Banco</t>
  </si>
  <si>
    <t>120,724,962.45</t>
  </si>
  <si>
    <t>15,322,878.34</t>
  </si>
  <si>
    <t>120,129,123.86</t>
  </si>
  <si>
    <t>21,950,345.48</t>
  </si>
  <si>
    <t>Diciembre de 2020</t>
  </si>
  <si>
    <t xml:space="preserve">(1) Al 31 de Diciembre de 2021, el capital social de la sociedad controladora está representado por 69,344,801 (69,344,801 al 2020) acciones comunes y nominativas </t>
  </si>
  <si>
    <t>AL 31 DE DICIEMBRE DE 2020</t>
  </si>
  <si>
    <t>PATRIMONIO RESTRINGIDO</t>
  </si>
  <si>
    <t>Recuperacion activos castigados</t>
  </si>
  <si>
    <t xml:space="preserve">(1) Al 31 de Diciembre de 2020, el capital social de la sociedad controladora está representado por 69,344,801 (67,339,014 al 2019) acciones comunes y nominativas </t>
  </si>
  <si>
    <t>DACION EN PAGO REF#54823 A/N MAREJO SA DE CV (JOSE HUMBERTO VARGAS ROSALES)</t>
  </si>
  <si>
    <t>MDGARCIA</t>
  </si>
  <si>
    <t>ARREGLO DE PAGO SEGUN CORREO TITULAR: MOISES ALEJANDRO ORELLANA MARQUEZ</t>
  </si>
  <si>
    <t>CASANTOS</t>
  </si>
  <si>
    <t>ABONO NORMAL NVO.  REF.No.62982</t>
  </si>
  <si>
    <t>ELARA</t>
  </si>
  <si>
    <t>ADJUDICACION EN PAGO REF.62982 NERY ERNESTO PINEDA</t>
  </si>
  <si>
    <t>ABONO NORMAL NVO.  REF.No.33907</t>
  </si>
  <si>
    <t>ADJUDICACION DE INMUEBLE UBICADO EN CONDADO SANTA ROSA, CONDOMINIO LOS TALAPOS, SENDA LOS MANZANOS, # 55 SANTA TECLA  EXPROPIETARIO MARVIN JEOVANI SORTO CRUZ Y OTRA</t>
  </si>
  <si>
    <t>MRAMOS</t>
  </si>
  <si>
    <t>REVERSION ASIENTO</t>
  </si>
  <si>
    <t>RECL.AS#330635 ADJUDICACION A/N NERY ERNESTO PINEDA IRAHETA</t>
  </si>
  <si>
    <t>ADJUDICACION EN PAGO REF#33907/55039426 A/N AYALA FRANCISCO</t>
  </si>
  <si>
    <t>ABONO NORMAL NVO.  REF.No.486557</t>
  </si>
  <si>
    <t>ABONO NORMAL NVO.  REF.No.624827</t>
  </si>
  <si>
    <t>ADJUDICACION EN PAGO REF#TC2944030762 A/N XIOMARA GUADALUPE MARTINEZ DE CACERES</t>
  </si>
  <si>
    <t>VENTA DE ACT. EXTRAORDINARIO PICK UP AMAROK 2011 EXDEUDOR XIOMARA GUADALUPE MARTINEZ DE CACERES</t>
  </si>
  <si>
    <t>ABONO NORMAL NVO.  REF.No.611723</t>
  </si>
  <si>
    <t>ADJUDICACION EN PAGO POR CANCELACION DE PRESTAMO REF #  611723 A/N VERONICA ESMERALDA MARTINEZ DE GODOY SE LIQUIDO EL SALDO COMPLETO POR LO QUE SE LLEVO $ 6.20 AL GASTO</t>
  </si>
  <si>
    <t>VENTA DE INMUEBLE DE NATURALEZA RUSTICA, UBICADO EN EL CANTON SAN JULIAN, ACAJUTLA, LOTE #15, SONSONATE.</t>
  </si>
  <si>
    <t>CORRECCION PARCIAL ASIENTO # 425928 REF. A VENTA DE INMUEBLE DE NATURALEZA RUSTICA, UBICADO EN EL CANTON SAN JULIAN, ACAJUTLA, LOTE #15, SONSONATE. POR HABERSE CONTABILIZADO EN CUENTA ERRONEA.</t>
  </si>
  <si>
    <t>LIQUIDACION DE CUENTA POR VENTAS DE ACTIVOS EXTRAORDINARIOS REALIZADAS Y ARREGLOS DE PAGO AL 31-07-2021</t>
  </si>
  <si>
    <t>ADJUDICACION DE INMUEBLE IDENTIFICADO COMO LOTE # 20, POLIGONO 97, CIUDAD ATLACATL, JURISDICCION DE TONACATEPEQUE, SAN SALVADOR EX DEUDOR JOSE LUIS ALFARO VALLADARES</t>
  </si>
  <si>
    <t>PAGO DE PRESTAMO H.CRED # 227974</t>
  </si>
  <si>
    <t>ABONO NORMAL NVO.  REF.No.34538</t>
  </si>
  <si>
    <t>DACION EN PAGO  DE INMUEBLE IDENTIFICADO COMO APTO. A 1-4 CONDOMINIO SUITES MASFERRER COL. ESCALON EXPROPIETARIO PLANEAMIENTO Y ARQUITECTURA, S.A. DE C.V.</t>
  </si>
  <si>
    <t>ADJUDICACION EN PAGO INMUEBLE INDENTIFICADO COMO APARTAMENTO B-10 CONDOMINIO CONTINENTAL II CIUDAD DELGADO REF.34538 A/N OMAR GIOVANNI GAMERO AGUILAR</t>
  </si>
  <si>
    <t>LIQUIDACION DE CUENTAS POR VENTAS DE ACTIVOS EXTRAORDINARIOS REALIZADAS</t>
  </si>
  <si>
    <t>ASIENTO</t>
  </si>
  <si>
    <t>UE</t>
  </si>
  <si>
    <t>DETALLE</t>
  </si>
  <si>
    <t>DEBITO</t>
  </si>
  <si>
    <t>CREDITO</t>
  </si>
  <si>
    <t>SALDO</t>
  </si>
  <si>
    <t>USUARIO</t>
  </si>
  <si>
    <t>**</t>
  </si>
  <si>
    <t>Lázaro Carlos Ernesto Figueroa Mendoza</t>
  </si>
  <si>
    <t>Lázaro Carlos Ernesto Figueroa Mendoza                                                            Julia Lorena Navarro</t>
  </si>
  <si>
    <t xml:space="preserve">   Representante Legal                                                                                             Contadora General                               </t>
  </si>
  <si>
    <t>Diciembre de 2021</t>
  </si>
  <si>
    <t>31,500.00</t>
  </si>
  <si>
    <t>BALANCE GENERAL</t>
  </si>
  <si>
    <t>(Expresado en Dólares de los Estados Unidos de América)</t>
  </si>
  <si>
    <t>Activos corrientes</t>
  </si>
  <si>
    <t>Activos no corrientes</t>
  </si>
  <si>
    <t>Inversiones y valores</t>
  </si>
  <si>
    <t>Total Activos</t>
  </si>
  <si>
    <t>PASIVO</t>
  </si>
  <si>
    <t>Pasivos corrientes</t>
  </si>
  <si>
    <t>Acreedores varios</t>
  </si>
  <si>
    <t>Cuentas transitoriias</t>
  </si>
  <si>
    <t>Capital social</t>
  </si>
  <si>
    <t>Superavit de valuación</t>
  </si>
  <si>
    <t>Utilidades de ejercicios anteriores</t>
  </si>
  <si>
    <t>Utilidad (pérdida) del presente ejecicio</t>
  </si>
  <si>
    <t>Total Pasivo y Patrimonio</t>
  </si>
  <si>
    <t>Ingresos de Operación:</t>
  </si>
  <si>
    <t>Otros ingresos</t>
  </si>
  <si>
    <t>Costos de Operación</t>
  </si>
  <si>
    <t>Intereses sobre emisión de obligaciones</t>
  </si>
  <si>
    <t>Perdida por venta de titulos valores</t>
  </si>
  <si>
    <t>Utilidad antes de gastos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</si>
  <si>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</si>
  <si>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</si>
  <si>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</si>
  <si>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</si>
  <si>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</si>
  <si>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antes de impuestos y reserva</t>
  </si>
  <si>
    <t>Utilidad (pérdida) neta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</si>
  <si>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</si>
  <si>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</si>
  <si>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 xml:space="preserve">   LAZARO CARLOS ERNESTO FIGUEROA MENDOZA                              JULIA LORENA NAVARRO DE SANCHEZ</t>
  </si>
  <si>
    <t xml:space="preserve">                               Representante Legal                                                                            Contador General </t>
  </si>
  <si>
    <t>AL 30 DE SEPTIEMBRE DE 2022</t>
  </si>
  <si>
    <t>Saldos al 30 de</t>
  </si>
  <si>
    <t>septiembre de 2022</t>
  </si>
  <si>
    <t>Del 01 de enero al 30 de Septiembre  de 2022</t>
  </si>
  <si>
    <t>Al 30 de Septiembre de 2022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</si>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</sst>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&quot;$&quot;#,##0.00;[Red]\-&quot;$&quot;#,##0.00"/>
    <numFmt numFmtId="166" formatCode="_-&quot;$&quot;* #,##0.00_-;\-&quot;$&quot;* #,##0.00_-;_-&quot;$&quot;* &quot;-&quot;??_-;_-@_-"/>
    <numFmt numFmtId="167" formatCode="_ [$$-2C0A]\ * #,##0.00_ ;_ [$$-2C0A]\ * \-#,##0.00_ ;_ [$$-2C0A]\ * &quot;-&quot;??_ ;_ @_ "/>
    <numFmt numFmtId="168" formatCode="_(&quot;¢&quot;* #,##0.00_);_(&quot;¢&quot;* \(#,##0.00\);_(&quot;¢&quot;* &quot;-&quot;??_);_(@_)"/>
    <numFmt numFmtId="169" formatCode="_([$$-409]* #,##0.00_);_([$$-409]* \(#,##0.00\);_([$$-409]* &quot;-&quot;??_);_(@_)"/>
    <numFmt numFmtId="170" formatCode="_(* #,##0.0_);_(* \(#,##0.0\);_(* &quot;-&quot;??_);_(@_)"/>
    <numFmt numFmtId="171" formatCode="#,##0.0_ ;[Red]\-#,##0.0\ "/>
    <numFmt numFmtId="172" formatCode="#,##0.00_ ;[Red]\-#,##0.00\ "/>
    <numFmt numFmtId="173" formatCode="#,##0.0_);\(#,##0.0\)"/>
    <numFmt numFmtId="174" formatCode="&quot;$&quot;#,##0.00;[Red]&quot;$&quot;#,##0.00"/>
    <numFmt numFmtId="175" formatCode="_(* #,##0_);_(* \(#,##0\);_(* &quot;-&quot;??_);_(@_)"/>
    <numFmt numFmtId="176" formatCode="0.000000"/>
    <numFmt numFmtId="177" formatCode="_(&quot;$&quot;* #,##0.0_);_(&quot;$&quot;* \(#,##0.0\);_(&quot;$&quot;* &quot;-&quot;??_);_(@_)"/>
    <numFmt numFmtId="178" formatCode="0.0%"/>
  </numFmts>
  <fonts count="5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omic Sans MS"/>
      <family val="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name val="Calibri"/>
      <family val="2"/>
      <scheme val="minor"/>
    </font>
    <font>
      <b/>
      <u val="singleAccounting"/>
      <sz val="12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u val="doubleAccounting"/>
      <sz val="12"/>
      <name val="Arial"/>
      <family val="2"/>
    </font>
    <font>
      <u val="double"/>
      <sz val="12"/>
      <name val="Arial"/>
      <family val="2"/>
    </font>
    <font>
      <b/>
      <u val="double"/>
      <sz val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u/>
      <sz val="14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u val="singleAccounting"/>
      <sz val="12"/>
      <name val="Calibri"/>
      <family val="2"/>
      <scheme val="minor"/>
    </font>
    <font>
      <u val="doubleAccounting"/>
      <sz val="12"/>
      <name val="Calibri"/>
      <family val="2"/>
      <scheme val="minor"/>
    </font>
    <font>
      <u val="double"/>
      <sz val="12"/>
      <name val="Calibri"/>
      <family val="2"/>
      <scheme val="minor"/>
    </font>
    <font>
      <b/>
      <u val="double"/>
      <sz val="12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0" tint="-0.14999847407452621"/>
      <name val="Arial"/>
      <family val="2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6">
    <xf numFmtId="0" fontId="0" fillId="0" borderId="0" xfId="0"/>
    <xf numFmtId="1" fontId="0" fillId="0" borderId="0" xfId="0" applyNumberFormat="1"/>
    <xf numFmtId="0" fontId="0" fillId="0" borderId="0" xfId="0" applyAlignment="1">
      <alignment horizontal="left"/>
    </xf>
    <xf numFmtId="43" fontId="0" fillId="0" borderId="0" xfId="11" applyFont="1"/>
    <xf numFmtId="43" fontId="6" fillId="0" borderId="0" xfId="11" applyFont="1"/>
    <xf numFmtId="0" fontId="6" fillId="0" borderId="0" xfId="0" applyFont="1"/>
    <xf numFmtId="1" fontId="6" fillId="0" borderId="0" xfId="0" applyNumberFormat="1" applyFont="1"/>
    <xf numFmtId="43" fontId="6" fillId="0" borderId="0" xfId="0" applyNumberFormat="1" applyFont="1"/>
    <xf numFmtId="0" fontId="8" fillId="0" borderId="0" xfId="8" applyFont="1"/>
    <xf numFmtId="44" fontId="8" fillId="0" borderId="0" xfId="8" applyNumberFormat="1" applyFont="1"/>
    <xf numFmtId="0" fontId="7" fillId="0" borderId="0" xfId="8" applyFont="1"/>
    <xf numFmtId="4" fontId="8" fillId="0" borderId="0" xfId="8" applyNumberFormat="1" applyFont="1"/>
    <xf numFmtId="44" fontId="9" fillId="0" borderId="0" xfId="1" applyNumberFormat="1" applyFont="1" applyFill="1" applyBorder="1"/>
    <xf numFmtId="167" fontId="9" fillId="0" borderId="0" xfId="8" applyNumberFormat="1" applyFont="1"/>
    <xf numFmtId="43" fontId="8" fillId="0" borderId="0" xfId="11" applyFont="1" applyFill="1"/>
    <xf numFmtId="0" fontId="9" fillId="0" borderId="0" xfId="8" applyFont="1"/>
    <xf numFmtId="164" fontId="9" fillId="0" borderId="0" xfId="2" applyFont="1" applyFill="1" applyBorder="1"/>
    <xf numFmtId="167" fontId="8" fillId="0" borderId="0" xfId="8" applyNumberFormat="1" applyFont="1"/>
    <xf numFmtId="44" fontId="9" fillId="0" borderId="0" xfId="4" applyFont="1" applyFill="1"/>
    <xf numFmtId="43" fontId="10" fillId="0" borderId="0" xfId="11" applyFont="1" applyFill="1"/>
    <xf numFmtId="166" fontId="9" fillId="0" borderId="0" xfId="1" applyFont="1" applyFill="1"/>
    <xf numFmtId="43" fontId="9" fillId="0" borderId="0" xfId="3" applyFont="1" applyFill="1"/>
    <xf numFmtId="43" fontId="9" fillId="0" borderId="1" xfId="2" applyNumberFormat="1" applyFont="1" applyFill="1" applyBorder="1"/>
    <xf numFmtId="164" fontId="9" fillId="0" borderId="0" xfId="2" applyFont="1" applyFill="1"/>
    <xf numFmtId="43" fontId="8" fillId="0" borderId="0" xfId="8" applyNumberFormat="1" applyFont="1"/>
    <xf numFmtId="164" fontId="8" fillId="0" borderId="0" xfId="2" applyFont="1" applyFill="1"/>
    <xf numFmtId="167" fontId="8" fillId="0" borderId="1" xfId="8" applyNumberFormat="1" applyFont="1" applyBorder="1"/>
    <xf numFmtId="167" fontId="9" fillId="0" borderId="2" xfId="8" applyNumberFormat="1" applyFont="1" applyBorder="1"/>
    <xf numFmtId="0" fontId="8" fillId="0" borderId="0" xfId="9" applyFont="1"/>
    <xf numFmtId="0" fontId="9" fillId="0" borderId="0" xfId="9" applyFont="1" applyAlignment="1">
      <alignment horizontal="center"/>
    </xf>
    <xf numFmtId="0" fontId="9" fillId="0" borderId="0" xfId="9" applyFont="1"/>
    <xf numFmtId="4" fontId="9" fillId="0" borderId="0" xfId="9" applyNumberFormat="1" applyFont="1"/>
    <xf numFmtId="0" fontId="7" fillId="0" borderId="0" xfId="9" applyFont="1"/>
    <xf numFmtId="44" fontId="13" fillId="0" borderId="0" xfId="4" applyFont="1"/>
    <xf numFmtId="168" fontId="9" fillId="0" borderId="0" xfId="10" applyFont="1"/>
    <xf numFmtId="1" fontId="8" fillId="0" borderId="0" xfId="9" applyNumberFormat="1" applyFont="1"/>
    <xf numFmtId="44" fontId="8" fillId="0" borderId="0" xfId="12" applyFont="1"/>
    <xf numFmtId="44" fontId="8" fillId="0" borderId="0" xfId="9" applyNumberFormat="1" applyFont="1"/>
    <xf numFmtId="44" fontId="9" fillId="0" borderId="0" xfId="9" applyNumberFormat="1" applyFont="1"/>
    <xf numFmtId="169" fontId="9" fillId="0" borderId="0" xfId="10" applyNumberFormat="1" applyFont="1"/>
    <xf numFmtId="169" fontId="13" fillId="0" borderId="0" xfId="10" applyNumberFormat="1" applyFont="1"/>
    <xf numFmtId="168" fontId="9" fillId="0" borderId="1" xfId="10" applyFont="1" applyBorder="1"/>
    <xf numFmtId="168" fontId="9" fillId="0" borderId="0" xfId="10" applyFont="1" applyBorder="1"/>
    <xf numFmtId="169" fontId="9" fillId="0" borderId="10" xfId="10" applyNumberFormat="1" applyFont="1" applyBorder="1"/>
    <xf numFmtId="169" fontId="9" fillId="0" borderId="0" xfId="10" applyNumberFormat="1" applyFont="1" applyBorder="1"/>
    <xf numFmtId="169" fontId="9" fillId="0" borderId="2" xfId="10" applyNumberFormat="1" applyFont="1" applyBorder="1"/>
    <xf numFmtId="164" fontId="9" fillId="0" borderId="0" xfId="5" applyFont="1"/>
    <xf numFmtId="164" fontId="8" fillId="0" borderId="0" xfId="2" applyFont="1" applyFill="1" applyBorder="1"/>
    <xf numFmtId="164" fontId="8" fillId="0" borderId="1" xfId="2" applyFont="1" applyFill="1" applyBorder="1"/>
    <xf numFmtId="43" fontId="8" fillId="0" borderId="0" xfId="3" applyFont="1" applyFill="1" applyBorder="1"/>
    <xf numFmtId="44" fontId="8" fillId="0" borderId="1" xfId="4" applyFont="1" applyFill="1" applyBorder="1"/>
    <xf numFmtId="0" fontId="12" fillId="0" borderId="0" xfId="8" applyFont="1"/>
    <xf numFmtId="43" fontId="8" fillId="0" borderId="0" xfId="11" applyFont="1" applyFill="1" applyBorder="1"/>
    <xf numFmtId="164" fontId="8" fillId="0" borderId="1" xfId="5" applyFont="1" applyBorder="1"/>
    <xf numFmtId="4" fontId="8" fillId="0" borderId="0" xfId="9" applyNumberFormat="1" applyFont="1"/>
    <xf numFmtId="43" fontId="8" fillId="0" borderId="0" xfId="5" applyNumberFormat="1" applyFont="1"/>
    <xf numFmtId="43" fontId="8" fillId="0" borderId="1" xfId="5" applyNumberFormat="1" applyFont="1" applyBorder="1"/>
    <xf numFmtId="43" fontId="8" fillId="0" borderId="0" xfId="2" applyNumberFormat="1" applyFont="1" applyFill="1" applyBorder="1"/>
    <xf numFmtId="170" fontId="8" fillId="0" borderId="0" xfId="11" applyNumberFormat="1" applyFont="1"/>
    <xf numFmtId="10" fontId="6" fillId="0" borderId="0" xfId="14" applyNumberFormat="1" applyFont="1"/>
    <xf numFmtId="43" fontId="5" fillId="0" borderId="0" xfId="11" applyFont="1"/>
    <xf numFmtId="4" fontId="0" fillId="0" borderId="0" xfId="0" applyNumberFormat="1"/>
    <xf numFmtId="44" fontId="0" fillId="0" borderId="0" xfId="0" applyNumberFormat="1"/>
    <xf numFmtId="1" fontId="10" fillId="0" borderId="0" xfId="0" applyNumberFormat="1" applyFont="1"/>
    <xf numFmtId="0" fontId="10" fillId="0" borderId="0" xfId="0" applyFont="1"/>
    <xf numFmtId="44" fontId="10" fillId="0" borderId="0" xfId="12" applyFont="1" applyFill="1"/>
    <xf numFmtId="0" fontId="16" fillId="0" borderId="0" xfId="0" applyFont="1"/>
    <xf numFmtId="0" fontId="17" fillId="0" borderId="0" xfId="0" applyFont="1"/>
    <xf numFmtId="164" fontId="8" fillId="0" borderId="0" xfId="5" applyFont="1" applyBorder="1"/>
    <xf numFmtId="0" fontId="18" fillId="0" borderId="0" xfId="8" applyFont="1"/>
    <xf numFmtId="14" fontId="18" fillId="0" borderId="0" xfId="8" applyNumberFormat="1" applyFont="1"/>
    <xf numFmtId="0" fontId="18" fillId="0" borderId="3" xfId="8" applyFont="1" applyBorder="1"/>
    <xf numFmtId="0" fontId="18" fillId="0" borderId="4" xfId="8" applyFont="1" applyBorder="1"/>
    <xf numFmtId="0" fontId="18" fillId="0" borderId="5" xfId="8" applyFont="1" applyBorder="1"/>
    <xf numFmtId="0" fontId="18" fillId="0" borderId="6" xfId="8" applyFont="1" applyBorder="1"/>
    <xf numFmtId="0" fontId="18" fillId="0" borderId="7" xfId="8" applyFont="1" applyBorder="1"/>
    <xf numFmtId="43" fontId="18" fillId="0" borderId="0" xfId="11" applyFont="1" applyFill="1"/>
    <xf numFmtId="43" fontId="11" fillId="0" borderId="0" xfId="11" applyFont="1" applyFill="1"/>
    <xf numFmtId="43" fontId="19" fillId="0" borderId="0" xfId="11" applyFont="1"/>
    <xf numFmtId="43" fontId="11" fillId="0" borderId="0" xfId="3" applyFont="1" applyFill="1"/>
    <xf numFmtId="0" fontId="18" fillId="0" borderId="8" xfId="8" applyFont="1" applyBorder="1"/>
    <xf numFmtId="0" fontId="18" fillId="0" borderId="1" xfId="8" applyFont="1" applyBorder="1"/>
    <xf numFmtId="0" fontId="18" fillId="0" borderId="9" xfId="8" applyFont="1" applyBorder="1"/>
    <xf numFmtId="169" fontId="9" fillId="0" borderId="0" xfId="10" applyNumberFormat="1" applyFont="1" applyFill="1" applyBorder="1"/>
    <xf numFmtId="43" fontId="8" fillId="0" borderId="1" xfId="2" applyNumberFormat="1" applyFont="1" applyFill="1" applyBorder="1"/>
    <xf numFmtId="0" fontId="1" fillId="0" borderId="0" xfId="17" applyFont="1"/>
    <xf numFmtId="171" fontId="22" fillId="0" borderId="0" xfId="17" applyNumberFormat="1" applyFont="1" applyAlignment="1">
      <alignment horizontal="center"/>
    </xf>
    <xf numFmtId="0" fontId="23" fillId="0" borderId="1" xfId="17" applyFont="1" applyBorder="1" applyAlignment="1">
      <alignment horizontal="center"/>
    </xf>
    <xf numFmtId="171" fontId="23" fillId="0" borderId="1" xfId="17" applyNumberFormat="1" applyFont="1" applyBorder="1" applyAlignment="1">
      <alignment horizontal="center"/>
    </xf>
    <xf numFmtId="0" fontId="24" fillId="0" borderId="0" xfId="17" applyFont="1" applyAlignment="1">
      <alignment horizontal="center"/>
    </xf>
    <xf numFmtId="171" fontId="24" fillId="0" borderId="0" xfId="17" applyNumberFormat="1" applyFont="1" applyAlignment="1">
      <alignment horizontal="center"/>
    </xf>
    <xf numFmtId="0" fontId="23" fillId="0" borderId="0" xfId="17" applyFont="1" applyAlignment="1">
      <alignment horizontal="center"/>
    </xf>
    <xf numFmtId="14" fontId="24" fillId="0" borderId="0" xfId="17" applyNumberFormat="1" applyFont="1" applyAlignment="1">
      <alignment horizontal="center"/>
    </xf>
    <xf numFmtId="14" fontId="24" fillId="0" borderId="0" xfId="17" applyNumberFormat="1" applyFont="1" applyAlignment="1">
      <alignment horizontal="center" wrapText="1"/>
    </xf>
    <xf numFmtId="0" fontId="25" fillId="0" borderId="0" xfId="17" applyFont="1"/>
    <xf numFmtId="172" fontId="25" fillId="0" borderId="0" xfId="17" applyNumberFormat="1" applyFont="1"/>
    <xf numFmtId="171" fontId="25" fillId="0" borderId="0" xfId="17" applyNumberFormat="1" applyFont="1"/>
    <xf numFmtId="0" fontId="26" fillId="0" borderId="0" xfId="17" applyFont="1"/>
    <xf numFmtId="172" fontId="25" fillId="0" borderId="0" xfId="18" applyNumberFormat="1" applyFont="1" applyBorder="1"/>
    <xf numFmtId="171" fontId="25" fillId="0" borderId="0" xfId="18" applyNumberFormat="1" applyFont="1" applyBorder="1"/>
    <xf numFmtId="164" fontId="1" fillId="0" borderId="0" xfId="18" applyFont="1"/>
    <xf numFmtId="44" fontId="25" fillId="0" borderId="0" xfId="4" applyFont="1" applyBorder="1"/>
    <xf numFmtId="43" fontId="25" fillId="0" borderId="0" xfId="3" applyFont="1" applyBorder="1"/>
    <xf numFmtId="43" fontId="25" fillId="0" borderId="0" xfId="4" applyNumberFormat="1" applyFont="1" applyBorder="1"/>
    <xf numFmtId="39" fontId="25" fillId="0" borderId="0" xfId="18" applyNumberFormat="1" applyFont="1" applyBorder="1"/>
    <xf numFmtId="43" fontId="25" fillId="0" borderId="0" xfId="18" applyNumberFormat="1" applyFont="1" applyBorder="1"/>
    <xf numFmtId="39" fontId="27" fillId="0" borderId="0" xfId="18" applyNumberFormat="1" applyFont="1" applyBorder="1"/>
    <xf numFmtId="44" fontId="28" fillId="0" borderId="0" xfId="4" applyFont="1" applyBorder="1"/>
    <xf numFmtId="43" fontId="27" fillId="0" borderId="0" xfId="18" applyNumberFormat="1" applyFont="1" applyFill="1" applyBorder="1"/>
    <xf numFmtId="173" fontId="25" fillId="0" borderId="0" xfId="18" applyNumberFormat="1" applyFont="1" applyBorder="1"/>
    <xf numFmtId="44" fontId="29" fillId="0" borderId="0" xfId="4" applyFont="1" applyBorder="1"/>
    <xf numFmtId="44" fontId="25" fillId="0" borderId="10" xfId="4" applyFont="1" applyBorder="1"/>
    <xf numFmtId="0" fontId="1" fillId="0" borderId="0" xfId="18" applyNumberFormat="1" applyFont="1"/>
    <xf numFmtId="37" fontId="25" fillId="0" borderId="0" xfId="18" applyNumberFormat="1" applyFont="1" applyBorder="1"/>
    <xf numFmtId="0" fontId="24" fillId="0" borderId="0" xfId="17" applyFont="1"/>
    <xf numFmtId="171" fontId="30" fillId="0" borderId="0" xfId="18" applyNumberFormat="1" applyFont="1" applyBorder="1"/>
    <xf numFmtId="173" fontId="30" fillId="0" borderId="0" xfId="18" applyNumberFormat="1" applyFont="1" applyBorder="1"/>
    <xf numFmtId="164" fontId="23" fillId="0" borderId="0" xfId="18" applyFont="1"/>
    <xf numFmtId="165" fontId="30" fillId="0" borderId="0" xfId="18" applyNumberFormat="1" applyFont="1" applyBorder="1"/>
    <xf numFmtId="172" fontId="30" fillId="0" borderId="0" xfId="18" applyNumberFormat="1" applyFont="1" applyBorder="1"/>
    <xf numFmtId="165" fontId="30" fillId="0" borderId="0" xfId="18" applyNumberFormat="1" applyFont="1" applyFill="1" applyBorder="1"/>
    <xf numFmtId="174" fontId="31" fillId="0" borderId="0" xfId="18" applyNumberFormat="1" applyFont="1" applyBorder="1"/>
    <xf numFmtId="172" fontId="31" fillId="0" borderId="0" xfId="18" applyNumberFormat="1" applyFont="1" applyBorder="1"/>
    <xf numFmtId="165" fontId="31" fillId="0" borderId="0" xfId="18" applyNumberFormat="1" applyFont="1" applyBorder="1"/>
    <xf numFmtId="171" fontId="31" fillId="0" borderId="0" xfId="18" applyNumberFormat="1" applyFont="1" applyBorder="1"/>
    <xf numFmtId="49" fontId="25" fillId="0" borderId="0" xfId="17" applyNumberFormat="1" applyFont="1"/>
    <xf numFmtId="49" fontId="25" fillId="0" borderId="0" xfId="18" applyNumberFormat="1" applyFont="1"/>
    <xf numFmtId="171" fontId="25" fillId="0" borderId="0" xfId="18" applyNumberFormat="1" applyFont="1"/>
    <xf numFmtId="164" fontId="25" fillId="0" borderId="0" xfId="18" applyFont="1"/>
    <xf numFmtId="49" fontId="1" fillId="0" borderId="0" xfId="17" applyNumberFormat="1" applyFont="1"/>
    <xf numFmtId="49" fontId="1" fillId="0" borderId="0" xfId="18" applyNumberFormat="1" applyFont="1"/>
    <xf numFmtId="171" fontId="1" fillId="0" borderId="0" xfId="18" applyNumberFormat="1" applyFont="1"/>
    <xf numFmtId="4" fontId="25" fillId="0" borderId="0" xfId="4" applyNumberFormat="1" applyFont="1" applyBorder="1"/>
    <xf numFmtId="164" fontId="24" fillId="0" borderId="0" xfId="18" applyFont="1"/>
    <xf numFmtId="171" fontId="23" fillId="0" borderId="0" xfId="18" applyNumberFormat="1" applyFont="1"/>
    <xf numFmtId="164" fontId="24" fillId="0" borderId="0" xfId="18" applyFont="1" applyAlignment="1">
      <alignment horizontal="center"/>
    </xf>
    <xf numFmtId="164" fontId="32" fillId="0" borderId="0" xfId="18" applyFont="1" applyAlignment="1">
      <alignment horizontal="center"/>
    </xf>
    <xf numFmtId="171" fontId="1" fillId="0" borderId="0" xfId="17" applyNumberFormat="1" applyFont="1"/>
    <xf numFmtId="0" fontId="20" fillId="0" borderId="0" xfId="0" applyFont="1"/>
    <xf numFmtId="44" fontId="20" fillId="0" borderId="0" xfId="4" applyFont="1"/>
    <xf numFmtId="44" fontId="0" fillId="0" borderId="0" xfId="4" applyFont="1"/>
    <xf numFmtId="0" fontId="20" fillId="0" borderId="0" xfId="0" applyFont="1" applyAlignment="1">
      <alignment horizontal="right"/>
    </xf>
    <xf numFmtId="175" fontId="20" fillId="0" borderId="0" xfId="3" applyNumberFormat="1" applyFont="1"/>
    <xf numFmtId="0" fontId="20" fillId="3" borderId="0" xfId="0" applyFont="1" applyFill="1"/>
    <xf numFmtId="44" fontId="20" fillId="3" borderId="0" xfId="4" applyFont="1" applyFill="1"/>
    <xf numFmtId="0" fontId="20" fillId="0" borderId="11" xfId="0" applyFont="1" applyBorder="1" applyAlignment="1">
      <alignment horizontal="right"/>
    </xf>
    <xf numFmtId="44" fontId="20" fillId="0" borderId="11" xfId="4" applyFont="1" applyBorder="1"/>
    <xf numFmtId="0" fontId="0" fillId="0" borderId="12" xfId="0" applyBorder="1" applyAlignment="1">
      <alignment horizontal="right"/>
    </xf>
    <xf numFmtId="44" fontId="0" fillId="0" borderId="12" xfId="4" applyFont="1" applyBorder="1"/>
    <xf numFmtId="0" fontId="0" fillId="0" borderId="13" xfId="0" applyBorder="1" applyAlignment="1">
      <alignment horizontal="right"/>
    </xf>
    <xf numFmtId="44" fontId="0" fillId="0" borderId="13" xfId="4" applyFont="1" applyBorder="1"/>
    <xf numFmtId="0" fontId="20" fillId="0" borderId="13" xfId="0" applyFont="1" applyBorder="1" applyAlignment="1">
      <alignment horizontal="right"/>
    </xf>
    <xf numFmtId="166" fontId="0" fillId="0" borderId="0" xfId="0" applyNumberFormat="1"/>
    <xf numFmtId="0" fontId="20" fillId="0" borderId="14" xfId="0" applyFont="1" applyBorder="1" applyAlignment="1">
      <alignment horizontal="right"/>
    </xf>
    <xf numFmtId="175" fontId="20" fillId="0" borderId="14" xfId="3" applyNumberFormat="1" applyFont="1" applyBorder="1"/>
    <xf numFmtId="0" fontId="20" fillId="3" borderId="0" xfId="0" applyFont="1" applyFill="1" applyAlignment="1">
      <alignment horizontal="right"/>
    </xf>
    <xf numFmtId="0" fontId="33" fillId="0" borderId="1" xfId="0" applyFont="1" applyBorder="1"/>
    <xf numFmtId="0" fontId="33" fillId="0" borderId="0" xfId="0" applyFont="1"/>
    <xf numFmtId="43" fontId="33" fillId="0" borderId="0" xfId="11" applyFont="1"/>
    <xf numFmtId="0" fontId="34" fillId="0" borderId="0" xfId="0" applyFont="1"/>
    <xf numFmtId="43" fontId="33" fillId="0" borderId="1" xfId="11" applyFont="1" applyFill="1" applyBorder="1"/>
    <xf numFmtId="0" fontId="33" fillId="5" borderId="0" xfId="0" applyFont="1" applyFill="1"/>
    <xf numFmtId="43" fontId="33" fillId="5" borderId="0" xfId="11" applyFont="1" applyFill="1"/>
    <xf numFmtId="43" fontId="33" fillId="0" borderId="0" xfId="11" applyFont="1" applyFill="1"/>
    <xf numFmtId="43" fontId="33" fillId="0" borderId="0" xfId="11" applyFont="1" applyFill="1" applyBorder="1"/>
    <xf numFmtId="43" fontId="33" fillId="0" borderId="2" xfId="11" applyFont="1" applyBorder="1"/>
    <xf numFmtId="0" fontId="34" fillId="0" borderId="1" xfId="0" applyFont="1" applyBorder="1"/>
    <xf numFmtId="43" fontId="33" fillId="0" borderId="0" xfId="0" applyNumberFormat="1" applyFont="1"/>
    <xf numFmtId="0" fontId="34" fillId="0" borderId="0" xfId="0" applyFont="1" applyAlignment="1">
      <alignment horizontal="center"/>
    </xf>
    <xf numFmtId="44" fontId="0" fillId="0" borderId="0" xfId="12" applyFont="1"/>
    <xf numFmtId="44" fontId="4" fillId="0" borderId="12" xfId="4" applyFont="1" applyBorder="1"/>
    <xf numFmtId="0" fontId="0" fillId="4" borderId="12" xfId="0" applyFill="1" applyBorder="1" applyAlignment="1">
      <alignment horizontal="right"/>
    </xf>
    <xf numFmtId="44" fontId="4" fillId="4" borderId="12" xfId="4" applyFont="1" applyFill="1" applyBorder="1"/>
    <xf numFmtId="44" fontId="35" fillId="0" borderId="0" xfId="12" applyFont="1"/>
    <xf numFmtId="44" fontId="33" fillId="0" borderId="0" xfId="12" applyFont="1"/>
    <xf numFmtId="44" fontId="34" fillId="6" borderId="0" xfId="12" applyFont="1" applyFill="1"/>
    <xf numFmtId="44" fontId="20" fillId="0" borderId="13" xfId="12" applyFont="1" applyBorder="1"/>
    <xf numFmtId="1" fontId="10" fillId="8" borderId="0" xfId="0" applyNumberFormat="1" applyFont="1" applyFill="1"/>
    <xf numFmtId="0" fontId="10" fillId="8" borderId="0" xfId="0" applyFont="1" applyFill="1"/>
    <xf numFmtId="44" fontId="10" fillId="8" borderId="0" xfId="12" applyFont="1" applyFill="1"/>
    <xf numFmtId="1" fontId="0" fillId="2" borderId="0" xfId="0" applyNumberFormat="1" applyFill="1"/>
    <xf numFmtId="0" fontId="0" fillId="2" borderId="0" xfId="0" applyFill="1"/>
    <xf numFmtId="4" fontId="0" fillId="2" borderId="0" xfId="0" applyNumberFormat="1" applyFill="1"/>
    <xf numFmtId="0" fontId="34" fillId="0" borderId="0" xfId="9" applyFont="1"/>
    <xf numFmtId="0" fontId="33" fillId="0" borderId="0" xfId="9" applyFont="1"/>
    <xf numFmtId="176" fontId="33" fillId="0" borderId="0" xfId="0" applyNumberFormat="1" applyFont="1"/>
    <xf numFmtId="1" fontId="0" fillId="0" borderId="14" xfId="0" applyNumberFormat="1" applyBorder="1" applyAlignment="1">
      <alignment horizontal="left"/>
    </xf>
    <xf numFmtId="0" fontId="0" fillId="0" borderId="14" xfId="0" applyBorder="1"/>
    <xf numFmtId="0" fontId="6" fillId="9" borderId="0" xfId="0" applyFont="1" applyFill="1"/>
    <xf numFmtId="43" fontId="6" fillId="9" borderId="0" xfId="11" applyFont="1" applyFill="1"/>
    <xf numFmtId="0" fontId="6" fillId="0" borderId="14" xfId="0" applyFont="1" applyBorder="1" applyAlignment="1">
      <alignment horizontal="right"/>
    </xf>
    <xf numFmtId="0" fontId="6" fillId="0" borderId="14" xfId="0" applyFont="1" applyBorder="1"/>
    <xf numFmtId="43" fontId="6" fillId="0" borderId="14" xfId="11" applyFont="1" applyBorder="1"/>
    <xf numFmtId="1" fontId="6" fillId="0" borderId="14" xfId="0" applyNumberFormat="1" applyFont="1" applyBorder="1"/>
    <xf numFmtId="43" fontId="6" fillId="0" borderId="14" xfId="11" applyFont="1" applyFill="1" applyBorder="1"/>
    <xf numFmtId="43" fontId="6" fillId="2" borderId="14" xfId="11" applyFont="1" applyFill="1" applyBorder="1"/>
    <xf numFmtId="1" fontId="6" fillId="7" borderId="14" xfId="0" applyNumberFormat="1" applyFont="1" applyFill="1" applyBorder="1"/>
    <xf numFmtId="0" fontId="6" fillId="7" borderId="14" xfId="0" applyFont="1" applyFill="1" applyBorder="1"/>
    <xf numFmtId="43" fontId="6" fillId="7" borderId="14" xfId="11" applyFont="1" applyFill="1" applyBorder="1"/>
    <xf numFmtId="0" fontId="36" fillId="10" borderId="14" xfId="0" applyFont="1" applyFill="1" applyBorder="1" applyAlignment="1">
      <alignment horizontal="center" vertical="center"/>
    </xf>
    <xf numFmtId="14" fontId="36" fillId="10" borderId="14" xfId="0" applyNumberFormat="1" applyFont="1" applyFill="1" applyBorder="1" applyAlignment="1">
      <alignment horizontal="center" vertical="center" wrapText="1"/>
    </xf>
    <xf numFmtId="40" fontId="36" fillId="0" borderId="14" xfId="0" applyNumberFormat="1" applyFont="1" applyBorder="1"/>
    <xf numFmtId="40" fontId="36" fillId="0" borderId="14" xfId="0" applyNumberFormat="1" applyFont="1" applyBorder="1" applyAlignment="1">
      <alignment horizontal="right"/>
    </xf>
    <xf numFmtId="0" fontId="0" fillId="0" borderId="0" xfId="0" applyAlignment="1">
      <alignment vertical="center"/>
    </xf>
    <xf numFmtId="1" fontId="0" fillId="0" borderId="14" xfId="0" applyNumberFormat="1" applyBorder="1" applyAlignment="1">
      <alignment horizontal="left" vertical="center"/>
    </xf>
    <xf numFmtId="0" fontId="0" fillId="0" borderId="14" xfId="0" applyBorder="1" applyAlignment="1">
      <alignment vertical="center"/>
    </xf>
    <xf numFmtId="164" fontId="0" fillId="0" borderId="0" xfId="0" applyNumberFormat="1"/>
    <xf numFmtId="43" fontId="6" fillId="3" borderId="14" xfId="11" applyFont="1" applyFill="1" applyBorder="1"/>
    <xf numFmtId="0" fontId="39" fillId="0" borderId="0" xfId="17" applyFont="1"/>
    <xf numFmtId="171" fontId="40" fillId="0" borderId="0" xfId="17" applyNumberFormat="1" applyFont="1" applyAlignment="1">
      <alignment horizontal="center"/>
    </xf>
    <xf numFmtId="0" fontId="41" fillId="0" borderId="1" xfId="17" applyFont="1" applyBorder="1" applyAlignment="1">
      <alignment horizontal="center"/>
    </xf>
    <xf numFmtId="171" fontId="41" fillId="0" borderId="1" xfId="17" applyNumberFormat="1" applyFont="1" applyBorder="1" applyAlignment="1">
      <alignment horizontal="center"/>
    </xf>
    <xf numFmtId="0" fontId="9" fillId="0" borderId="0" xfId="17" applyFont="1" applyAlignment="1">
      <alignment horizontal="center"/>
    </xf>
    <xf numFmtId="171" fontId="9" fillId="0" borderId="0" xfId="17" applyNumberFormat="1" applyFont="1" applyAlignment="1">
      <alignment horizontal="center"/>
    </xf>
    <xf numFmtId="0" fontId="41" fillId="0" borderId="0" xfId="17" applyFont="1" applyAlignment="1">
      <alignment horizontal="center"/>
    </xf>
    <xf numFmtId="14" fontId="9" fillId="0" borderId="0" xfId="17" applyNumberFormat="1" applyFont="1" applyAlignment="1">
      <alignment horizontal="center"/>
    </xf>
    <xf numFmtId="14" fontId="9" fillId="0" borderId="0" xfId="17" applyNumberFormat="1" applyFont="1" applyAlignment="1">
      <alignment horizontal="center" wrapText="1"/>
    </xf>
    <xf numFmtId="0" fontId="8" fillId="0" borderId="0" xfId="17" applyFont="1"/>
    <xf numFmtId="172" fontId="8" fillId="0" borderId="0" xfId="17" applyNumberFormat="1" applyFont="1"/>
    <xf numFmtId="171" fontId="8" fillId="0" borderId="0" xfId="17" applyNumberFormat="1" applyFont="1"/>
    <xf numFmtId="0" fontId="42" fillId="0" borderId="0" xfId="17" applyFont="1"/>
    <xf numFmtId="172" fontId="8" fillId="0" borderId="0" xfId="18" applyNumberFormat="1" applyFont="1" applyBorder="1"/>
    <xf numFmtId="171" fontId="8" fillId="0" borderId="0" xfId="18" applyNumberFormat="1" applyFont="1" applyBorder="1"/>
    <xf numFmtId="164" fontId="39" fillId="0" borderId="0" xfId="18" applyFont="1"/>
    <xf numFmtId="177" fontId="8" fillId="0" borderId="0" xfId="4" applyNumberFormat="1" applyFont="1" applyBorder="1"/>
    <xf numFmtId="177" fontId="8" fillId="0" borderId="0" xfId="3" applyNumberFormat="1" applyFont="1" applyBorder="1"/>
    <xf numFmtId="177" fontId="8" fillId="0" borderId="0" xfId="18" applyNumberFormat="1" applyFont="1" applyBorder="1"/>
    <xf numFmtId="178" fontId="39" fillId="0" borderId="0" xfId="19" applyNumberFormat="1" applyFont="1"/>
    <xf numFmtId="177" fontId="12" fillId="0" borderId="0" xfId="18" applyNumberFormat="1" applyFont="1" applyBorder="1"/>
    <xf numFmtId="177" fontId="43" fillId="0" borderId="0" xfId="4" applyNumberFormat="1" applyFont="1" applyBorder="1"/>
    <xf numFmtId="177" fontId="12" fillId="0" borderId="0" xfId="18" applyNumberFormat="1" applyFont="1" applyFill="1" applyBorder="1"/>
    <xf numFmtId="173" fontId="8" fillId="0" borderId="0" xfId="18" applyNumberFormat="1" applyFont="1" applyBorder="1"/>
    <xf numFmtId="177" fontId="44" fillId="0" borderId="0" xfId="4" applyNumberFormat="1" applyFont="1" applyBorder="1"/>
    <xf numFmtId="177" fontId="8" fillId="0" borderId="10" xfId="4" applyNumberFormat="1" applyFont="1" applyBorder="1"/>
    <xf numFmtId="0" fontId="39" fillId="0" borderId="0" xfId="18" applyNumberFormat="1" applyFont="1"/>
    <xf numFmtId="0" fontId="41" fillId="0" borderId="0" xfId="17" applyFont="1"/>
    <xf numFmtId="0" fontId="5" fillId="0" borderId="0" xfId="17" applyFont="1"/>
    <xf numFmtId="43" fontId="39" fillId="0" borderId="0" xfId="3" applyFont="1"/>
    <xf numFmtId="0" fontId="9" fillId="0" borderId="15" xfId="17" applyFont="1" applyBorder="1"/>
    <xf numFmtId="177" fontId="9" fillId="0" borderId="16" xfId="18" applyNumberFormat="1" applyFont="1" applyBorder="1"/>
    <xf numFmtId="37" fontId="8" fillId="0" borderId="0" xfId="18" applyNumberFormat="1" applyFont="1" applyBorder="1"/>
    <xf numFmtId="0" fontId="9" fillId="0" borderId="0" xfId="17" applyFont="1"/>
    <xf numFmtId="171" fontId="45" fillId="0" borderId="0" xfId="18" applyNumberFormat="1" applyFont="1" applyBorder="1"/>
    <xf numFmtId="173" fontId="45" fillId="0" borderId="0" xfId="18" applyNumberFormat="1" applyFont="1" applyBorder="1"/>
    <xf numFmtId="164" fontId="41" fillId="0" borderId="0" xfId="18" applyFont="1"/>
    <xf numFmtId="165" fontId="45" fillId="0" borderId="0" xfId="18" applyNumberFormat="1" applyFont="1" applyBorder="1"/>
    <xf numFmtId="172" fontId="45" fillId="0" borderId="0" xfId="18" applyNumberFormat="1" applyFont="1" applyBorder="1"/>
    <xf numFmtId="174" fontId="46" fillId="0" borderId="0" xfId="18" applyNumberFormat="1" applyFont="1" applyBorder="1"/>
    <xf numFmtId="172" fontId="46" fillId="0" borderId="0" xfId="18" applyNumberFormat="1" applyFont="1" applyBorder="1"/>
    <xf numFmtId="165" fontId="46" fillId="0" borderId="0" xfId="18" applyNumberFormat="1" applyFont="1" applyBorder="1"/>
    <xf numFmtId="171" fontId="46" fillId="0" borderId="0" xfId="18" applyNumberFormat="1" applyFont="1" applyBorder="1"/>
    <xf numFmtId="49" fontId="8" fillId="0" borderId="0" xfId="17" applyNumberFormat="1" applyFont="1"/>
    <xf numFmtId="49" fontId="8" fillId="0" borderId="0" xfId="18" applyNumberFormat="1" applyFont="1"/>
    <xf numFmtId="171" fontId="8" fillId="0" borderId="0" xfId="18" applyNumberFormat="1" applyFont="1"/>
    <xf numFmtId="164" fontId="8" fillId="0" borderId="0" xfId="18" applyFont="1"/>
    <xf numFmtId="49" fontId="39" fillId="0" borderId="0" xfId="17" applyNumberFormat="1" applyFont="1"/>
    <xf numFmtId="49" fontId="39" fillId="0" borderId="0" xfId="18" applyNumberFormat="1" applyFont="1"/>
    <xf numFmtId="171" fontId="39" fillId="0" borderId="0" xfId="18" applyNumberFormat="1" applyFont="1"/>
    <xf numFmtId="43" fontId="39" fillId="0" borderId="0" xfId="11" applyFont="1"/>
    <xf numFmtId="44" fontId="39" fillId="0" borderId="0" xfId="12" applyFont="1"/>
    <xf numFmtId="164" fontId="9" fillId="0" borderId="0" xfId="18" applyFont="1"/>
    <xf numFmtId="44" fontId="41" fillId="3" borderId="0" xfId="4" applyFont="1" applyFill="1"/>
    <xf numFmtId="171" fontId="41" fillId="0" borderId="0" xfId="18" applyNumberFormat="1" applyFont="1"/>
    <xf numFmtId="0" fontId="9" fillId="2" borderId="0" xfId="17" applyFont="1" applyFill="1" applyAlignment="1">
      <alignment horizontal="center"/>
    </xf>
    <xf numFmtId="164" fontId="9" fillId="0" borderId="0" xfId="18" applyFont="1" applyAlignment="1">
      <alignment horizontal="center"/>
    </xf>
    <xf numFmtId="164" fontId="9" fillId="2" borderId="0" xfId="18" applyFont="1" applyFill="1" applyAlignment="1">
      <alignment horizontal="center"/>
    </xf>
    <xf numFmtId="0" fontId="34" fillId="0" borderId="0" xfId="17" applyFont="1" applyAlignment="1">
      <alignment horizontal="center"/>
    </xf>
    <xf numFmtId="164" fontId="34" fillId="0" borderId="0" xfId="18" applyFont="1" applyAlignment="1">
      <alignment horizontal="center"/>
    </xf>
    <xf numFmtId="171" fontId="39" fillId="0" borderId="0" xfId="17" applyNumberFormat="1" applyFont="1"/>
    <xf numFmtId="165" fontId="23" fillId="0" borderId="0" xfId="18" applyNumberFormat="1" applyFont="1"/>
    <xf numFmtId="177" fontId="8" fillId="0" borderId="1" xfId="4" applyNumberFormat="1" applyFont="1" applyBorder="1"/>
    <xf numFmtId="0" fontId="48" fillId="0" borderId="0" xfId="0" applyFont="1" applyAlignment="1">
      <alignment horizontal="center"/>
    </xf>
    <xf numFmtId="44" fontId="48" fillId="0" borderId="0" xfId="12" applyFont="1" applyAlignment="1">
      <alignment horizontal="center"/>
    </xf>
    <xf numFmtId="0" fontId="49" fillId="0" borderId="0" xfId="0" applyFont="1"/>
    <xf numFmtId="14" fontId="49" fillId="0" borderId="0" xfId="0" applyNumberFormat="1" applyFont="1"/>
    <xf numFmtId="44" fontId="49" fillId="0" borderId="0" xfId="12" applyFont="1"/>
    <xf numFmtId="0" fontId="49" fillId="0" borderId="0" xfId="0" applyFont="1" applyAlignment="1">
      <alignment wrapText="1"/>
    </xf>
    <xf numFmtId="14" fontId="49" fillId="2" borderId="0" xfId="0" applyNumberFormat="1" applyFont="1" applyFill="1"/>
    <xf numFmtId="0" fontId="49" fillId="2" borderId="0" xfId="0" applyFont="1" applyFill="1"/>
    <xf numFmtId="0" fontId="49" fillId="2" borderId="0" xfId="0" applyFont="1" applyFill="1" applyAlignment="1">
      <alignment wrapText="1"/>
    </xf>
    <xf numFmtId="44" fontId="49" fillId="2" borderId="0" xfId="12" applyFont="1" applyFill="1"/>
    <xf numFmtId="3" fontId="1" fillId="0" borderId="0" xfId="4" applyNumberFormat="1" applyFont="1" applyBorder="1"/>
    <xf numFmtId="3" fontId="39" fillId="0" borderId="0" xfId="4" applyNumberFormat="1" applyFont="1" applyBorder="1"/>
    <xf numFmtId="178" fontId="39" fillId="0" borderId="0" xfId="14" applyNumberFormat="1" applyFont="1"/>
    <xf numFmtId="177" fontId="9" fillId="0" borderId="17" xfId="18" applyNumberFormat="1" applyFont="1" applyBorder="1"/>
    <xf numFmtId="0" fontId="9" fillId="0" borderId="0" xfId="8" applyFont="1" applyAlignment="1">
      <alignment horizontal="center"/>
    </xf>
    <xf numFmtId="0" fontId="9" fillId="0" borderId="0" xfId="8" applyFont="1" applyAlignment="1">
      <alignment horizontal="left"/>
    </xf>
    <xf numFmtId="4" fontId="18" fillId="0" borderId="0" xfId="8" applyNumberFormat="1" applyFont="1"/>
    <xf numFmtId="171" fontId="24" fillId="0" borderId="0" xfId="18" applyNumberFormat="1" applyFont="1" applyAlignment="1"/>
    <xf numFmtId="171" fontId="32" fillId="0" borderId="0" xfId="18" applyNumberFormat="1" applyFont="1" applyAlignment="1"/>
    <xf numFmtId="44" fontId="50" fillId="0" borderId="0" xfId="12" applyFont="1"/>
    <xf numFmtId="171" fontId="50" fillId="0" borderId="0" xfId="18" applyNumberFormat="1" applyFont="1"/>
    <xf numFmtId="164" fontId="50" fillId="0" borderId="0" xfId="18" applyFont="1"/>
    <xf numFmtId="0" fontId="0" fillId="11" borderId="0" xfId="0" applyFill="1"/>
    <xf numFmtId="0" fontId="51" fillId="11" borderId="0" xfId="0" applyFont="1" applyFill="1"/>
    <xf numFmtId="0" fontId="20" fillId="11" borderId="0" xfId="0" applyFont="1" applyFill="1" applyAlignment="1">
      <alignment horizontal="center"/>
    </xf>
    <xf numFmtId="14" fontId="20" fillId="11" borderId="1" xfId="0" applyNumberFormat="1" applyFont="1" applyFill="1" applyBorder="1" applyAlignment="1">
      <alignment horizontal="center"/>
    </xf>
    <xf numFmtId="0" fontId="20" fillId="11" borderId="0" xfId="0" applyFont="1" applyFill="1"/>
    <xf numFmtId="0" fontId="0" fillId="11" borderId="4" xfId="0" applyFill="1" applyBorder="1"/>
    <xf numFmtId="170" fontId="0" fillId="11" borderId="0" xfId="11" applyNumberFormat="1" applyFont="1" applyFill="1"/>
    <xf numFmtId="44" fontId="0" fillId="11" borderId="1" xfId="12" applyFont="1" applyFill="1" applyBorder="1"/>
    <xf numFmtId="44" fontId="0" fillId="11" borderId="0" xfId="12" applyFont="1" applyFill="1" applyBorder="1"/>
    <xf numFmtId="44" fontId="20" fillId="11" borderId="0" xfId="12" applyFont="1" applyFill="1"/>
    <xf numFmtId="44" fontId="0" fillId="11" borderId="0" xfId="0" applyNumberFormat="1" applyFill="1"/>
    <xf numFmtId="177" fontId="20" fillId="11" borderId="0" xfId="0" applyNumberFormat="1" applyFont="1" applyFill="1"/>
    <xf numFmtId="44" fontId="0" fillId="11" borderId="0" xfId="12" applyFont="1" applyFill="1"/>
    <xf numFmtId="44" fontId="20" fillId="11" borderId="2" xfId="12" applyFont="1" applyFill="1" applyBorder="1"/>
    <xf numFmtId="177" fontId="0" fillId="11" borderId="0" xfId="0" applyNumberFormat="1" applyFill="1"/>
    <xf numFmtId="177" fontId="20" fillId="11" borderId="0" xfId="12" applyNumberFormat="1" applyFont="1" applyFill="1"/>
    <xf numFmtId="177" fontId="0" fillId="11" borderId="0" xfId="12" applyNumberFormat="1" applyFont="1" applyFill="1"/>
    <xf numFmtId="170" fontId="52" fillId="11" borderId="0" xfId="11" applyNumberFormat="1" applyFont="1" applyFill="1"/>
    <xf numFmtId="170" fontId="20" fillId="11" borderId="0" xfId="11" applyNumberFormat="1" applyFont="1" applyFill="1"/>
    <xf numFmtId="44" fontId="20" fillId="11" borderId="0" xfId="0" applyNumberFormat="1" applyFont="1" applyFill="1"/>
    <xf numFmtId="0" fontId="48" fillId="11" borderId="0" xfId="0" applyFont="1" applyFill="1" applyAlignment="1">
      <alignment horizontal="left"/>
    </xf>
    <xf numFmtId="0" fontId="48" fillId="11" borderId="0" xfId="0" applyFont="1" applyFill="1" applyAlignment="1">
      <alignment horizontal="center"/>
    </xf>
    <xf numFmtId="177" fontId="0" fillId="11" borderId="1" xfId="12" applyNumberFormat="1" applyFont="1" applyFill="1" applyBorder="1"/>
    <xf numFmtId="177" fontId="20" fillId="11" borderId="0" xfId="12" applyNumberFormat="1" applyFont="1" applyFill="1" applyAlignment="1">
      <alignment vertical="center"/>
    </xf>
    <xf numFmtId="177" fontId="20" fillId="11" borderId="10" xfId="12" applyNumberFormat="1" applyFont="1" applyFill="1" applyBorder="1"/>
    <xf numFmtId="177" fontId="20" fillId="11" borderId="0" xfId="12" applyNumberFormat="1" applyFont="1" applyFill="1" applyBorder="1"/>
    <xf numFmtId="0" fontId="48" fillId="11" borderId="0" xfId="0" applyFont="1" applyFill="1"/>
    <xf numFmtId="0" fontId="12" fillId="0" borderId="0" xfId="8" applyFont="1" applyAlignment="1">
      <alignment horizontal="center"/>
    </xf>
    <xf numFmtId="0" fontId="8" fillId="0" borderId="0" xfId="8" applyFont="1" applyAlignment="1">
      <alignment horizontal="center"/>
    </xf>
    <xf numFmtId="0" fontId="7" fillId="0" borderId="0" xfId="8" applyFont="1" applyAlignment="1">
      <alignment horizontal="center"/>
    </xf>
    <xf numFmtId="0" fontId="11" fillId="0" borderId="0" xfId="8" applyFont="1" applyAlignment="1">
      <alignment horizontal="center"/>
    </xf>
    <xf numFmtId="0" fontId="9" fillId="0" borderId="0" xfId="8" applyFont="1" applyAlignment="1">
      <alignment horizontal="center"/>
    </xf>
    <xf numFmtId="0" fontId="20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0" fontId="9" fillId="0" borderId="0" xfId="9" applyFont="1"/>
    <xf numFmtId="0" fontId="7" fillId="0" borderId="0" xfId="9" applyFont="1" applyAlignment="1">
      <alignment horizontal="center"/>
    </xf>
    <xf numFmtId="0" fontId="48" fillId="11" borderId="0" xfId="0" applyFont="1" applyFill="1" applyAlignment="1">
      <alignment horizontal="center"/>
    </xf>
    <xf numFmtId="0" fontId="32" fillId="0" borderId="0" xfId="17" applyFont="1" applyAlignment="1">
      <alignment horizontal="center"/>
    </xf>
    <xf numFmtId="171" fontId="21" fillId="0" borderId="0" xfId="17" applyNumberFormat="1" applyFont="1" applyAlignment="1">
      <alignment horizontal="center"/>
    </xf>
    <xf numFmtId="0" fontId="24" fillId="0" borderId="0" xfId="17" applyFont="1" applyAlignment="1">
      <alignment horizontal="center"/>
    </xf>
    <xf numFmtId="171" fontId="34" fillId="0" borderId="0" xfId="18" applyNumberFormat="1" applyFont="1" applyAlignment="1">
      <alignment horizontal="center"/>
    </xf>
    <xf numFmtId="171" fontId="38" fillId="0" borderId="0" xfId="17" applyNumberFormat="1" applyFont="1" applyAlignment="1">
      <alignment horizontal="center"/>
    </xf>
    <xf numFmtId="171" fontId="9" fillId="0" borderId="0" xfId="18" applyNumberFormat="1" applyFont="1" applyAlignment="1">
      <alignment horizontal="center"/>
    </xf>
  </cellXfs>
  <cellStyles count="20">
    <cellStyle name="Millares" xfId="11" builtinId="3"/>
    <cellStyle name="Millares 2" xfId="3"/>
    <cellStyle name="Millares 3" xfId="7"/>
    <cellStyle name="Millares 3 2" xfId="16"/>
    <cellStyle name="Millares_Balance Inversiones Financieras Promerica 06" xfId="5"/>
    <cellStyle name="Millares_Balance Inversiones Financieras Promerica Marzo 07" xfId="2"/>
    <cellStyle name="Millares_E.CAMBIOS PATRI04" xfId="18"/>
    <cellStyle name="Moneda" xfId="12" builtinId="4"/>
    <cellStyle name="Moneda 2" xfId="4"/>
    <cellStyle name="Moneda 3" xfId="6"/>
    <cellStyle name="Moneda 3 2" xfId="15"/>
    <cellStyle name="Moneda_Balance Inversiones Financieras Promerica Marzo 07" xfId="1"/>
    <cellStyle name="Moneda_FORMATO ESTADOS FINANCIEROS 2003" xfId="10"/>
    <cellStyle name="Normal" xfId="0" builtinId="0"/>
    <cellStyle name="Normal 9" xfId="13"/>
    <cellStyle name="Normal_B.G y E.R. Diciembre 2008 Publica" xfId="17"/>
    <cellStyle name="Normal_FORMATO ESTADOS FINANCIEROS 2003" xfId="9"/>
    <cellStyle name="Normal_Present.Bal.Dic 2002 Lurton Investments" xfId="8"/>
    <cellStyle name="Porcentaje" xfId="14" builtinId="5"/>
    <cellStyle name="Porcentaje 2" xfId="19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</xdr:rowOff>
    </xdr:from>
    <xdr:to>
      <xdr:col>3</xdr:col>
      <xdr:colOff>22225</xdr:colOff>
      <xdr:row>1</xdr:row>
      <xdr:rowOff>158266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33850" y="9525"/>
          <a:ext cx="1489075" cy="3392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114300</xdr:rowOff>
    </xdr:from>
    <xdr:to>
      <xdr:col>5</xdr:col>
      <xdr:colOff>193675</xdr:colOff>
      <xdr:row>1</xdr:row>
      <xdr:rowOff>110641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2925" y="114300"/>
          <a:ext cx="1489075" cy="3392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714375</xdr:colOff>
      <xdr:row>28</xdr:row>
      <xdr:rowOff>9525</xdr:rowOff>
    </xdr:from>
    <xdr:to>
      <xdr:col>12</xdr:col>
      <xdr:colOff>589785</xdr:colOff>
      <xdr:row>34</xdr:row>
      <xdr:rowOff>47625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68519DE-4CD5-4778-9643-759312F44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10600" y="7172325"/>
          <a:ext cx="2923410" cy="1114425"/>
        </a:xfrm>
        <a:prstGeom prst="rect">
          <a:avLst/>
        </a:prstGeom>
      </xdr:spPr>
    </xdr:pic>
    <xdr:clientData/>
  </xdr:twoCellAnchor>
  <xdr:twoCellAnchor editAs="oneCell">
    <xdr:from>
      <xdr:col>8</xdr:col>
      <xdr:colOff>542925</xdr:colOff>
      <xdr:row>39</xdr:row>
      <xdr:rowOff>36136</xdr:rowOff>
    </xdr:from>
    <xdr:to>
      <xdr:col>14</xdr:col>
      <xdr:colOff>418292</xdr:colOff>
      <xdr:row>51</xdr:row>
      <xdr:rowOff>133000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19C445CE-F93F-416F-886A-412E0750E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39150" y="6894136"/>
          <a:ext cx="4447367" cy="1925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showGridLines="0" view="pageBreakPreview" topLeftCell="B1" zoomScaleNormal="100" zoomScaleSheetLayoutView="100" workbookViewId="0">
      <selection activeCell="F18" sqref="F18"/>
    </sheetView>
  </sheetViews>
  <sheetFormatPr baseColWidth="10" defaultRowHeight="15.75" x14ac:dyDescent="0.25"/>
  <cols>
    <col min="1" max="1" width="37.42578125" style="8" bestFit="1" customWidth="1"/>
    <col min="2" max="2" width="17.85546875" style="9" customWidth="1"/>
    <col min="3" max="3" width="18.7109375" style="8" bestFit="1" customWidth="1"/>
    <col min="4" max="4" width="4.140625" style="8" customWidth="1"/>
    <col min="5" max="5" width="37.42578125" style="8" customWidth="1"/>
    <col min="6" max="6" width="17.85546875" style="8" customWidth="1"/>
    <col min="7" max="7" width="18.85546875" style="9" bestFit="1" customWidth="1"/>
    <col min="8" max="8" width="19" style="8" bestFit="1" customWidth="1"/>
    <col min="9" max="9" width="16.85546875" style="8" bestFit="1" customWidth="1"/>
    <col min="10" max="10" width="12.28515625" style="8" bestFit="1" customWidth="1"/>
    <col min="11" max="11" width="11.5703125" style="8" bestFit="1" customWidth="1"/>
    <col min="12" max="12" width="11.42578125" style="8"/>
    <col min="13" max="14" width="11.5703125" style="8" bestFit="1" customWidth="1"/>
    <col min="15" max="256" width="11.42578125" style="8"/>
    <col min="257" max="257" width="37.42578125" style="8" bestFit="1" customWidth="1"/>
    <col min="258" max="258" width="17.85546875" style="8" customWidth="1"/>
    <col min="259" max="259" width="18.5703125" style="8" bestFit="1" customWidth="1"/>
    <col min="260" max="260" width="4.140625" style="8" customWidth="1"/>
    <col min="261" max="261" width="37.42578125" style="8" customWidth="1"/>
    <col min="262" max="262" width="17.85546875" style="8" customWidth="1"/>
    <col min="263" max="263" width="18.7109375" style="8" bestFit="1" customWidth="1"/>
    <col min="264" max="264" width="17.5703125" style="8" customWidth="1"/>
    <col min="265" max="512" width="11.42578125" style="8"/>
    <col min="513" max="513" width="37.42578125" style="8" bestFit="1" customWidth="1"/>
    <col min="514" max="514" width="17.85546875" style="8" customWidth="1"/>
    <col min="515" max="515" width="18.5703125" style="8" bestFit="1" customWidth="1"/>
    <col min="516" max="516" width="4.140625" style="8" customWidth="1"/>
    <col min="517" max="517" width="37.42578125" style="8" customWidth="1"/>
    <col min="518" max="518" width="17.85546875" style="8" customWidth="1"/>
    <col min="519" max="519" width="18.7109375" style="8" bestFit="1" customWidth="1"/>
    <col min="520" max="520" width="17.5703125" style="8" customWidth="1"/>
    <col min="521" max="768" width="11.42578125" style="8"/>
    <col min="769" max="769" width="37.42578125" style="8" bestFit="1" customWidth="1"/>
    <col min="770" max="770" width="17.85546875" style="8" customWidth="1"/>
    <col min="771" max="771" width="18.5703125" style="8" bestFit="1" customWidth="1"/>
    <col min="772" max="772" width="4.140625" style="8" customWidth="1"/>
    <col min="773" max="773" width="37.42578125" style="8" customWidth="1"/>
    <col min="774" max="774" width="17.85546875" style="8" customWidth="1"/>
    <col min="775" max="775" width="18.7109375" style="8" bestFit="1" customWidth="1"/>
    <col min="776" max="776" width="17.5703125" style="8" customWidth="1"/>
    <col min="777" max="1024" width="11.42578125" style="8"/>
    <col min="1025" max="1025" width="37.42578125" style="8" bestFit="1" customWidth="1"/>
    <col min="1026" max="1026" width="17.85546875" style="8" customWidth="1"/>
    <col min="1027" max="1027" width="18.5703125" style="8" bestFit="1" customWidth="1"/>
    <col min="1028" max="1028" width="4.140625" style="8" customWidth="1"/>
    <col min="1029" max="1029" width="37.42578125" style="8" customWidth="1"/>
    <col min="1030" max="1030" width="17.85546875" style="8" customWidth="1"/>
    <col min="1031" max="1031" width="18.7109375" style="8" bestFit="1" customWidth="1"/>
    <col min="1032" max="1032" width="17.5703125" style="8" customWidth="1"/>
    <col min="1033" max="1280" width="11.42578125" style="8"/>
    <col min="1281" max="1281" width="37.42578125" style="8" bestFit="1" customWidth="1"/>
    <col min="1282" max="1282" width="17.85546875" style="8" customWidth="1"/>
    <col min="1283" max="1283" width="18.5703125" style="8" bestFit="1" customWidth="1"/>
    <col min="1284" max="1284" width="4.140625" style="8" customWidth="1"/>
    <col min="1285" max="1285" width="37.42578125" style="8" customWidth="1"/>
    <col min="1286" max="1286" width="17.85546875" style="8" customWidth="1"/>
    <col min="1287" max="1287" width="18.7109375" style="8" bestFit="1" customWidth="1"/>
    <col min="1288" max="1288" width="17.5703125" style="8" customWidth="1"/>
    <col min="1289" max="1536" width="11.42578125" style="8"/>
    <col min="1537" max="1537" width="37.42578125" style="8" bestFit="1" customWidth="1"/>
    <col min="1538" max="1538" width="17.85546875" style="8" customWidth="1"/>
    <col min="1539" max="1539" width="18.5703125" style="8" bestFit="1" customWidth="1"/>
    <col min="1540" max="1540" width="4.140625" style="8" customWidth="1"/>
    <col min="1541" max="1541" width="37.42578125" style="8" customWidth="1"/>
    <col min="1542" max="1542" width="17.85546875" style="8" customWidth="1"/>
    <col min="1543" max="1543" width="18.7109375" style="8" bestFit="1" customWidth="1"/>
    <col min="1544" max="1544" width="17.5703125" style="8" customWidth="1"/>
    <col min="1545" max="1792" width="11.42578125" style="8"/>
    <col min="1793" max="1793" width="37.42578125" style="8" bestFit="1" customWidth="1"/>
    <col min="1794" max="1794" width="17.85546875" style="8" customWidth="1"/>
    <col min="1795" max="1795" width="18.5703125" style="8" bestFit="1" customWidth="1"/>
    <col min="1796" max="1796" width="4.140625" style="8" customWidth="1"/>
    <col min="1797" max="1797" width="37.42578125" style="8" customWidth="1"/>
    <col min="1798" max="1798" width="17.85546875" style="8" customWidth="1"/>
    <col min="1799" max="1799" width="18.7109375" style="8" bestFit="1" customWidth="1"/>
    <col min="1800" max="1800" width="17.5703125" style="8" customWidth="1"/>
    <col min="1801" max="2048" width="11.42578125" style="8"/>
    <col min="2049" max="2049" width="37.42578125" style="8" bestFit="1" customWidth="1"/>
    <col min="2050" max="2050" width="17.85546875" style="8" customWidth="1"/>
    <col min="2051" max="2051" width="18.5703125" style="8" bestFit="1" customWidth="1"/>
    <col min="2052" max="2052" width="4.140625" style="8" customWidth="1"/>
    <col min="2053" max="2053" width="37.42578125" style="8" customWidth="1"/>
    <col min="2054" max="2054" width="17.85546875" style="8" customWidth="1"/>
    <col min="2055" max="2055" width="18.7109375" style="8" bestFit="1" customWidth="1"/>
    <col min="2056" max="2056" width="17.5703125" style="8" customWidth="1"/>
    <col min="2057" max="2304" width="11.42578125" style="8"/>
    <col min="2305" max="2305" width="37.42578125" style="8" bestFit="1" customWidth="1"/>
    <col min="2306" max="2306" width="17.85546875" style="8" customWidth="1"/>
    <col min="2307" max="2307" width="18.5703125" style="8" bestFit="1" customWidth="1"/>
    <col min="2308" max="2308" width="4.140625" style="8" customWidth="1"/>
    <col min="2309" max="2309" width="37.42578125" style="8" customWidth="1"/>
    <col min="2310" max="2310" width="17.85546875" style="8" customWidth="1"/>
    <col min="2311" max="2311" width="18.7109375" style="8" bestFit="1" customWidth="1"/>
    <col min="2312" max="2312" width="17.5703125" style="8" customWidth="1"/>
    <col min="2313" max="2560" width="11.42578125" style="8"/>
    <col min="2561" max="2561" width="37.42578125" style="8" bestFit="1" customWidth="1"/>
    <col min="2562" max="2562" width="17.85546875" style="8" customWidth="1"/>
    <col min="2563" max="2563" width="18.5703125" style="8" bestFit="1" customWidth="1"/>
    <col min="2564" max="2564" width="4.140625" style="8" customWidth="1"/>
    <col min="2565" max="2565" width="37.42578125" style="8" customWidth="1"/>
    <col min="2566" max="2566" width="17.85546875" style="8" customWidth="1"/>
    <col min="2567" max="2567" width="18.7109375" style="8" bestFit="1" customWidth="1"/>
    <col min="2568" max="2568" width="17.5703125" style="8" customWidth="1"/>
    <col min="2569" max="2816" width="11.42578125" style="8"/>
    <col min="2817" max="2817" width="37.42578125" style="8" bestFit="1" customWidth="1"/>
    <col min="2818" max="2818" width="17.85546875" style="8" customWidth="1"/>
    <col min="2819" max="2819" width="18.5703125" style="8" bestFit="1" customWidth="1"/>
    <col min="2820" max="2820" width="4.140625" style="8" customWidth="1"/>
    <col min="2821" max="2821" width="37.42578125" style="8" customWidth="1"/>
    <col min="2822" max="2822" width="17.85546875" style="8" customWidth="1"/>
    <col min="2823" max="2823" width="18.7109375" style="8" bestFit="1" customWidth="1"/>
    <col min="2824" max="2824" width="17.5703125" style="8" customWidth="1"/>
    <col min="2825" max="3072" width="11.42578125" style="8"/>
    <col min="3073" max="3073" width="37.42578125" style="8" bestFit="1" customWidth="1"/>
    <col min="3074" max="3074" width="17.85546875" style="8" customWidth="1"/>
    <col min="3075" max="3075" width="18.5703125" style="8" bestFit="1" customWidth="1"/>
    <col min="3076" max="3076" width="4.140625" style="8" customWidth="1"/>
    <col min="3077" max="3077" width="37.42578125" style="8" customWidth="1"/>
    <col min="3078" max="3078" width="17.85546875" style="8" customWidth="1"/>
    <col min="3079" max="3079" width="18.7109375" style="8" bestFit="1" customWidth="1"/>
    <col min="3080" max="3080" width="17.5703125" style="8" customWidth="1"/>
    <col min="3081" max="3328" width="11.42578125" style="8"/>
    <col min="3329" max="3329" width="37.42578125" style="8" bestFit="1" customWidth="1"/>
    <col min="3330" max="3330" width="17.85546875" style="8" customWidth="1"/>
    <col min="3331" max="3331" width="18.5703125" style="8" bestFit="1" customWidth="1"/>
    <col min="3332" max="3332" width="4.140625" style="8" customWidth="1"/>
    <col min="3333" max="3333" width="37.42578125" style="8" customWidth="1"/>
    <col min="3334" max="3334" width="17.85546875" style="8" customWidth="1"/>
    <col min="3335" max="3335" width="18.7109375" style="8" bestFit="1" customWidth="1"/>
    <col min="3336" max="3336" width="17.5703125" style="8" customWidth="1"/>
    <col min="3337" max="3584" width="11.42578125" style="8"/>
    <col min="3585" max="3585" width="37.42578125" style="8" bestFit="1" customWidth="1"/>
    <col min="3586" max="3586" width="17.85546875" style="8" customWidth="1"/>
    <col min="3587" max="3587" width="18.5703125" style="8" bestFit="1" customWidth="1"/>
    <col min="3588" max="3588" width="4.140625" style="8" customWidth="1"/>
    <col min="3589" max="3589" width="37.42578125" style="8" customWidth="1"/>
    <col min="3590" max="3590" width="17.85546875" style="8" customWidth="1"/>
    <col min="3591" max="3591" width="18.7109375" style="8" bestFit="1" customWidth="1"/>
    <col min="3592" max="3592" width="17.5703125" style="8" customWidth="1"/>
    <col min="3593" max="3840" width="11.42578125" style="8"/>
    <col min="3841" max="3841" width="37.42578125" style="8" bestFit="1" customWidth="1"/>
    <col min="3842" max="3842" width="17.85546875" style="8" customWidth="1"/>
    <col min="3843" max="3843" width="18.5703125" style="8" bestFit="1" customWidth="1"/>
    <col min="3844" max="3844" width="4.140625" style="8" customWidth="1"/>
    <col min="3845" max="3845" width="37.42578125" style="8" customWidth="1"/>
    <col min="3846" max="3846" width="17.85546875" style="8" customWidth="1"/>
    <col min="3847" max="3847" width="18.7109375" style="8" bestFit="1" customWidth="1"/>
    <col min="3848" max="3848" width="17.5703125" style="8" customWidth="1"/>
    <col min="3849" max="4096" width="11.42578125" style="8"/>
    <col min="4097" max="4097" width="37.42578125" style="8" bestFit="1" customWidth="1"/>
    <col min="4098" max="4098" width="17.85546875" style="8" customWidth="1"/>
    <col min="4099" max="4099" width="18.5703125" style="8" bestFit="1" customWidth="1"/>
    <col min="4100" max="4100" width="4.140625" style="8" customWidth="1"/>
    <col min="4101" max="4101" width="37.42578125" style="8" customWidth="1"/>
    <col min="4102" max="4102" width="17.85546875" style="8" customWidth="1"/>
    <col min="4103" max="4103" width="18.7109375" style="8" bestFit="1" customWidth="1"/>
    <col min="4104" max="4104" width="17.5703125" style="8" customWidth="1"/>
    <col min="4105" max="4352" width="11.42578125" style="8"/>
    <col min="4353" max="4353" width="37.42578125" style="8" bestFit="1" customWidth="1"/>
    <col min="4354" max="4354" width="17.85546875" style="8" customWidth="1"/>
    <col min="4355" max="4355" width="18.5703125" style="8" bestFit="1" customWidth="1"/>
    <col min="4356" max="4356" width="4.140625" style="8" customWidth="1"/>
    <col min="4357" max="4357" width="37.42578125" style="8" customWidth="1"/>
    <col min="4358" max="4358" width="17.85546875" style="8" customWidth="1"/>
    <col min="4359" max="4359" width="18.7109375" style="8" bestFit="1" customWidth="1"/>
    <col min="4360" max="4360" width="17.5703125" style="8" customWidth="1"/>
    <col min="4361" max="4608" width="11.42578125" style="8"/>
    <col min="4609" max="4609" width="37.42578125" style="8" bestFit="1" customWidth="1"/>
    <col min="4610" max="4610" width="17.85546875" style="8" customWidth="1"/>
    <col min="4611" max="4611" width="18.5703125" style="8" bestFit="1" customWidth="1"/>
    <col min="4612" max="4612" width="4.140625" style="8" customWidth="1"/>
    <col min="4613" max="4613" width="37.42578125" style="8" customWidth="1"/>
    <col min="4614" max="4614" width="17.85546875" style="8" customWidth="1"/>
    <col min="4615" max="4615" width="18.7109375" style="8" bestFit="1" customWidth="1"/>
    <col min="4616" max="4616" width="17.5703125" style="8" customWidth="1"/>
    <col min="4617" max="4864" width="11.42578125" style="8"/>
    <col min="4865" max="4865" width="37.42578125" style="8" bestFit="1" customWidth="1"/>
    <col min="4866" max="4866" width="17.85546875" style="8" customWidth="1"/>
    <col min="4867" max="4867" width="18.5703125" style="8" bestFit="1" customWidth="1"/>
    <col min="4868" max="4868" width="4.140625" style="8" customWidth="1"/>
    <col min="4869" max="4869" width="37.42578125" style="8" customWidth="1"/>
    <col min="4870" max="4870" width="17.85546875" style="8" customWidth="1"/>
    <col min="4871" max="4871" width="18.7109375" style="8" bestFit="1" customWidth="1"/>
    <col min="4872" max="4872" width="17.5703125" style="8" customWidth="1"/>
    <col min="4873" max="5120" width="11.42578125" style="8"/>
    <col min="5121" max="5121" width="37.42578125" style="8" bestFit="1" customWidth="1"/>
    <col min="5122" max="5122" width="17.85546875" style="8" customWidth="1"/>
    <col min="5123" max="5123" width="18.5703125" style="8" bestFit="1" customWidth="1"/>
    <col min="5124" max="5124" width="4.140625" style="8" customWidth="1"/>
    <col min="5125" max="5125" width="37.42578125" style="8" customWidth="1"/>
    <col min="5126" max="5126" width="17.85546875" style="8" customWidth="1"/>
    <col min="5127" max="5127" width="18.7109375" style="8" bestFit="1" customWidth="1"/>
    <col min="5128" max="5128" width="17.5703125" style="8" customWidth="1"/>
    <col min="5129" max="5376" width="11.42578125" style="8"/>
    <col min="5377" max="5377" width="37.42578125" style="8" bestFit="1" customWidth="1"/>
    <col min="5378" max="5378" width="17.85546875" style="8" customWidth="1"/>
    <col min="5379" max="5379" width="18.5703125" style="8" bestFit="1" customWidth="1"/>
    <col min="5380" max="5380" width="4.140625" style="8" customWidth="1"/>
    <col min="5381" max="5381" width="37.42578125" style="8" customWidth="1"/>
    <col min="5382" max="5382" width="17.85546875" style="8" customWidth="1"/>
    <col min="5383" max="5383" width="18.7109375" style="8" bestFit="1" customWidth="1"/>
    <col min="5384" max="5384" width="17.5703125" style="8" customWidth="1"/>
    <col min="5385" max="5632" width="11.42578125" style="8"/>
    <col min="5633" max="5633" width="37.42578125" style="8" bestFit="1" customWidth="1"/>
    <col min="5634" max="5634" width="17.85546875" style="8" customWidth="1"/>
    <col min="5635" max="5635" width="18.5703125" style="8" bestFit="1" customWidth="1"/>
    <col min="5636" max="5636" width="4.140625" style="8" customWidth="1"/>
    <col min="5637" max="5637" width="37.42578125" style="8" customWidth="1"/>
    <col min="5638" max="5638" width="17.85546875" style="8" customWidth="1"/>
    <col min="5639" max="5639" width="18.7109375" style="8" bestFit="1" customWidth="1"/>
    <col min="5640" max="5640" width="17.5703125" style="8" customWidth="1"/>
    <col min="5641" max="5888" width="11.42578125" style="8"/>
    <col min="5889" max="5889" width="37.42578125" style="8" bestFit="1" customWidth="1"/>
    <col min="5890" max="5890" width="17.85546875" style="8" customWidth="1"/>
    <col min="5891" max="5891" width="18.5703125" style="8" bestFit="1" customWidth="1"/>
    <col min="5892" max="5892" width="4.140625" style="8" customWidth="1"/>
    <col min="5893" max="5893" width="37.42578125" style="8" customWidth="1"/>
    <col min="5894" max="5894" width="17.85546875" style="8" customWidth="1"/>
    <col min="5895" max="5895" width="18.7109375" style="8" bestFit="1" customWidth="1"/>
    <col min="5896" max="5896" width="17.5703125" style="8" customWidth="1"/>
    <col min="5897" max="6144" width="11.42578125" style="8"/>
    <col min="6145" max="6145" width="37.42578125" style="8" bestFit="1" customWidth="1"/>
    <col min="6146" max="6146" width="17.85546875" style="8" customWidth="1"/>
    <col min="6147" max="6147" width="18.5703125" style="8" bestFit="1" customWidth="1"/>
    <col min="6148" max="6148" width="4.140625" style="8" customWidth="1"/>
    <col min="6149" max="6149" width="37.42578125" style="8" customWidth="1"/>
    <col min="6150" max="6150" width="17.85546875" style="8" customWidth="1"/>
    <col min="6151" max="6151" width="18.7109375" style="8" bestFit="1" customWidth="1"/>
    <col min="6152" max="6152" width="17.5703125" style="8" customWidth="1"/>
    <col min="6153" max="6400" width="11.42578125" style="8"/>
    <col min="6401" max="6401" width="37.42578125" style="8" bestFit="1" customWidth="1"/>
    <col min="6402" max="6402" width="17.85546875" style="8" customWidth="1"/>
    <col min="6403" max="6403" width="18.5703125" style="8" bestFit="1" customWidth="1"/>
    <col min="6404" max="6404" width="4.140625" style="8" customWidth="1"/>
    <col min="6405" max="6405" width="37.42578125" style="8" customWidth="1"/>
    <col min="6406" max="6406" width="17.85546875" style="8" customWidth="1"/>
    <col min="6407" max="6407" width="18.7109375" style="8" bestFit="1" customWidth="1"/>
    <col min="6408" max="6408" width="17.5703125" style="8" customWidth="1"/>
    <col min="6409" max="6656" width="11.42578125" style="8"/>
    <col min="6657" max="6657" width="37.42578125" style="8" bestFit="1" customWidth="1"/>
    <col min="6658" max="6658" width="17.85546875" style="8" customWidth="1"/>
    <col min="6659" max="6659" width="18.5703125" style="8" bestFit="1" customWidth="1"/>
    <col min="6660" max="6660" width="4.140625" style="8" customWidth="1"/>
    <col min="6661" max="6661" width="37.42578125" style="8" customWidth="1"/>
    <col min="6662" max="6662" width="17.85546875" style="8" customWidth="1"/>
    <col min="6663" max="6663" width="18.7109375" style="8" bestFit="1" customWidth="1"/>
    <col min="6664" max="6664" width="17.5703125" style="8" customWidth="1"/>
    <col min="6665" max="6912" width="11.42578125" style="8"/>
    <col min="6913" max="6913" width="37.42578125" style="8" bestFit="1" customWidth="1"/>
    <col min="6914" max="6914" width="17.85546875" style="8" customWidth="1"/>
    <col min="6915" max="6915" width="18.5703125" style="8" bestFit="1" customWidth="1"/>
    <col min="6916" max="6916" width="4.140625" style="8" customWidth="1"/>
    <col min="6917" max="6917" width="37.42578125" style="8" customWidth="1"/>
    <col min="6918" max="6918" width="17.85546875" style="8" customWidth="1"/>
    <col min="6919" max="6919" width="18.7109375" style="8" bestFit="1" customWidth="1"/>
    <col min="6920" max="6920" width="17.5703125" style="8" customWidth="1"/>
    <col min="6921" max="7168" width="11.42578125" style="8"/>
    <col min="7169" max="7169" width="37.42578125" style="8" bestFit="1" customWidth="1"/>
    <col min="7170" max="7170" width="17.85546875" style="8" customWidth="1"/>
    <col min="7171" max="7171" width="18.5703125" style="8" bestFit="1" customWidth="1"/>
    <col min="7172" max="7172" width="4.140625" style="8" customWidth="1"/>
    <col min="7173" max="7173" width="37.42578125" style="8" customWidth="1"/>
    <col min="7174" max="7174" width="17.85546875" style="8" customWidth="1"/>
    <col min="7175" max="7175" width="18.7109375" style="8" bestFit="1" customWidth="1"/>
    <col min="7176" max="7176" width="17.5703125" style="8" customWidth="1"/>
    <col min="7177" max="7424" width="11.42578125" style="8"/>
    <col min="7425" max="7425" width="37.42578125" style="8" bestFit="1" customWidth="1"/>
    <col min="7426" max="7426" width="17.85546875" style="8" customWidth="1"/>
    <col min="7427" max="7427" width="18.5703125" style="8" bestFit="1" customWidth="1"/>
    <col min="7428" max="7428" width="4.140625" style="8" customWidth="1"/>
    <col min="7429" max="7429" width="37.42578125" style="8" customWidth="1"/>
    <col min="7430" max="7430" width="17.85546875" style="8" customWidth="1"/>
    <col min="7431" max="7431" width="18.7109375" style="8" bestFit="1" customWidth="1"/>
    <col min="7432" max="7432" width="17.5703125" style="8" customWidth="1"/>
    <col min="7433" max="7680" width="11.42578125" style="8"/>
    <col min="7681" max="7681" width="37.42578125" style="8" bestFit="1" customWidth="1"/>
    <col min="7682" max="7682" width="17.85546875" style="8" customWidth="1"/>
    <col min="7683" max="7683" width="18.5703125" style="8" bestFit="1" customWidth="1"/>
    <col min="7684" max="7684" width="4.140625" style="8" customWidth="1"/>
    <col min="7685" max="7685" width="37.42578125" style="8" customWidth="1"/>
    <col min="7686" max="7686" width="17.85546875" style="8" customWidth="1"/>
    <col min="7687" max="7687" width="18.7109375" style="8" bestFit="1" customWidth="1"/>
    <col min="7688" max="7688" width="17.5703125" style="8" customWidth="1"/>
    <col min="7689" max="7936" width="11.42578125" style="8"/>
    <col min="7937" max="7937" width="37.42578125" style="8" bestFit="1" customWidth="1"/>
    <col min="7938" max="7938" width="17.85546875" style="8" customWidth="1"/>
    <col min="7939" max="7939" width="18.5703125" style="8" bestFit="1" customWidth="1"/>
    <col min="7940" max="7940" width="4.140625" style="8" customWidth="1"/>
    <col min="7941" max="7941" width="37.42578125" style="8" customWidth="1"/>
    <col min="7942" max="7942" width="17.85546875" style="8" customWidth="1"/>
    <col min="7943" max="7943" width="18.7109375" style="8" bestFit="1" customWidth="1"/>
    <col min="7944" max="7944" width="17.5703125" style="8" customWidth="1"/>
    <col min="7945" max="8192" width="11.42578125" style="8"/>
    <col min="8193" max="8193" width="37.42578125" style="8" bestFit="1" customWidth="1"/>
    <col min="8194" max="8194" width="17.85546875" style="8" customWidth="1"/>
    <col min="8195" max="8195" width="18.5703125" style="8" bestFit="1" customWidth="1"/>
    <col min="8196" max="8196" width="4.140625" style="8" customWidth="1"/>
    <col min="8197" max="8197" width="37.42578125" style="8" customWidth="1"/>
    <col min="8198" max="8198" width="17.85546875" style="8" customWidth="1"/>
    <col min="8199" max="8199" width="18.7109375" style="8" bestFit="1" customWidth="1"/>
    <col min="8200" max="8200" width="17.5703125" style="8" customWidth="1"/>
    <col min="8201" max="8448" width="11.42578125" style="8"/>
    <col min="8449" max="8449" width="37.42578125" style="8" bestFit="1" customWidth="1"/>
    <col min="8450" max="8450" width="17.85546875" style="8" customWidth="1"/>
    <col min="8451" max="8451" width="18.5703125" style="8" bestFit="1" customWidth="1"/>
    <col min="8452" max="8452" width="4.140625" style="8" customWidth="1"/>
    <col min="8453" max="8453" width="37.42578125" style="8" customWidth="1"/>
    <col min="8454" max="8454" width="17.85546875" style="8" customWidth="1"/>
    <col min="8455" max="8455" width="18.7109375" style="8" bestFit="1" customWidth="1"/>
    <col min="8456" max="8456" width="17.5703125" style="8" customWidth="1"/>
    <col min="8457" max="8704" width="11.42578125" style="8"/>
    <col min="8705" max="8705" width="37.42578125" style="8" bestFit="1" customWidth="1"/>
    <col min="8706" max="8706" width="17.85546875" style="8" customWidth="1"/>
    <col min="8707" max="8707" width="18.5703125" style="8" bestFit="1" customWidth="1"/>
    <col min="8708" max="8708" width="4.140625" style="8" customWidth="1"/>
    <col min="8709" max="8709" width="37.42578125" style="8" customWidth="1"/>
    <col min="8710" max="8710" width="17.85546875" style="8" customWidth="1"/>
    <col min="8711" max="8711" width="18.7109375" style="8" bestFit="1" customWidth="1"/>
    <col min="8712" max="8712" width="17.5703125" style="8" customWidth="1"/>
    <col min="8713" max="8960" width="11.42578125" style="8"/>
    <col min="8961" max="8961" width="37.42578125" style="8" bestFit="1" customWidth="1"/>
    <col min="8962" max="8962" width="17.85546875" style="8" customWidth="1"/>
    <col min="8963" max="8963" width="18.5703125" style="8" bestFit="1" customWidth="1"/>
    <col min="8964" max="8964" width="4.140625" style="8" customWidth="1"/>
    <col min="8965" max="8965" width="37.42578125" style="8" customWidth="1"/>
    <col min="8966" max="8966" width="17.85546875" style="8" customWidth="1"/>
    <col min="8967" max="8967" width="18.7109375" style="8" bestFit="1" customWidth="1"/>
    <col min="8968" max="8968" width="17.5703125" style="8" customWidth="1"/>
    <col min="8969" max="9216" width="11.42578125" style="8"/>
    <col min="9217" max="9217" width="37.42578125" style="8" bestFit="1" customWidth="1"/>
    <col min="9218" max="9218" width="17.85546875" style="8" customWidth="1"/>
    <col min="9219" max="9219" width="18.5703125" style="8" bestFit="1" customWidth="1"/>
    <col min="9220" max="9220" width="4.140625" style="8" customWidth="1"/>
    <col min="9221" max="9221" width="37.42578125" style="8" customWidth="1"/>
    <col min="9222" max="9222" width="17.85546875" style="8" customWidth="1"/>
    <col min="9223" max="9223" width="18.7109375" style="8" bestFit="1" customWidth="1"/>
    <col min="9224" max="9224" width="17.5703125" style="8" customWidth="1"/>
    <col min="9225" max="9472" width="11.42578125" style="8"/>
    <col min="9473" max="9473" width="37.42578125" style="8" bestFit="1" customWidth="1"/>
    <col min="9474" max="9474" width="17.85546875" style="8" customWidth="1"/>
    <col min="9475" max="9475" width="18.5703125" style="8" bestFit="1" customWidth="1"/>
    <col min="9476" max="9476" width="4.140625" style="8" customWidth="1"/>
    <col min="9477" max="9477" width="37.42578125" style="8" customWidth="1"/>
    <col min="9478" max="9478" width="17.85546875" style="8" customWidth="1"/>
    <col min="9479" max="9479" width="18.7109375" style="8" bestFit="1" customWidth="1"/>
    <col min="9480" max="9480" width="17.5703125" style="8" customWidth="1"/>
    <col min="9481" max="9728" width="11.42578125" style="8"/>
    <col min="9729" max="9729" width="37.42578125" style="8" bestFit="1" customWidth="1"/>
    <col min="9730" max="9730" width="17.85546875" style="8" customWidth="1"/>
    <col min="9731" max="9731" width="18.5703125" style="8" bestFit="1" customWidth="1"/>
    <col min="9732" max="9732" width="4.140625" style="8" customWidth="1"/>
    <col min="9733" max="9733" width="37.42578125" style="8" customWidth="1"/>
    <col min="9734" max="9734" width="17.85546875" style="8" customWidth="1"/>
    <col min="9735" max="9735" width="18.7109375" style="8" bestFit="1" customWidth="1"/>
    <col min="9736" max="9736" width="17.5703125" style="8" customWidth="1"/>
    <col min="9737" max="9984" width="11.42578125" style="8"/>
    <col min="9985" max="9985" width="37.42578125" style="8" bestFit="1" customWidth="1"/>
    <col min="9986" max="9986" width="17.85546875" style="8" customWidth="1"/>
    <col min="9987" max="9987" width="18.5703125" style="8" bestFit="1" customWidth="1"/>
    <col min="9988" max="9988" width="4.140625" style="8" customWidth="1"/>
    <col min="9989" max="9989" width="37.42578125" style="8" customWidth="1"/>
    <col min="9990" max="9990" width="17.85546875" style="8" customWidth="1"/>
    <col min="9991" max="9991" width="18.7109375" style="8" bestFit="1" customWidth="1"/>
    <col min="9992" max="9992" width="17.5703125" style="8" customWidth="1"/>
    <col min="9993" max="10240" width="11.42578125" style="8"/>
    <col min="10241" max="10241" width="37.42578125" style="8" bestFit="1" customWidth="1"/>
    <col min="10242" max="10242" width="17.85546875" style="8" customWidth="1"/>
    <col min="10243" max="10243" width="18.5703125" style="8" bestFit="1" customWidth="1"/>
    <col min="10244" max="10244" width="4.140625" style="8" customWidth="1"/>
    <col min="10245" max="10245" width="37.42578125" style="8" customWidth="1"/>
    <col min="10246" max="10246" width="17.85546875" style="8" customWidth="1"/>
    <col min="10247" max="10247" width="18.7109375" style="8" bestFit="1" customWidth="1"/>
    <col min="10248" max="10248" width="17.5703125" style="8" customWidth="1"/>
    <col min="10249" max="10496" width="11.42578125" style="8"/>
    <col min="10497" max="10497" width="37.42578125" style="8" bestFit="1" customWidth="1"/>
    <col min="10498" max="10498" width="17.85546875" style="8" customWidth="1"/>
    <col min="10499" max="10499" width="18.5703125" style="8" bestFit="1" customWidth="1"/>
    <col min="10500" max="10500" width="4.140625" style="8" customWidth="1"/>
    <col min="10501" max="10501" width="37.42578125" style="8" customWidth="1"/>
    <col min="10502" max="10502" width="17.85546875" style="8" customWidth="1"/>
    <col min="10503" max="10503" width="18.7109375" style="8" bestFit="1" customWidth="1"/>
    <col min="10504" max="10504" width="17.5703125" style="8" customWidth="1"/>
    <col min="10505" max="10752" width="11.42578125" style="8"/>
    <col min="10753" max="10753" width="37.42578125" style="8" bestFit="1" customWidth="1"/>
    <col min="10754" max="10754" width="17.85546875" style="8" customWidth="1"/>
    <col min="10755" max="10755" width="18.5703125" style="8" bestFit="1" customWidth="1"/>
    <col min="10756" max="10756" width="4.140625" style="8" customWidth="1"/>
    <col min="10757" max="10757" width="37.42578125" style="8" customWidth="1"/>
    <col min="10758" max="10758" width="17.85546875" style="8" customWidth="1"/>
    <col min="10759" max="10759" width="18.7109375" style="8" bestFit="1" customWidth="1"/>
    <col min="10760" max="10760" width="17.5703125" style="8" customWidth="1"/>
    <col min="10761" max="11008" width="11.42578125" style="8"/>
    <col min="11009" max="11009" width="37.42578125" style="8" bestFit="1" customWidth="1"/>
    <col min="11010" max="11010" width="17.85546875" style="8" customWidth="1"/>
    <col min="11011" max="11011" width="18.5703125" style="8" bestFit="1" customWidth="1"/>
    <col min="11012" max="11012" width="4.140625" style="8" customWidth="1"/>
    <col min="11013" max="11013" width="37.42578125" style="8" customWidth="1"/>
    <col min="11014" max="11014" width="17.85546875" style="8" customWidth="1"/>
    <col min="11015" max="11015" width="18.7109375" style="8" bestFit="1" customWidth="1"/>
    <col min="11016" max="11016" width="17.5703125" style="8" customWidth="1"/>
    <col min="11017" max="11264" width="11.42578125" style="8"/>
    <col min="11265" max="11265" width="37.42578125" style="8" bestFit="1" customWidth="1"/>
    <col min="11266" max="11266" width="17.85546875" style="8" customWidth="1"/>
    <col min="11267" max="11267" width="18.5703125" style="8" bestFit="1" customWidth="1"/>
    <col min="11268" max="11268" width="4.140625" style="8" customWidth="1"/>
    <col min="11269" max="11269" width="37.42578125" style="8" customWidth="1"/>
    <col min="11270" max="11270" width="17.85546875" style="8" customWidth="1"/>
    <col min="11271" max="11271" width="18.7109375" style="8" bestFit="1" customWidth="1"/>
    <col min="11272" max="11272" width="17.5703125" style="8" customWidth="1"/>
    <col min="11273" max="11520" width="11.42578125" style="8"/>
    <col min="11521" max="11521" width="37.42578125" style="8" bestFit="1" customWidth="1"/>
    <col min="11522" max="11522" width="17.85546875" style="8" customWidth="1"/>
    <col min="11523" max="11523" width="18.5703125" style="8" bestFit="1" customWidth="1"/>
    <col min="11524" max="11524" width="4.140625" style="8" customWidth="1"/>
    <col min="11525" max="11525" width="37.42578125" style="8" customWidth="1"/>
    <col min="11526" max="11526" width="17.85546875" style="8" customWidth="1"/>
    <col min="11527" max="11527" width="18.7109375" style="8" bestFit="1" customWidth="1"/>
    <col min="11528" max="11528" width="17.5703125" style="8" customWidth="1"/>
    <col min="11529" max="11776" width="11.42578125" style="8"/>
    <col min="11777" max="11777" width="37.42578125" style="8" bestFit="1" customWidth="1"/>
    <col min="11778" max="11778" width="17.85546875" style="8" customWidth="1"/>
    <col min="11779" max="11779" width="18.5703125" style="8" bestFit="1" customWidth="1"/>
    <col min="11780" max="11780" width="4.140625" style="8" customWidth="1"/>
    <col min="11781" max="11781" width="37.42578125" style="8" customWidth="1"/>
    <col min="11782" max="11782" width="17.85546875" style="8" customWidth="1"/>
    <col min="11783" max="11783" width="18.7109375" style="8" bestFit="1" customWidth="1"/>
    <col min="11784" max="11784" width="17.5703125" style="8" customWidth="1"/>
    <col min="11785" max="12032" width="11.42578125" style="8"/>
    <col min="12033" max="12033" width="37.42578125" style="8" bestFit="1" customWidth="1"/>
    <col min="12034" max="12034" width="17.85546875" style="8" customWidth="1"/>
    <col min="12035" max="12035" width="18.5703125" style="8" bestFit="1" customWidth="1"/>
    <col min="12036" max="12036" width="4.140625" style="8" customWidth="1"/>
    <col min="12037" max="12037" width="37.42578125" style="8" customWidth="1"/>
    <col min="12038" max="12038" width="17.85546875" style="8" customWidth="1"/>
    <col min="12039" max="12039" width="18.7109375" style="8" bestFit="1" customWidth="1"/>
    <col min="12040" max="12040" width="17.5703125" style="8" customWidth="1"/>
    <col min="12041" max="12288" width="11.42578125" style="8"/>
    <col min="12289" max="12289" width="37.42578125" style="8" bestFit="1" customWidth="1"/>
    <col min="12290" max="12290" width="17.85546875" style="8" customWidth="1"/>
    <col min="12291" max="12291" width="18.5703125" style="8" bestFit="1" customWidth="1"/>
    <col min="12292" max="12292" width="4.140625" style="8" customWidth="1"/>
    <col min="12293" max="12293" width="37.42578125" style="8" customWidth="1"/>
    <col min="12294" max="12294" width="17.85546875" style="8" customWidth="1"/>
    <col min="12295" max="12295" width="18.7109375" style="8" bestFit="1" customWidth="1"/>
    <col min="12296" max="12296" width="17.5703125" style="8" customWidth="1"/>
    <col min="12297" max="12544" width="11.42578125" style="8"/>
    <col min="12545" max="12545" width="37.42578125" style="8" bestFit="1" customWidth="1"/>
    <col min="12546" max="12546" width="17.85546875" style="8" customWidth="1"/>
    <col min="12547" max="12547" width="18.5703125" style="8" bestFit="1" customWidth="1"/>
    <col min="12548" max="12548" width="4.140625" style="8" customWidth="1"/>
    <col min="12549" max="12549" width="37.42578125" style="8" customWidth="1"/>
    <col min="12550" max="12550" width="17.85546875" style="8" customWidth="1"/>
    <col min="12551" max="12551" width="18.7109375" style="8" bestFit="1" customWidth="1"/>
    <col min="12552" max="12552" width="17.5703125" style="8" customWidth="1"/>
    <col min="12553" max="12800" width="11.42578125" style="8"/>
    <col min="12801" max="12801" width="37.42578125" style="8" bestFit="1" customWidth="1"/>
    <col min="12802" max="12802" width="17.85546875" style="8" customWidth="1"/>
    <col min="12803" max="12803" width="18.5703125" style="8" bestFit="1" customWidth="1"/>
    <col min="12804" max="12804" width="4.140625" style="8" customWidth="1"/>
    <col min="12805" max="12805" width="37.42578125" style="8" customWidth="1"/>
    <col min="12806" max="12806" width="17.85546875" style="8" customWidth="1"/>
    <col min="12807" max="12807" width="18.7109375" style="8" bestFit="1" customWidth="1"/>
    <col min="12808" max="12808" width="17.5703125" style="8" customWidth="1"/>
    <col min="12809" max="13056" width="11.42578125" style="8"/>
    <col min="13057" max="13057" width="37.42578125" style="8" bestFit="1" customWidth="1"/>
    <col min="13058" max="13058" width="17.85546875" style="8" customWidth="1"/>
    <col min="13059" max="13059" width="18.5703125" style="8" bestFit="1" customWidth="1"/>
    <col min="13060" max="13060" width="4.140625" style="8" customWidth="1"/>
    <col min="13061" max="13061" width="37.42578125" style="8" customWidth="1"/>
    <col min="13062" max="13062" width="17.85546875" style="8" customWidth="1"/>
    <col min="13063" max="13063" width="18.7109375" style="8" bestFit="1" customWidth="1"/>
    <col min="13064" max="13064" width="17.5703125" style="8" customWidth="1"/>
    <col min="13065" max="13312" width="11.42578125" style="8"/>
    <col min="13313" max="13313" width="37.42578125" style="8" bestFit="1" customWidth="1"/>
    <col min="13314" max="13314" width="17.85546875" style="8" customWidth="1"/>
    <col min="13315" max="13315" width="18.5703125" style="8" bestFit="1" customWidth="1"/>
    <col min="13316" max="13316" width="4.140625" style="8" customWidth="1"/>
    <col min="13317" max="13317" width="37.42578125" style="8" customWidth="1"/>
    <col min="13318" max="13318" width="17.85546875" style="8" customWidth="1"/>
    <col min="13319" max="13319" width="18.7109375" style="8" bestFit="1" customWidth="1"/>
    <col min="13320" max="13320" width="17.5703125" style="8" customWidth="1"/>
    <col min="13321" max="13568" width="11.42578125" style="8"/>
    <col min="13569" max="13569" width="37.42578125" style="8" bestFit="1" customWidth="1"/>
    <col min="13570" max="13570" width="17.85546875" style="8" customWidth="1"/>
    <col min="13571" max="13571" width="18.5703125" style="8" bestFit="1" customWidth="1"/>
    <col min="13572" max="13572" width="4.140625" style="8" customWidth="1"/>
    <col min="13573" max="13573" width="37.42578125" style="8" customWidth="1"/>
    <col min="13574" max="13574" width="17.85546875" style="8" customWidth="1"/>
    <col min="13575" max="13575" width="18.7109375" style="8" bestFit="1" customWidth="1"/>
    <col min="13576" max="13576" width="17.5703125" style="8" customWidth="1"/>
    <col min="13577" max="13824" width="11.42578125" style="8"/>
    <col min="13825" max="13825" width="37.42578125" style="8" bestFit="1" customWidth="1"/>
    <col min="13826" max="13826" width="17.85546875" style="8" customWidth="1"/>
    <col min="13827" max="13827" width="18.5703125" style="8" bestFit="1" customWidth="1"/>
    <col min="13828" max="13828" width="4.140625" style="8" customWidth="1"/>
    <col min="13829" max="13829" width="37.42578125" style="8" customWidth="1"/>
    <col min="13830" max="13830" width="17.85546875" style="8" customWidth="1"/>
    <col min="13831" max="13831" width="18.7109375" style="8" bestFit="1" customWidth="1"/>
    <col min="13832" max="13832" width="17.5703125" style="8" customWidth="1"/>
    <col min="13833" max="14080" width="11.42578125" style="8"/>
    <col min="14081" max="14081" width="37.42578125" style="8" bestFit="1" customWidth="1"/>
    <col min="14082" max="14082" width="17.85546875" style="8" customWidth="1"/>
    <col min="14083" max="14083" width="18.5703125" style="8" bestFit="1" customWidth="1"/>
    <col min="14084" max="14084" width="4.140625" style="8" customWidth="1"/>
    <col min="14085" max="14085" width="37.42578125" style="8" customWidth="1"/>
    <col min="14086" max="14086" width="17.85546875" style="8" customWidth="1"/>
    <col min="14087" max="14087" width="18.7109375" style="8" bestFit="1" customWidth="1"/>
    <col min="14088" max="14088" width="17.5703125" style="8" customWidth="1"/>
    <col min="14089" max="14336" width="11.42578125" style="8"/>
    <col min="14337" max="14337" width="37.42578125" style="8" bestFit="1" customWidth="1"/>
    <col min="14338" max="14338" width="17.85546875" style="8" customWidth="1"/>
    <col min="14339" max="14339" width="18.5703125" style="8" bestFit="1" customWidth="1"/>
    <col min="14340" max="14340" width="4.140625" style="8" customWidth="1"/>
    <col min="14341" max="14341" width="37.42578125" style="8" customWidth="1"/>
    <col min="14342" max="14342" width="17.85546875" style="8" customWidth="1"/>
    <col min="14343" max="14343" width="18.7109375" style="8" bestFit="1" customWidth="1"/>
    <col min="14344" max="14344" width="17.5703125" style="8" customWidth="1"/>
    <col min="14345" max="14592" width="11.42578125" style="8"/>
    <col min="14593" max="14593" width="37.42578125" style="8" bestFit="1" customWidth="1"/>
    <col min="14594" max="14594" width="17.85546875" style="8" customWidth="1"/>
    <col min="14595" max="14595" width="18.5703125" style="8" bestFit="1" customWidth="1"/>
    <col min="14596" max="14596" width="4.140625" style="8" customWidth="1"/>
    <col min="14597" max="14597" width="37.42578125" style="8" customWidth="1"/>
    <col min="14598" max="14598" width="17.85546875" style="8" customWidth="1"/>
    <col min="14599" max="14599" width="18.7109375" style="8" bestFit="1" customWidth="1"/>
    <col min="14600" max="14600" width="17.5703125" style="8" customWidth="1"/>
    <col min="14601" max="14848" width="11.42578125" style="8"/>
    <col min="14849" max="14849" width="37.42578125" style="8" bestFit="1" customWidth="1"/>
    <col min="14850" max="14850" width="17.85546875" style="8" customWidth="1"/>
    <col min="14851" max="14851" width="18.5703125" style="8" bestFit="1" customWidth="1"/>
    <col min="14852" max="14852" width="4.140625" style="8" customWidth="1"/>
    <col min="14853" max="14853" width="37.42578125" style="8" customWidth="1"/>
    <col min="14854" max="14854" width="17.85546875" style="8" customWidth="1"/>
    <col min="14855" max="14855" width="18.7109375" style="8" bestFit="1" customWidth="1"/>
    <col min="14856" max="14856" width="17.5703125" style="8" customWidth="1"/>
    <col min="14857" max="15104" width="11.42578125" style="8"/>
    <col min="15105" max="15105" width="37.42578125" style="8" bestFit="1" customWidth="1"/>
    <col min="15106" max="15106" width="17.85546875" style="8" customWidth="1"/>
    <col min="15107" max="15107" width="18.5703125" style="8" bestFit="1" customWidth="1"/>
    <col min="15108" max="15108" width="4.140625" style="8" customWidth="1"/>
    <col min="15109" max="15109" width="37.42578125" style="8" customWidth="1"/>
    <col min="15110" max="15110" width="17.85546875" style="8" customWidth="1"/>
    <col min="15111" max="15111" width="18.7109375" style="8" bestFit="1" customWidth="1"/>
    <col min="15112" max="15112" width="17.5703125" style="8" customWidth="1"/>
    <col min="15113" max="15360" width="11.42578125" style="8"/>
    <col min="15361" max="15361" width="37.42578125" style="8" bestFit="1" customWidth="1"/>
    <col min="15362" max="15362" width="17.85546875" style="8" customWidth="1"/>
    <col min="15363" max="15363" width="18.5703125" style="8" bestFit="1" customWidth="1"/>
    <col min="15364" max="15364" width="4.140625" style="8" customWidth="1"/>
    <col min="15365" max="15365" width="37.42578125" style="8" customWidth="1"/>
    <col min="15366" max="15366" width="17.85546875" style="8" customWidth="1"/>
    <col min="15367" max="15367" width="18.7109375" style="8" bestFit="1" customWidth="1"/>
    <col min="15368" max="15368" width="17.5703125" style="8" customWidth="1"/>
    <col min="15369" max="15616" width="11.42578125" style="8"/>
    <col min="15617" max="15617" width="37.42578125" style="8" bestFit="1" customWidth="1"/>
    <col min="15618" max="15618" width="17.85546875" style="8" customWidth="1"/>
    <col min="15619" max="15619" width="18.5703125" style="8" bestFit="1" customWidth="1"/>
    <col min="15620" max="15620" width="4.140625" style="8" customWidth="1"/>
    <col min="15621" max="15621" width="37.42578125" style="8" customWidth="1"/>
    <col min="15622" max="15622" width="17.85546875" style="8" customWidth="1"/>
    <col min="15623" max="15623" width="18.7109375" style="8" bestFit="1" customWidth="1"/>
    <col min="15624" max="15624" width="17.5703125" style="8" customWidth="1"/>
    <col min="15625" max="15872" width="11.42578125" style="8"/>
    <col min="15873" max="15873" width="37.42578125" style="8" bestFit="1" customWidth="1"/>
    <col min="15874" max="15874" width="17.85546875" style="8" customWidth="1"/>
    <col min="15875" max="15875" width="18.5703125" style="8" bestFit="1" customWidth="1"/>
    <col min="15876" max="15876" width="4.140625" style="8" customWidth="1"/>
    <col min="15877" max="15877" width="37.42578125" style="8" customWidth="1"/>
    <col min="15878" max="15878" width="17.85546875" style="8" customWidth="1"/>
    <col min="15879" max="15879" width="18.7109375" style="8" bestFit="1" customWidth="1"/>
    <col min="15880" max="15880" width="17.5703125" style="8" customWidth="1"/>
    <col min="15881" max="16128" width="11.42578125" style="8"/>
    <col min="16129" max="16129" width="37.42578125" style="8" bestFit="1" customWidth="1"/>
    <col min="16130" max="16130" width="17.85546875" style="8" customWidth="1"/>
    <col min="16131" max="16131" width="18.5703125" style="8" bestFit="1" customWidth="1"/>
    <col min="16132" max="16132" width="4.140625" style="8" customWidth="1"/>
    <col min="16133" max="16133" width="37.42578125" style="8" customWidth="1"/>
    <col min="16134" max="16134" width="17.85546875" style="8" customWidth="1"/>
    <col min="16135" max="16135" width="18.7109375" style="8" bestFit="1" customWidth="1"/>
    <col min="16136" max="16136" width="17.5703125" style="8" customWidth="1"/>
    <col min="16137" max="16384" width="11.42578125" style="8"/>
  </cols>
  <sheetData>
    <row r="1" spans="1:16" x14ac:dyDescent="0.25">
      <c r="A1" s="322" t="s">
        <v>50</v>
      </c>
      <c r="B1" s="322"/>
      <c r="C1" s="322"/>
      <c r="D1" s="322"/>
      <c r="E1" s="322"/>
      <c r="F1" s="322"/>
      <c r="G1" s="322"/>
      <c r="H1" s="322"/>
      <c r="I1" s="69" t="s">
        <v>84</v>
      </c>
      <c r="J1" s="70">
        <v>44834</v>
      </c>
      <c r="K1" s="71">
        <f>+MONTH(J1)</f>
        <v>9</v>
      </c>
      <c r="L1" s="72"/>
      <c r="M1" s="72"/>
      <c r="N1" s="72"/>
      <c r="O1" s="73"/>
      <c r="P1" s="69"/>
    </row>
    <row r="2" spans="1:16" x14ac:dyDescent="0.25">
      <c r="A2" s="322" t="str">
        <f>"BALANCE GENERAL AL"&amp;" "&amp;+VLOOKUP($K$1,$K$3:$N$14,3,FALSE)&amp;" "&amp;"DE"&amp;" "&amp;+VLOOKUP($K$1,$K$3:$N$14,2,FALSE)&amp;" "&amp;"DE"&amp;" "&amp;+VLOOKUP($K$1,$K$3:$N$14,4,FALSE)</f>
        <v>BALANCE GENERAL AL 30 DE SEPTIEMBRE DE 2022</v>
      </c>
      <c r="B2" s="322"/>
      <c r="C2" s="322"/>
      <c r="D2" s="322"/>
      <c r="E2" s="322"/>
      <c r="F2" s="322"/>
      <c r="G2" s="322"/>
      <c r="H2" s="322"/>
      <c r="I2" s="69"/>
      <c r="J2" s="69"/>
      <c r="K2" s="74"/>
      <c r="L2" s="69"/>
      <c r="M2" s="69"/>
      <c r="N2" s="69"/>
      <c r="O2" s="75"/>
      <c r="P2" s="69"/>
    </row>
    <row r="3" spans="1:16" x14ac:dyDescent="0.25">
      <c r="A3" s="322" t="s">
        <v>51</v>
      </c>
      <c r="B3" s="322"/>
      <c r="C3" s="322"/>
      <c r="D3" s="322"/>
      <c r="E3" s="322"/>
      <c r="F3" s="322"/>
      <c r="G3" s="322"/>
      <c r="H3" s="322"/>
      <c r="I3" s="69"/>
      <c r="J3" s="69"/>
      <c r="K3" s="74">
        <v>1</v>
      </c>
      <c r="L3" s="69" t="s">
        <v>85</v>
      </c>
      <c r="M3" s="69">
        <v>31</v>
      </c>
      <c r="N3" s="69">
        <f>+YEAR($J$1)</f>
        <v>2022</v>
      </c>
      <c r="O3" s="75" t="s">
        <v>86</v>
      </c>
      <c r="P3" s="69"/>
    </row>
    <row r="4" spans="1:16" x14ac:dyDescent="0.25">
      <c r="B4" s="8"/>
      <c r="I4" s="69"/>
      <c r="J4" s="69"/>
      <c r="K4" s="74">
        <v>2</v>
      </c>
      <c r="L4" s="69" t="s">
        <v>87</v>
      </c>
      <c r="M4" s="69">
        <v>28</v>
      </c>
      <c r="N4" s="69">
        <f t="shared" ref="N4:N14" si="0">+YEAR($J$1)</f>
        <v>2022</v>
      </c>
      <c r="O4" s="75" t="s">
        <v>88</v>
      </c>
      <c r="P4" s="69"/>
    </row>
    <row r="5" spans="1:16" x14ac:dyDescent="0.25">
      <c r="B5" s="8"/>
      <c r="I5" s="69"/>
      <c r="J5" s="69"/>
      <c r="K5" s="74">
        <v>3</v>
      </c>
      <c r="L5" s="69" t="s">
        <v>89</v>
      </c>
      <c r="M5" s="69">
        <v>31</v>
      </c>
      <c r="N5" s="69">
        <f t="shared" si="0"/>
        <v>2022</v>
      </c>
      <c r="O5" s="75" t="s">
        <v>90</v>
      </c>
      <c r="P5" s="69"/>
    </row>
    <row r="6" spans="1:16" x14ac:dyDescent="0.25">
      <c r="A6" s="10" t="s">
        <v>91</v>
      </c>
      <c r="B6" s="11"/>
      <c r="C6" s="12">
        <f>+B7</f>
        <v>53697.48</v>
      </c>
      <c r="E6" s="10" t="s">
        <v>92</v>
      </c>
      <c r="F6" s="10"/>
      <c r="G6" s="13"/>
      <c r="H6" s="11"/>
      <c r="I6" s="76"/>
      <c r="J6" s="69"/>
      <c r="K6" s="74">
        <v>4</v>
      </c>
      <c r="L6" s="69" t="s">
        <v>93</v>
      </c>
      <c r="M6" s="69">
        <v>30</v>
      </c>
      <c r="N6" s="69">
        <f t="shared" si="0"/>
        <v>2022</v>
      </c>
      <c r="O6" s="75" t="s">
        <v>94</v>
      </c>
      <c r="P6" s="69"/>
    </row>
    <row r="7" spans="1:16" ht="15" customHeight="1" x14ac:dyDescent="0.25">
      <c r="A7" s="8" t="s">
        <v>52</v>
      </c>
      <c r="B7" s="17">
        <v>53697.48</v>
      </c>
      <c r="C7" s="13"/>
      <c r="E7" s="8" t="s">
        <v>53</v>
      </c>
      <c r="G7" s="17">
        <v>789806.4</v>
      </c>
      <c r="H7" s="13">
        <f>+G7+G8</f>
        <v>790207.48</v>
      </c>
      <c r="I7" s="77"/>
      <c r="J7" s="69"/>
      <c r="K7" s="74">
        <v>5</v>
      </c>
      <c r="L7" s="69" t="s">
        <v>220</v>
      </c>
      <c r="M7" s="69">
        <v>31</v>
      </c>
      <c r="N7" s="69">
        <f t="shared" si="0"/>
        <v>2022</v>
      </c>
      <c r="O7" s="75" t="s">
        <v>95</v>
      </c>
      <c r="P7" s="69"/>
    </row>
    <row r="8" spans="1:16" ht="15" customHeight="1" x14ac:dyDescent="0.25">
      <c r="A8" s="15"/>
      <c r="B8" s="13"/>
      <c r="C8" s="13"/>
      <c r="E8" s="8" t="s">
        <v>54</v>
      </c>
      <c r="G8" s="48">
        <v>401.08</v>
      </c>
      <c r="H8" s="13"/>
      <c r="I8" s="78"/>
      <c r="J8" s="69"/>
      <c r="K8" s="74">
        <v>6</v>
      </c>
      <c r="L8" s="69" t="s">
        <v>96</v>
      </c>
      <c r="M8" s="69">
        <v>30</v>
      </c>
      <c r="N8" s="69">
        <f t="shared" si="0"/>
        <v>2022</v>
      </c>
      <c r="O8" s="75" t="s">
        <v>97</v>
      </c>
      <c r="P8" s="69"/>
    </row>
    <row r="9" spans="1:16" ht="15" customHeight="1" x14ac:dyDescent="0.25">
      <c r="A9" s="15"/>
      <c r="B9" s="13"/>
      <c r="C9" s="13"/>
      <c r="E9" s="15"/>
      <c r="F9" s="15"/>
      <c r="G9" s="16"/>
      <c r="H9" s="13"/>
      <c r="I9" s="78"/>
      <c r="J9" s="69"/>
      <c r="K9" s="74">
        <v>7</v>
      </c>
      <c r="L9" s="69" t="s">
        <v>98</v>
      </c>
      <c r="M9" s="69">
        <v>31</v>
      </c>
      <c r="N9" s="69">
        <f t="shared" si="0"/>
        <v>2022</v>
      </c>
      <c r="O9" s="75" t="s">
        <v>99</v>
      </c>
      <c r="P9" s="69"/>
    </row>
    <row r="10" spans="1:16" ht="13.5" customHeight="1" x14ac:dyDescent="0.25">
      <c r="C10" s="13"/>
      <c r="E10" s="15"/>
      <c r="F10" s="15"/>
      <c r="H10" s="13"/>
      <c r="I10" s="77"/>
      <c r="J10" s="69"/>
      <c r="K10" s="74">
        <v>8</v>
      </c>
      <c r="L10" s="69" t="s">
        <v>100</v>
      </c>
      <c r="M10" s="69">
        <v>31</v>
      </c>
      <c r="N10" s="69">
        <f t="shared" si="0"/>
        <v>2022</v>
      </c>
      <c r="O10" s="75" t="s">
        <v>101</v>
      </c>
      <c r="P10" s="69"/>
    </row>
    <row r="11" spans="1:16" x14ac:dyDescent="0.25">
      <c r="A11" s="15"/>
      <c r="B11" s="8"/>
      <c r="E11" s="15"/>
      <c r="F11" s="15"/>
      <c r="G11" s="13"/>
      <c r="H11" s="17"/>
      <c r="I11" s="77"/>
      <c r="J11" s="69"/>
      <c r="K11" s="74">
        <v>9</v>
      </c>
      <c r="L11" s="69" t="s">
        <v>102</v>
      </c>
      <c r="M11" s="69">
        <v>30</v>
      </c>
      <c r="N11" s="69">
        <f t="shared" si="0"/>
        <v>2022</v>
      </c>
      <c r="O11" s="75" t="s">
        <v>103</v>
      </c>
      <c r="P11" s="69"/>
    </row>
    <row r="12" spans="1:16" x14ac:dyDescent="0.25">
      <c r="E12" s="10" t="s">
        <v>104</v>
      </c>
      <c r="F12" s="10"/>
      <c r="G12" s="13"/>
      <c r="H12" s="18">
        <f>SUM(G13:G19)</f>
        <v>119338916.38</v>
      </c>
      <c r="I12" s="76"/>
      <c r="J12" s="69"/>
      <c r="K12" s="74">
        <v>10</v>
      </c>
      <c r="L12" s="69" t="s">
        <v>105</v>
      </c>
      <c r="M12" s="69">
        <v>31</v>
      </c>
      <c r="N12" s="69">
        <f t="shared" si="0"/>
        <v>2022</v>
      </c>
      <c r="O12" s="75" t="s">
        <v>106</v>
      </c>
      <c r="P12" s="69"/>
    </row>
    <row r="13" spans="1:16" x14ac:dyDescent="0.25">
      <c r="A13" s="10" t="s">
        <v>107</v>
      </c>
      <c r="B13" s="13"/>
      <c r="C13" s="20">
        <f>SUM(B14:B17)</f>
        <v>120075426.38</v>
      </c>
      <c r="E13" s="8" t="s">
        <v>55</v>
      </c>
      <c r="G13" s="17">
        <f>28263937+5000000+6000028+2047322+3000000+10681+17999820+5017226+2005787</f>
        <v>69344801</v>
      </c>
      <c r="H13" s="13"/>
      <c r="I13" s="76"/>
      <c r="J13" s="69"/>
      <c r="K13" s="74">
        <v>11</v>
      </c>
      <c r="L13" s="69" t="s">
        <v>108</v>
      </c>
      <c r="M13" s="69">
        <v>30</v>
      </c>
      <c r="N13" s="69">
        <f t="shared" si="0"/>
        <v>2022</v>
      </c>
      <c r="O13" s="75" t="s">
        <v>109</v>
      </c>
      <c r="P13" s="69"/>
    </row>
    <row r="14" spans="1:16" x14ac:dyDescent="0.25">
      <c r="A14" s="8" t="s">
        <v>56</v>
      </c>
      <c r="B14" s="17">
        <v>70175545.049999997</v>
      </c>
      <c r="C14" s="13"/>
      <c r="E14" s="8" t="s">
        <v>57</v>
      </c>
      <c r="G14" s="47">
        <f>3418105.72+1275383.68+1019398.78+1162197.85+1288459.72+889646.76+691339.08+190287.94+478101.09+548329.87</f>
        <v>10961250.49</v>
      </c>
      <c r="H14" s="13"/>
      <c r="I14" s="79"/>
      <c r="J14" s="76"/>
      <c r="K14" s="80">
        <v>12</v>
      </c>
      <c r="L14" s="81" t="s">
        <v>110</v>
      </c>
      <c r="M14" s="81">
        <v>31</v>
      </c>
      <c r="N14" s="81">
        <f t="shared" si="0"/>
        <v>2022</v>
      </c>
      <c r="O14" s="82" t="s">
        <v>111</v>
      </c>
      <c r="P14" s="69"/>
    </row>
    <row r="15" spans="1:16" x14ac:dyDescent="0.25">
      <c r="A15" s="8" t="s">
        <v>58</v>
      </c>
      <c r="B15" s="47">
        <v>49894164.390000001</v>
      </c>
      <c r="C15" s="13"/>
      <c r="E15" s="8" t="s">
        <v>59</v>
      </c>
      <c r="G15" s="49">
        <f>SUM(F16:F18)</f>
        <v>369798.85</v>
      </c>
      <c r="H15" s="13"/>
      <c r="I15" s="76"/>
      <c r="J15" s="69"/>
      <c r="K15" s="69"/>
      <c r="L15" s="69"/>
      <c r="M15" s="69"/>
      <c r="N15" s="69"/>
      <c r="O15" s="69"/>
      <c r="P15" s="69"/>
    </row>
    <row r="16" spans="1:16" x14ac:dyDescent="0.25">
      <c r="A16" s="8" t="s">
        <v>60</v>
      </c>
      <c r="B16" s="48">
        <v>5716.94</v>
      </c>
      <c r="C16" s="13"/>
      <c r="E16" s="8" t="s">
        <v>61</v>
      </c>
      <c r="F16" s="50">
        <f>527977.25-158178.4</f>
        <v>369798.85</v>
      </c>
      <c r="H16" s="13"/>
      <c r="I16" s="19"/>
    </row>
    <row r="17" spans="1:11" x14ac:dyDescent="0.25">
      <c r="B17" s="57"/>
      <c r="C17" s="13"/>
      <c r="H17" s="17"/>
    </row>
    <row r="18" spans="1:11" x14ac:dyDescent="0.25">
      <c r="E18" s="8" t="s">
        <v>62</v>
      </c>
      <c r="F18" s="51"/>
      <c r="G18" s="22">
        <f>SUM(F19:F20)</f>
        <v>38663066.039999999</v>
      </c>
      <c r="H18" s="17"/>
      <c r="I18" s="21"/>
    </row>
    <row r="19" spans="1:11" x14ac:dyDescent="0.25">
      <c r="A19" s="10"/>
      <c r="B19" s="13"/>
      <c r="C19" s="23"/>
      <c r="E19" s="8" t="s">
        <v>63</v>
      </c>
      <c r="F19" s="52">
        <f>9552638.27+1373407.98-321089.98+0.05+261.38-369798.85+3991212.59-261.38-5189.17-1087521.75+6733224.79-2000000-2253916.28-3500000+9283147.03-1741058.57-5000000+11478453.08-2144858.65+9174589.02-2034222.81-6000028+10459780.62+11596137.44-17999820+8006820.83+6222051.74-14735462-73421.77+437072.59-576201.2-346561.79+1712591.43-94321.86-128.77+4302909.81-28775.07-567063.52+4934968.81</f>
        <v>38379566.039999999</v>
      </c>
      <c r="H19" s="17"/>
      <c r="I19" s="21"/>
    </row>
    <row r="20" spans="1:11" x14ac:dyDescent="0.25">
      <c r="A20" s="15"/>
      <c r="B20" s="16"/>
      <c r="C20" s="17"/>
      <c r="E20" s="8" t="s">
        <v>64</v>
      </c>
      <c r="F20" s="84">
        <v>283500</v>
      </c>
      <c r="G20" s="8"/>
      <c r="H20" s="17"/>
      <c r="I20" s="24"/>
    </row>
    <row r="21" spans="1:11" x14ac:dyDescent="0.25">
      <c r="A21" s="10"/>
      <c r="B21" s="16"/>
      <c r="C21" s="17"/>
      <c r="E21" s="10"/>
      <c r="F21" s="25"/>
      <c r="G21" s="8"/>
      <c r="H21" s="23"/>
      <c r="I21" s="14"/>
    </row>
    <row r="22" spans="1:11" x14ac:dyDescent="0.25">
      <c r="A22" s="15"/>
      <c r="B22" s="17"/>
      <c r="C22" s="13"/>
      <c r="E22" s="15"/>
      <c r="G22" s="13"/>
      <c r="I22" s="14"/>
    </row>
    <row r="23" spans="1:11" x14ac:dyDescent="0.25">
      <c r="B23" s="13"/>
      <c r="C23" s="17"/>
      <c r="E23" s="15"/>
      <c r="F23" s="25"/>
      <c r="G23" s="8"/>
      <c r="I23" s="21"/>
    </row>
    <row r="24" spans="1:11" x14ac:dyDescent="0.25">
      <c r="A24" s="15"/>
      <c r="B24" s="17"/>
      <c r="C24" s="17"/>
      <c r="G24" s="8"/>
      <c r="I24" s="21"/>
    </row>
    <row r="25" spans="1:11" x14ac:dyDescent="0.25">
      <c r="B25" s="17"/>
      <c r="C25" s="17"/>
      <c r="H25" s="17"/>
    </row>
    <row r="26" spans="1:11" x14ac:dyDescent="0.25">
      <c r="B26" s="8"/>
      <c r="G26" s="17"/>
      <c r="H26" s="17"/>
      <c r="I26" s="14"/>
    </row>
    <row r="27" spans="1:11" x14ac:dyDescent="0.25">
      <c r="B27" s="11"/>
      <c r="C27" s="17"/>
      <c r="G27" s="17"/>
      <c r="H27" s="17"/>
    </row>
    <row r="28" spans="1:11" x14ac:dyDescent="0.25">
      <c r="B28" s="11"/>
      <c r="C28" s="11"/>
      <c r="G28" s="17"/>
      <c r="H28" s="26"/>
    </row>
    <row r="29" spans="1:11" ht="16.5" thickBot="1" x14ac:dyDescent="0.3">
      <c r="A29" s="15" t="s">
        <v>19</v>
      </c>
      <c r="B29" s="13"/>
      <c r="C29" s="27">
        <f>+C6+C13</f>
        <v>120129123.86</v>
      </c>
      <c r="E29" s="15" t="s">
        <v>112</v>
      </c>
      <c r="F29" s="15"/>
      <c r="G29" s="13"/>
      <c r="H29" s="27">
        <f>+H7+H12</f>
        <v>120129123.86</v>
      </c>
      <c r="I29" s="24"/>
    </row>
    <row r="30" spans="1:11" ht="16.5" thickTop="1" x14ac:dyDescent="0.25">
      <c r="B30" s="11"/>
      <c r="C30" s="287"/>
    </row>
    <row r="31" spans="1:11" x14ac:dyDescent="0.25">
      <c r="B31" s="11"/>
      <c r="C31" s="287">
        <v>0</v>
      </c>
      <c r="E31" s="17"/>
      <c r="H31" s="17"/>
    </row>
    <row r="32" spans="1:11" x14ac:dyDescent="0.25">
      <c r="B32" s="11"/>
      <c r="C32" s="287">
        <f>+C29-H29</f>
        <v>0</v>
      </c>
      <c r="F32" s="14"/>
      <c r="H32" s="17"/>
      <c r="K32" s="14"/>
    </row>
    <row r="33" spans="1:9" x14ac:dyDescent="0.25">
      <c r="B33" s="11"/>
      <c r="C33" s="287"/>
      <c r="E33" s="24"/>
      <c r="H33" s="17"/>
    </row>
    <row r="34" spans="1:9" x14ac:dyDescent="0.25">
      <c r="B34" s="11"/>
      <c r="C34" s="11"/>
      <c r="H34" s="9"/>
    </row>
    <row r="35" spans="1:9" x14ac:dyDescent="0.25">
      <c r="B35" s="11"/>
      <c r="C35" s="11"/>
      <c r="I35" s="24"/>
    </row>
    <row r="36" spans="1:9" x14ac:dyDescent="0.25">
      <c r="A36" s="15"/>
      <c r="B36" s="11"/>
      <c r="C36" s="11"/>
    </row>
    <row r="37" spans="1:9" x14ac:dyDescent="0.25">
      <c r="A37" s="286" t="s">
        <v>351</v>
      </c>
      <c r="B37" s="8"/>
      <c r="C37" s="323" t="s">
        <v>74</v>
      </c>
      <c r="D37" s="323"/>
      <c r="E37" s="323"/>
      <c r="F37" s="324" t="s">
        <v>241</v>
      </c>
      <c r="G37" s="324"/>
    </row>
    <row r="38" spans="1:9" x14ac:dyDescent="0.25">
      <c r="A38" s="285" t="s">
        <v>65</v>
      </c>
      <c r="B38" s="8"/>
      <c r="C38" s="323" t="s">
        <v>66</v>
      </c>
      <c r="D38" s="323"/>
      <c r="E38" s="323"/>
      <c r="F38" s="324" t="s">
        <v>242</v>
      </c>
      <c r="G38" s="324"/>
    </row>
    <row r="40" spans="1:9" x14ac:dyDescent="0.25">
      <c r="A40" s="320"/>
      <c r="B40" s="320"/>
      <c r="C40" s="320"/>
      <c r="D40" s="320"/>
      <c r="E40" s="320"/>
      <c r="F40" s="320"/>
      <c r="G40" s="320"/>
      <c r="H40" s="320"/>
    </row>
    <row r="41" spans="1:9" x14ac:dyDescent="0.25">
      <c r="A41" s="321"/>
      <c r="B41" s="321"/>
      <c r="C41" s="321"/>
      <c r="D41" s="321"/>
      <c r="E41" s="321"/>
      <c r="F41" s="321"/>
      <c r="G41" s="321"/>
      <c r="H41" s="321"/>
    </row>
  </sheetData>
  <mergeCells count="11">
    <mergeCell ref="A40:C40"/>
    <mergeCell ref="D40:H40"/>
    <mergeCell ref="A41:C41"/>
    <mergeCell ref="D41:H41"/>
    <mergeCell ref="A1:H1"/>
    <mergeCell ref="A2:H2"/>
    <mergeCell ref="A3:H3"/>
    <mergeCell ref="C37:E37"/>
    <mergeCell ref="C38:E38"/>
    <mergeCell ref="F37:G37"/>
    <mergeCell ref="F38:G38"/>
  </mergeCells>
  <printOptions horizontalCentered="1"/>
  <pageMargins left="0.7" right="0.7" top="0.75" bottom="0.75" header="0.3" footer="0.3"/>
  <pageSetup paperSize="256" scale="71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104"/>
  <sheetViews>
    <sheetView showGridLines="0" topLeftCell="A13" workbookViewId="0">
      <selection activeCell="F34" sqref="F34"/>
    </sheetView>
  </sheetViews>
  <sheetFormatPr baseColWidth="10" defaultRowHeight="15" x14ac:dyDescent="0.25"/>
  <cols>
    <col min="1" max="1" width="14.5703125" bestFit="1" customWidth="1"/>
    <col min="2" max="2" width="51.85546875" bestFit="1" customWidth="1"/>
    <col min="3" max="3" width="16.140625" bestFit="1" customWidth="1"/>
  </cols>
  <sheetData>
    <row r="1" spans="1:5" x14ac:dyDescent="0.25">
      <c r="E1" t="s">
        <v>292</v>
      </c>
    </row>
    <row r="2" spans="1:5" x14ac:dyDescent="0.25">
      <c r="A2" t="s">
        <v>151</v>
      </c>
      <c r="B2" t="s">
        <v>27</v>
      </c>
      <c r="C2" t="s">
        <v>167</v>
      </c>
    </row>
    <row r="3" spans="1:5" x14ac:dyDescent="0.25">
      <c r="A3" t="s">
        <v>152</v>
      </c>
      <c r="B3" t="s">
        <v>117</v>
      </c>
      <c r="C3" t="s">
        <v>167</v>
      </c>
    </row>
    <row r="5" spans="1:5" x14ac:dyDescent="0.25">
      <c r="A5" t="s">
        <v>28</v>
      </c>
      <c r="B5" t="s">
        <v>29</v>
      </c>
      <c r="C5" t="s">
        <v>243</v>
      </c>
    </row>
    <row r="6" spans="1:5" x14ac:dyDescent="0.25">
      <c r="A6" t="s">
        <v>118</v>
      </c>
      <c r="B6" t="s">
        <v>119</v>
      </c>
      <c r="C6" t="s">
        <v>243</v>
      </c>
    </row>
    <row r="8" spans="1:5" x14ac:dyDescent="0.25">
      <c r="A8" t="s">
        <v>30</v>
      </c>
      <c r="B8" t="s">
        <v>31</v>
      </c>
      <c r="C8" t="s">
        <v>223</v>
      </c>
    </row>
    <row r="9" spans="1:5" x14ac:dyDescent="0.25">
      <c r="A9" t="s">
        <v>120</v>
      </c>
      <c r="B9" t="s">
        <v>121</v>
      </c>
      <c r="C9" t="s">
        <v>223</v>
      </c>
    </row>
    <row r="11" spans="1:5" x14ac:dyDescent="0.25">
      <c r="B11" t="s">
        <v>32</v>
      </c>
      <c r="C11" t="s">
        <v>245</v>
      </c>
    </row>
    <row r="14" spans="1:5" x14ac:dyDescent="0.25">
      <c r="A14" t="s">
        <v>33</v>
      </c>
      <c r="B14" t="s">
        <v>34</v>
      </c>
      <c r="C14" t="s">
        <v>222</v>
      </c>
    </row>
    <row r="15" spans="1:5" x14ac:dyDescent="0.25">
      <c r="A15" t="s">
        <v>122</v>
      </c>
      <c r="B15" t="s">
        <v>123</v>
      </c>
      <c r="C15" t="s">
        <v>222</v>
      </c>
    </row>
    <row r="17" spans="1:4" x14ac:dyDescent="0.25">
      <c r="A17" s="181" t="s">
        <v>35</v>
      </c>
      <c r="B17" s="181" t="s">
        <v>36</v>
      </c>
      <c r="C17" s="181" t="s">
        <v>231</v>
      </c>
      <c r="D17" s="181" t="s">
        <v>294</v>
      </c>
    </row>
    <row r="18" spans="1:4" x14ac:dyDescent="0.25">
      <c r="A18" s="181" t="s">
        <v>124</v>
      </c>
      <c r="B18" s="181" t="s">
        <v>125</v>
      </c>
      <c r="C18" s="181" t="s">
        <v>231</v>
      </c>
      <c r="D18" s="181" t="s">
        <v>294</v>
      </c>
    </row>
    <row r="20" spans="1:4" x14ac:dyDescent="0.25">
      <c r="A20" s="181"/>
      <c r="B20" s="181"/>
      <c r="C20" s="181"/>
      <c r="D20" s="181" t="s">
        <v>295</v>
      </c>
    </row>
    <row r="21" spans="1:4" x14ac:dyDescent="0.25">
      <c r="A21" s="181"/>
      <c r="B21" s="181"/>
      <c r="C21" s="181"/>
      <c r="D21" s="181" t="s">
        <v>295</v>
      </c>
    </row>
    <row r="23" spans="1:4" x14ac:dyDescent="0.25">
      <c r="A23" t="s">
        <v>37</v>
      </c>
      <c r="B23" t="s">
        <v>38</v>
      </c>
      <c r="C23" t="s">
        <v>232</v>
      </c>
    </row>
    <row r="24" spans="1:4" x14ac:dyDescent="0.25">
      <c r="A24" t="s">
        <v>126</v>
      </c>
      <c r="B24" t="s">
        <v>127</v>
      </c>
      <c r="C24" t="s">
        <v>232</v>
      </c>
    </row>
    <row r="26" spans="1:4" x14ac:dyDescent="0.25">
      <c r="B26" t="s">
        <v>39</v>
      </c>
      <c r="C26" t="s">
        <v>233</v>
      </c>
    </row>
    <row r="29" spans="1:4" x14ac:dyDescent="0.25">
      <c r="B29" t="s">
        <v>40</v>
      </c>
      <c r="C29">
        <v>0</v>
      </c>
    </row>
    <row r="32" spans="1:4" x14ac:dyDescent="0.25">
      <c r="A32" t="s">
        <v>239</v>
      </c>
      <c r="B32" t="s">
        <v>236</v>
      </c>
      <c r="C32" t="s">
        <v>244</v>
      </c>
    </row>
    <row r="33" spans="1:3" x14ac:dyDescent="0.25">
      <c r="A33" t="s">
        <v>240</v>
      </c>
      <c r="B33" t="s">
        <v>237</v>
      </c>
      <c r="C33" t="s">
        <v>244</v>
      </c>
    </row>
    <row r="35" spans="1:3" x14ac:dyDescent="0.25">
      <c r="B35" t="s">
        <v>41</v>
      </c>
      <c r="C35" t="s">
        <v>244</v>
      </c>
    </row>
    <row r="38" spans="1:3" x14ac:dyDescent="0.25">
      <c r="B38" t="s">
        <v>42</v>
      </c>
      <c r="C38" t="s">
        <v>234</v>
      </c>
    </row>
    <row r="41" spans="1:3" x14ac:dyDescent="0.25">
      <c r="B41" t="s">
        <v>43</v>
      </c>
      <c r="C41">
        <v>0</v>
      </c>
    </row>
    <row r="44" spans="1:3" x14ac:dyDescent="0.25">
      <c r="A44" t="s">
        <v>80</v>
      </c>
      <c r="B44" t="s">
        <v>81</v>
      </c>
      <c r="C44" t="s">
        <v>116</v>
      </c>
    </row>
    <row r="45" spans="1:3" x14ac:dyDescent="0.25">
      <c r="A45" t="s">
        <v>128</v>
      </c>
      <c r="B45" t="s">
        <v>81</v>
      </c>
      <c r="C45" t="s">
        <v>116</v>
      </c>
    </row>
    <row r="47" spans="1:3" x14ac:dyDescent="0.25">
      <c r="B47" t="s">
        <v>24</v>
      </c>
      <c r="C47" t="s">
        <v>116</v>
      </c>
    </row>
    <row r="50" spans="1:3" x14ac:dyDescent="0.25">
      <c r="B50" t="s">
        <v>44</v>
      </c>
      <c r="C50" t="s">
        <v>116</v>
      </c>
    </row>
    <row r="53" spans="1:3" x14ac:dyDescent="0.25">
      <c r="B53" t="s">
        <v>26</v>
      </c>
      <c r="C53" t="s">
        <v>235</v>
      </c>
    </row>
    <row r="56" spans="1:3" x14ac:dyDescent="0.25">
      <c r="A56" t="s">
        <v>10</v>
      </c>
      <c r="B56" t="s">
        <v>11</v>
      </c>
      <c r="C56" s="61">
        <v>55635.33</v>
      </c>
    </row>
    <row r="57" spans="1:3" x14ac:dyDescent="0.25">
      <c r="A57" t="s">
        <v>129</v>
      </c>
      <c r="B57" t="s">
        <v>12</v>
      </c>
      <c r="C57" s="61">
        <v>55635.33</v>
      </c>
    </row>
    <row r="59" spans="1:3" x14ac:dyDescent="0.25">
      <c r="A59" t="s">
        <v>13</v>
      </c>
      <c r="B59" t="s">
        <v>14</v>
      </c>
      <c r="C59" s="61">
        <v>5716.94</v>
      </c>
    </row>
    <row r="60" spans="1:3" x14ac:dyDescent="0.25">
      <c r="A60" t="s">
        <v>130</v>
      </c>
      <c r="B60" t="s">
        <v>131</v>
      </c>
      <c r="C60" s="61">
        <v>5716.94</v>
      </c>
    </row>
    <row r="62" spans="1:3" x14ac:dyDescent="0.25">
      <c r="A62" t="s">
        <v>15</v>
      </c>
      <c r="B62" t="s">
        <v>16</v>
      </c>
      <c r="C62" s="61">
        <v>70175545.049999997</v>
      </c>
    </row>
    <row r="63" spans="1:3" x14ac:dyDescent="0.25">
      <c r="A63" t="s">
        <v>132</v>
      </c>
      <c r="B63" t="s">
        <v>133</v>
      </c>
      <c r="C63" s="61">
        <v>70175545.049999997</v>
      </c>
    </row>
    <row r="65" spans="1:3" x14ac:dyDescent="0.25">
      <c r="A65" t="s">
        <v>17</v>
      </c>
      <c r="B65" t="s">
        <v>18</v>
      </c>
      <c r="C65" s="61">
        <v>40822794.850000001</v>
      </c>
    </row>
    <row r="66" spans="1:3" x14ac:dyDescent="0.25">
      <c r="A66" t="s">
        <v>134</v>
      </c>
      <c r="B66" t="s">
        <v>135</v>
      </c>
      <c r="C66" s="61">
        <v>40822794.850000001</v>
      </c>
    </row>
    <row r="68" spans="1:3" x14ac:dyDescent="0.25">
      <c r="B68" t="s">
        <v>19</v>
      </c>
      <c r="C68" s="61">
        <v>111059692.17</v>
      </c>
    </row>
    <row r="71" spans="1:3" x14ac:dyDescent="0.25">
      <c r="B71" t="s">
        <v>20</v>
      </c>
      <c r="C71">
        <v>0</v>
      </c>
    </row>
    <row r="74" spans="1:3" x14ac:dyDescent="0.25">
      <c r="B74" t="s">
        <v>164</v>
      </c>
      <c r="C74">
        <v>0</v>
      </c>
    </row>
    <row r="77" spans="1:3" x14ac:dyDescent="0.25">
      <c r="A77" t="s">
        <v>155</v>
      </c>
      <c r="B77" t="s">
        <v>4</v>
      </c>
      <c r="C77" s="61">
        <v>1349.18</v>
      </c>
    </row>
    <row r="78" spans="1:3" x14ac:dyDescent="0.25">
      <c r="A78" t="s">
        <v>156</v>
      </c>
      <c r="B78" t="s">
        <v>136</v>
      </c>
      <c r="C78" s="61">
        <v>1349.18</v>
      </c>
    </row>
    <row r="80" spans="1:3" x14ac:dyDescent="0.25">
      <c r="B80" t="s">
        <v>21</v>
      </c>
      <c r="C80" s="61">
        <v>1349.18</v>
      </c>
    </row>
    <row r="89" spans="1:3" x14ac:dyDescent="0.25">
      <c r="B89" t="s">
        <v>22</v>
      </c>
      <c r="C89" s="61">
        <v>111061041.34999999</v>
      </c>
    </row>
    <row r="92" spans="1:3" x14ac:dyDescent="0.25">
      <c r="B92" t="s">
        <v>23</v>
      </c>
      <c r="C92">
        <v>0</v>
      </c>
    </row>
    <row r="95" spans="1:3" x14ac:dyDescent="0.25">
      <c r="A95" t="s">
        <v>82</v>
      </c>
      <c r="B95" t="s">
        <v>83</v>
      </c>
      <c r="C95" s="61">
        <v>846057.14</v>
      </c>
    </row>
    <row r="96" spans="1:3" x14ac:dyDescent="0.25">
      <c r="A96" t="s">
        <v>137</v>
      </c>
      <c r="B96" t="s">
        <v>138</v>
      </c>
      <c r="C96" s="61">
        <v>846057.14</v>
      </c>
    </row>
    <row r="98" spans="2:3" x14ac:dyDescent="0.25">
      <c r="B98" t="s">
        <v>24</v>
      </c>
      <c r="C98" s="61">
        <v>846057.14</v>
      </c>
    </row>
    <row r="101" spans="2:3" x14ac:dyDescent="0.25">
      <c r="B101" t="s">
        <v>25</v>
      </c>
      <c r="C101" s="61">
        <v>846057.14</v>
      </c>
    </row>
    <row r="104" spans="2:3" x14ac:dyDescent="0.25">
      <c r="B104" t="s">
        <v>26</v>
      </c>
      <c r="C104" s="61">
        <v>111907098.48999999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G112"/>
  <sheetViews>
    <sheetView showGridLines="0" topLeftCell="A97" workbookViewId="0">
      <selection activeCell="B107" sqref="B107"/>
    </sheetView>
  </sheetViews>
  <sheetFormatPr baseColWidth="10" defaultRowHeight="15" x14ac:dyDescent="0.25"/>
  <cols>
    <col min="1" max="1" width="17.7109375" style="2" bestFit="1" customWidth="1"/>
    <col min="2" max="2" width="69.140625" bestFit="1" customWidth="1"/>
  </cols>
  <sheetData>
    <row r="2" spans="1:7" x14ac:dyDescent="0.25">
      <c r="A2">
        <v>1110</v>
      </c>
      <c r="B2" t="s">
        <v>45</v>
      </c>
      <c r="C2" s="61">
        <v>53.7</v>
      </c>
      <c r="D2">
        <v>0</v>
      </c>
      <c r="E2">
        <v>0</v>
      </c>
      <c r="G2" s="181" t="s">
        <v>293</v>
      </c>
    </row>
    <row r="3" spans="1:7" x14ac:dyDescent="0.25">
      <c r="A3">
        <v>111004</v>
      </c>
      <c r="B3" t="s">
        <v>11</v>
      </c>
      <c r="C3" s="61">
        <v>53.7</v>
      </c>
      <c r="D3">
        <v>0.5</v>
      </c>
      <c r="E3" s="61">
        <v>26.85</v>
      </c>
    </row>
    <row r="4" spans="1:7" x14ac:dyDescent="0.25">
      <c r="A4">
        <v>1110040101</v>
      </c>
      <c r="B4" t="s">
        <v>12</v>
      </c>
      <c r="C4" s="61">
        <v>53.7</v>
      </c>
      <c r="D4">
        <v>0</v>
      </c>
      <c r="E4">
        <v>0</v>
      </c>
    </row>
    <row r="5" spans="1:7" x14ac:dyDescent="0.25">
      <c r="A5">
        <v>1250</v>
      </c>
      <c r="B5" t="s">
        <v>46</v>
      </c>
      <c r="C5">
        <v>5.72</v>
      </c>
      <c r="D5">
        <v>1</v>
      </c>
      <c r="E5">
        <v>5.72</v>
      </c>
    </row>
    <row r="6" spans="1:7" x14ac:dyDescent="0.25">
      <c r="A6">
        <v>126002</v>
      </c>
      <c r="B6" t="s">
        <v>16</v>
      </c>
      <c r="C6" s="61">
        <v>70175.55</v>
      </c>
      <c r="D6">
        <v>0</v>
      </c>
      <c r="E6">
        <v>0</v>
      </c>
    </row>
    <row r="7" spans="1:7" x14ac:dyDescent="0.25">
      <c r="A7">
        <v>126003</v>
      </c>
      <c r="B7" t="s">
        <v>18</v>
      </c>
      <c r="C7" s="61">
        <v>49894.16</v>
      </c>
      <c r="D7">
        <v>1</v>
      </c>
      <c r="E7" s="61">
        <v>49894.16</v>
      </c>
    </row>
    <row r="23" spans="1:5" x14ac:dyDescent="0.25">
      <c r="A23" t="s">
        <v>169</v>
      </c>
      <c r="B23" t="s">
        <v>170</v>
      </c>
      <c r="C23" s="61">
        <v>120129.12</v>
      </c>
      <c r="E23" s="61">
        <v>49926.73</v>
      </c>
    </row>
    <row r="26" spans="1:5" x14ac:dyDescent="0.25">
      <c r="A26" t="s">
        <v>171</v>
      </c>
      <c r="B26" t="s">
        <v>172</v>
      </c>
      <c r="C26" s="61">
        <v>5991.21</v>
      </c>
    </row>
    <row r="29" spans="1:5" x14ac:dyDescent="0.25">
      <c r="B29" t="s">
        <v>173</v>
      </c>
    </row>
    <row r="32" spans="1:5" x14ac:dyDescent="0.25">
      <c r="A32"/>
      <c r="B32" t="s">
        <v>174</v>
      </c>
    </row>
    <row r="33" spans="1:5" x14ac:dyDescent="0.25">
      <c r="A33">
        <v>3110</v>
      </c>
      <c r="B33" t="s">
        <v>47</v>
      </c>
      <c r="C33" s="61">
        <v>69344.800000000003</v>
      </c>
      <c r="D33">
        <v>1</v>
      </c>
      <c r="E33" s="61">
        <v>69344.800000000003</v>
      </c>
    </row>
    <row r="34" spans="1:5" x14ac:dyDescent="0.25">
      <c r="A34">
        <v>3120</v>
      </c>
      <c r="B34" t="s">
        <v>175</v>
      </c>
      <c r="C34">
        <v>0</v>
      </c>
      <c r="D34">
        <v>1</v>
      </c>
      <c r="E34">
        <v>0</v>
      </c>
    </row>
    <row r="35" spans="1:5" x14ac:dyDescent="0.25">
      <c r="A35">
        <v>3130</v>
      </c>
      <c r="B35" t="s">
        <v>48</v>
      </c>
      <c r="C35" s="61">
        <v>10961.25</v>
      </c>
      <c r="D35">
        <v>1</v>
      </c>
      <c r="E35" s="61">
        <v>10961.25</v>
      </c>
    </row>
    <row r="36" spans="1:5" x14ac:dyDescent="0.25">
      <c r="A36"/>
      <c r="B36" t="s">
        <v>176</v>
      </c>
      <c r="E36" s="61">
        <v>80306.05</v>
      </c>
    </row>
    <row r="39" spans="1:5" x14ac:dyDescent="0.25">
      <c r="A39"/>
      <c r="B39" t="s">
        <v>177</v>
      </c>
    </row>
    <row r="40" spans="1:5" x14ac:dyDescent="0.25">
      <c r="A40"/>
      <c r="B40" t="s">
        <v>178</v>
      </c>
    </row>
    <row r="41" spans="1:5" x14ac:dyDescent="0.25">
      <c r="A41">
        <v>2311</v>
      </c>
      <c r="B41" t="s">
        <v>179</v>
      </c>
      <c r="C41">
        <v>0</v>
      </c>
      <c r="D41">
        <v>1</v>
      </c>
      <c r="E41">
        <v>0</v>
      </c>
    </row>
    <row r="42" spans="1:5" x14ac:dyDescent="0.25">
      <c r="A42">
        <v>314001</v>
      </c>
      <c r="B42" t="s">
        <v>38</v>
      </c>
      <c r="C42" s="61">
        <v>38749.360000000001</v>
      </c>
      <c r="D42">
        <v>1</v>
      </c>
      <c r="E42" s="61">
        <v>38749.360000000001</v>
      </c>
    </row>
    <row r="43" spans="1:5" x14ac:dyDescent="0.25">
      <c r="A43">
        <v>314002</v>
      </c>
      <c r="B43" t="s">
        <v>180</v>
      </c>
      <c r="C43" s="61">
        <v>189</v>
      </c>
      <c r="D43">
        <v>0.5</v>
      </c>
      <c r="E43" s="61">
        <v>94.5</v>
      </c>
    </row>
    <row r="44" spans="1:5" x14ac:dyDescent="0.25">
      <c r="A44">
        <v>3210</v>
      </c>
      <c r="B44" t="s">
        <v>181</v>
      </c>
      <c r="C44">
        <v>0</v>
      </c>
      <c r="D44">
        <v>1</v>
      </c>
      <c r="E44">
        <v>0</v>
      </c>
    </row>
    <row r="45" spans="1:5" x14ac:dyDescent="0.25">
      <c r="A45">
        <v>3220</v>
      </c>
      <c r="B45" t="s">
        <v>182</v>
      </c>
      <c r="C45">
        <v>0</v>
      </c>
      <c r="D45">
        <v>0.75</v>
      </c>
      <c r="E45">
        <v>0</v>
      </c>
    </row>
    <row r="46" spans="1:5" x14ac:dyDescent="0.25">
      <c r="A46">
        <v>3250</v>
      </c>
      <c r="B46" t="s">
        <v>183</v>
      </c>
      <c r="C46">
        <v>0</v>
      </c>
      <c r="D46">
        <v>0</v>
      </c>
      <c r="E46">
        <v>0</v>
      </c>
    </row>
    <row r="47" spans="1:5" x14ac:dyDescent="0.25">
      <c r="A47">
        <v>1149010301</v>
      </c>
      <c r="B47" t="s">
        <v>184</v>
      </c>
      <c r="C47">
        <v>0</v>
      </c>
      <c r="D47">
        <v>0.5</v>
      </c>
      <c r="E47">
        <v>0</v>
      </c>
    </row>
    <row r="48" spans="1:5" x14ac:dyDescent="0.25">
      <c r="A48">
        <v>1149010302</v>
      </c>
      <c r="B48" t="s">
        <v>184</v>
      </c>
      <c r="C48">
        <v>0</v>
      </c>
      <c r="D48">
        <v>0.5</v>
      </c>
      <c r="E48">
        <v>0</v>
      </c>
    </row>
    <row r="49" spans="1:5" x14ac:dyDescent="0.25">
      <c r="A49" s="1">
        <v>24130000010000</v>
      </c>
      <c r="B49" t="s">
        <v>185</v>
      </c>
      <c r="C49">
        <v>0</v>
      </c>
      <c r="D49">
        <v>0</v>
      </c>
      <c r="E49">
        <v>0</v>
      </c>
    </row>
    <row r="50" spans="1:5" x14ac:dyDescent="0.25">
      <c r="A50" s="1">
        <v>24130000010001</v>
      </c>
      <c r="B50" t="s">
        <v>186</v>
      </c>
      <c r="C50">
        <v>0</v>
      </c>
      <c r="D50">
        <v>1</v>
      </c>
      <c r="E50">
        <v>0</v>
      </c>
    </row>
    <row r="51" spans="1:5" x14ac:dyDescent="0.25">
      <c r="A51" s="1">
        <v>24130000010002</v>
      </c>
      <c r="B51" t="s">
        <v>224</v>
      </c>
      <c r="C51">
        <v>0</v>
      </c>
      <c r="D51">
        <v>1</v>
      </c>
      <c r="E51">
        <v>0</v>
      </c>
    </row>
    <row r="52" spans="1:5" x14ac:dyDescent="0.25">
      <c r="A52"/>
      <c r="B52" t="s">
        <v>187</v>
      </c>
      <c r="C52">
        <v>0</v>
      </c>
      <c r="D52">
        <v>1</v>
      </c>
      <c r="E52" s="61">
        <v>0</v>
      </c>
    </row>
    <row r="53" spans="1:5" x14ac:dyDescent="0.25">
      <c r="A53"/>
      <c r="B53" t="s">
        <v>188</v>
      </c>
      <c r="E53" s="61">
        <v>38843.86</v>
      </c>
    </row>
    <row r="54" spans="1:5" x14ac:dyDescent="0.25">
      <c r="B54" t="s">
        <v>189</v>
      </c>
      <c r="E54" s="61">
        <v>119149.92</v>
      </c>
    </row>
    <row r="56" spans="1:5" x14ac:dyDescent="0.25">
      <c r="B56" t="s">
        <v>190</v>
      </c>
    </row>
    <row r="59" spans="1:5" x14ac:dyDescent="0.25">
      <c r="A59" t="s">
        <v>191</v>
      </c>
      <c r="B59" t="s">
        <v>192</v>
      </c>
      <c r="C59" s="61">
        <v>119149.92</v>
      </c>
    </row>
    <row r="62" spans="1:5" x14ac:dyDescent="0.25">
      <c r="A62" t="s">
        <v>193</v>
      </c>
      <c r="B62" t="s">
        <v>194</v>
      </c>
      <c r="C62" s="61">
        <v>113158.71</v>
      </c>
    </row>
    <row r="65" spans="1:3" x14ac:dyDescent="0.25">
      <c r="A65" t="s">
        <v>195</v>
      </c>
      <c r="B65" t="s">
        <v>196</v>
      </c>
      <c r="C65">
        <v>238.65</v>
      </c>
    </row>
    <row r="68" spans="1:3" x14ac:dyDescent="0.25">
      <c r="A68"/>
      <c r="B68" t="s">
        <v>197</v>
      </c>
    </row>
    <row r="69" spans="1:3" x14ac:dyDescent="0.25">
      <c r="A69">
        <v>2</v>
      </c>
      <c r="B69" t="s">
        <v>49</v>
      </c>
      <c r="C69" s="61">
        <v>-884.71</v>
      </c>
    </row>
    <row r="70" spans="1:3" x14ac:dyDescent="0.25">
      <c r="A70">
        <v>5</v>
      </c>
      <c r="B70" t="s">
        <v>198</v>
      </c>
      <c r="C70">
        <v>0</v>
      </c>
    </row>
    <row r="72" spans="1:3" x14ac:dyDescent="0.25">
      <c r="A72" t="s">
        <v>199</v>
      </c>
      <c r="B72" t="s">
        <v>200</v>
      </c>
      <c r="C72" s="61">
        <v>-884.71</v>
      </c>
    </row>
    <row r="74" spans="1:3" x14ac:dyDescent="0.25">
      <c r="A74" t="s">
        <v>201</v>
      </c>
      <c r="B74" t="s">
        <v>202</v>
      </c>
      <c r="C74">
        <v>-61.93</v>
      </c>
    </row>
    <row r="76" spans="1:3" x14ac:dyDescent="0.25">
      <c r="A76" t="s">
        <v>203</v>
      </c>
      <c r="B76" t="s">
        <v>204</v>
      </c>
      <c r="C76" s="61">
        <v>119087.99</v>
      </c>
    </row>
    <row r="77" spans="1:3" x14ac:dyDescent="0.25">
      <c r="A77" t="s">
        <v>205</v>
      </c>
      <c r="B77" t="s">
        <v>206</v>
      </c>
      <c r="C77" s="61">
        <v>13467.72</v>
      </c>
    </row>
    <row r="79" spans="1:3" x14ac:dyDescent="0.25">
      <c r="A79" t="s">
        <v>169</v>
      </c>
      <c r="B79" t="s">
        <v>207</v>
      </c>
      <c r="C79" s="61">
        <v>119149.92</v>
      </c>
    </row>
    <row r="82" spans="1:3" x14ac:dyDescent="0.25">
      <c r="A82"/>
      <c r="B82" t="s">
        <v>174</v>
      </c>
      <c r="C82" s="61">
        <v>80306.05</v>
      </c>
    </row>
    <row r="83" spans="1:3" x14ac:dyDescent="0.25">
      <c r="A83">
        <v>3110</v>
      </c>
      <c r="B83" t="s">
        <v>47</v>
      </c>
      <c r="C83" s="61">
        <v>69344.800000000003</v>
      </c>
    </row>
    <row r="84" spans="1:3" x14ac:dyDescent="0.25">
      <c r="A84"/>
      <c r="B84" t="s">
        <v>175</v>
      </c>
      <c r="C84">
        <v>0</v>
      </c>
    </row>
    <row r="85" spans="1:3" x14ac:dyDescent="0.25">
      <c r="A85">
        <v>3130</v>
      </c>
      <c r="B85" t="s">
        <v>48</v>
      </c>
      <c r="C85" s="61">
        <v>10961.25</v>
      </c>
    </row>
    <row r="88" spans="1:3" x14ac:dyDescent="0.25">
      <c r="A88"/>
      <c r="B88" t="s">
        <v>178</v>
      </c>
      <c r="C88" s="61">
        <v>38843.86</v>
      </c>
    </row>
    <row r="89" spans="1:3" x14ac:dyDescent="0.25">
      <c r="A89">
        <v>314001</v>
      </c>
      <c r="B89" t="s">
        <v>38</v>
      </c>
      <c r="C89" s="61">
        <v>38749.360000000001</v>
      </c>
    </row>
    <row r="90" spans="1:3" x14ac:dyDescent="0.25">
      <c r="A90">
        <v>314002</v>
      </c>
      <c r="B90" t="s">
        <v>180</v>
      </c>
      <c r="C90" s="61">
        <v>94.5</v>
      </c>
    </row>
    <row r="91" spans="1:3" x14ac:dyDescent="0.25">
      <c r="A91">
        <v>3210</v>
      </c>
      <c r="B91" t="s">
        <v>181</v>
      </c>
      <c r="C91">
        <v>0</v>
      </c>
    </row>
    <row r="92" spans="1:3" x14ac:dyDescent="0.25">
      <c r="A92">
        <v>3220</v>
      </c>
      <c r="B92" t="s">
        <v>182</v>
      </c>
      <c r="C92">
        <v>0</v>
      </c>
    </row>
    <row r="93" spans="1:3" x14ac:dyDescent="0.25">
      <c r="A93">
        <v>1149010301</v>
      </c>
      <c r="B93" t="s">
        <v>184</v>
      </c>
      <c r="C93">
        <v>0</v>
      </c>
    </row>
    <row r="94" spans="1:3" x14ac:dyDescent="0.25">
      <c r="A94">
        <v>3250</v>
      </c>
      <c r="B94" t="s">
        <v>183</v>
      </c>
      <c r="C94">
        <v>0</v>
      </c>
    </row>
    <row r="95" spans="1:3" x14ac:dyDescent="0.25">
      <c r="A95">
        <v>1149010302</v>
      </c>
      <c r="B95" t="s">
        <v>184</v>
      </c>
      <c r="C95">
        <v>0</v>
      </c>
    </row>
    <row r="96" spans="1:3" x14ac:dyDescent="0.25">
      <c r="A96">
        <v>2413000001</v>
      </c>
      <c r="B96" t="s">
        <v>185</v>
      </c>
      <c r="C96">
        <v>0</v>
      </c>
    </row>
    <row r="97" spans="1:3" x14ac:dyDescent="0.25">
      <c r="A97" t="s">
        <v>208</v>
      </c>
      <c r="B97" t="s">
        <v>209</v>
      </c>
      <c r="C97">
        <v>0</v>
      </c>
    </row>
    <row r="100" spans="1:3" x14ac:dyDescent="0.25">
      <c r="A100" t="s">
        <v>171</v>
      </c>
      <c r="B100" t="s">
        <v>210</v>
      </c>
    </row>
    <row r="101" spans="1:3" x14ac:dyDescent="0.25">
      <c r="A101">
        <v>1</v>
      </c>
      <c r="B101" t="s">
        <v>211</v>
      </c>
      <c r="C101" s="61">
        <v>120129.12</v>
      </c>
    </row>
    <row r="102" spans="1:3" x14ac:dyDescent="0.25">
      <c r="A102">
        <v>2</v>
      </c>
      <c r="B102" t="s">
        <v>212</v>
      </c>
      <c r="C102" s="61">
        <v>49926.73</v>
      </c>
    </row>
    <row r="103" spans="1:3" x14ac:dyDescent="0.25">
      <c r="A103">
        <v>3</v>
      </c>
      <c r="B103" t="s">
        <v>172</v>
      </c>
      <c r="C103" s="61">
        <v>5991.21</v>
      </c>
    </row>
    <row r="104" spans="1:3" x14ac:dyDescent="0.25">
      <c r="A104">
        <v>4</v>
      </c>
      <c r="B104" t="s">
        <v>213</v>
      </c>
      <c r="C104" s="61">
        <v>113158.71</v>
      </c>
    </row>
    <row r="105" spans="1:3" x14ac:dyDescent="0.25">
      <c r="A105">
        <v>5</v>
      </c>
      <c r="B105" t="s">
        <v>214</v>
      </c>
      <c r="C105">
        <v>238.65</v>
      </c>
    </row>
    <row r="108" spans="1:3" x14ac:dyDescent="0.25">
      <c r="A108" t="s">
        <v>191</v>
      </c>
      <c r="B108" t="s">
        <v>215</v>
      </c>
    </row>
    <row r="109" spans="1:3" x14ac:dyDescent="0.25">
      <c r="A109">
        <v>1</v>
      </c>
      <c r="B109" t="s">
        <v>216</v>
      </c>
      <c r="C109" s="61">
        <v>-884.71</v>
      </c>
    </row>
    <row r="110" spans="1:3" x14ac:dyDescent="0.25">
      <c r="A110">
        <v>2</v>
      </c>
      <c r="B110" t="s">
        <v>217</v>
      </c>
      <c r="C110">
        <v>-61.93</v>
      </c>
    </row>
    <row r="111" spans="1:3" x14ac:dyDescent="0.25">
      <c r="A111">
        <v>3</v>
      </c>
      <c r="B111" t="s">
        <v>218</v>
      </c>
      <c r="C111" s="61">
        <v>119087.99</v>
      </c>
    </row>
    <row r="112" spans="1:3" x14ac:dyDescent="0.25">
      <c r="A112">
        <v>4</v>
      </c>
      <c r="B112" t="s">
        <v>219</v>
      </c>
      <c r="C112" s="61">
        <v>13467.72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99"/>
  <sheetViews>
    <sheetView showGridLines="0" workbookViewId="0">
      <selection activeCell="D108" sqref="D108"/>
    </sheetView>
  </sheetViews>
  <sheetFormatPr baseColWidth="10" defaultRowHeight="11.25" x14ac:dyDescent="0.2"/>
  <cols>
    <col min="1" max="1" width="15.140625" style="6" bestFit="1" customWidth="1"/>
    <col min="2" max="2" width="25.42578125" style="5" customWidth="1"/>
    <col min="3" max="3" width="17.7109375" style="4" customWidth="1"/>
    <col min="4" max="4" width="12.42578125" style="4" customWidth="1"/>
    <col min="5" max="5" width="13.5703125" style="4" customWidth="1"/>
    <col min="6" max="6" width="18.42578125" style="4" bestFit="1" customWidth="1"/>
    <col min="7" max="7" width="14.7109375" style="5" customWidth="1"/>
    <col min="8" max="8" width="5.7109375" style="5" customWidth="1"/>
    <col min="9" max="9" width="2.42578125" style="5" customWidth="1"/>
    <col min="10" max="16384" width="11.42578125" style="5"/>
  </cols>
  <sheetData>
    <row r="1" spans="1:10" x14ac:dyDescent="0.2">
      <c r="A1" s="190">
        <v>1</v>
      </c>
      <c r="B1" s="191" t="s">
        <v>139</v>
      </c>
      <c r="C1" s="192">
        <v>120129123.86</v>
      </c>
      <c r="D1" s="192">
        <v>0</v>
      </c>
      <c r="E1" s="192">
        <v>0</v>
      </c>
      <c r="F1" s="192">
        <v>120129123.86</v>
      </c>
      <c r="I1" s="188"/>
      <c r="J1" s="5">
        <f>LEN(A1)</f>
        <v>1</v>
      </c>
    </row>
    <row r="2" spans="1:10" hidden="1" x14ac:dyDescent="0.2">
      <c r="A2" s="193">
        <v>11</v>
      </c>
      <c r="B2" s="191" t="s">
        <v>140</v>
      </c>
      <c r="C2" s="192">
        <v>53697.48</v>
      </c>
      <c r="D2" s="192">
        <v>0</v>
      </c>
      <c r="E2" s="192">
        <v>0</v>
      </c>
      <c r="F2" s="192">
        <v>53697.48</v>
      </c>
      <c r="I2" s="188"/>
      <c r="J2" s="5">
        <f t="shared" ref="J2:J65" si="0">LEN(A2)</f>
        <v>2</v>
      </c>
    </row>
    <row r="3" spans="1:10" hidden="1" x14ac:dyDescent="0.2">
      <c r="A3" s="193">
        <v>111</v>
      </c>
      <c r="B3" s="191" t="s">
        <v>45</v>
      </c>
      <c r="C3" s="192">
        <v>53697.48</v>
      </c>
      <c r="D3" s="192">
        <v>0</v>
      </c>
      <c r="E3" s="192">
        <v>0</v>
      </c>
      <c r="F3" s="192">
        <v>53697.48</v>
      </c>
      <c r="I3" s="188"/>
      <c r="J3" s="5">
        <f t="shared" si="0"/>
        <v>3</v>
      </c>
    </row>
    <row r="4" spans="1:10" hidden="1" x14ac:dyDescent="0.2">
      <c r="A4" s="193">
        <v>1110</v>
      </c>
      <c r="B4" s="191" t="s">
        <v>45</v>
      </c>
      <c r="C4" s="192">
        <v>53697.48</v>
      </c>
      <c r="D4" s="192">
        <v>0</v>
      </c>
      <c r="E4" s="192">
        <v>0</v>
      </c>
      <c r="F4" s="192">
        <v>53697.48</v>
      </c>
      <c r="I4" s="188"/>
      <c r="J4" s="5">
        <f t="shared" si="0"/>
        <v>4</v>
      </c>
    </row>
    <row r="5" spans="1:10" hidden="1" x14ac:dyDescent="0.2">
      <c r="A5" s="193">
        <v>111004</v>
      </c>
      <c r="B5" s="191" t="s">
        <v>11</v>
      </c>
      <c r="C5" s="192">
        <v>53697.48</v>
      </c>
      <c r="D5" s="192">
        <v>0</v>
      </c>
      <c r="E5" s="192">
        <v>0</v>
      </c>
      <c r="F5" s="192">
        <v>53697.48</v>
      </c>
      <c r="I5" s="188"/>
      <c r="J5" s="5">
        <f t="shared" si="0"/>
        <v>6</v>
      </c>
    </row>
    <row r="6" spans="1:10" hidden="1" x14ac:dyDescent="0.2">
      <c r="A6" s="193">
        <v>1110040101</v>
      </c>
      <c r="B6" s="191" t="s">
        <v>12</v>
      </c>
      <c r="C6" s="192">
        <v>53697.48</v>
      </c>
      <c r="D6" s="192">
        <v>0</v>
      </c>
      <c r="E6" s="192">
        <v>0</v>
      </c>
      <c r="F6" s="192">
        <v>53697.48</v>
      </c>
      <c r="I6" s="188"/>
      <c r="J6" s="5">
        <f t="shared" si="0"/>
        <v>10</v>
      </c>
    </row>
    <row r="7" spans="1:10" hidden="1" x14ac:dyDescent="0.2">
      <c r="A7" s="193">
        <v>111004010100</v>
      </c>
      <c r="B7" s="191" t="s">
        <v>12</v>
      </c>
      <c r="C7" s="192">
        <v>53697.48</v>
      </c>
      <c r="D7" s="192">
        <v>0</v>
      </c>
      <c r="E7" s="192">
        <v>0</v>
      </c>
      <c r="F7" s="192">
        <v>53697.48</v>
      </c>
      <c r="I7" s="188"/>
      <c r="J7" s="5">
        <f t="shared" si="0"/>
        <v>12</v>
      </c>
    </row>
    <row r="8" spans="1:10" hidden="1" x14ac:dyDescent="0.2">
      <c r="A8" s="193">
        <v>11100401010001</v>
      </c>
      <c r="B8" s="191" t="s">
        <v>0</v>
      </c>
      <c r="C8" s="192">
        <v>53697.48</v>
      </c>
      <c r="D8" s="192">
        <v>0</v>
      </c>
      <c r="E8" s="192">
        <v>0</v>
      </c>
      <c r="F8" s="192">
        <v>53697.48</v>
      </c>
      <c r="I8" s="188"/>
      <c r="J8" s="5">
        <f t="shared" si="0"/>
        <v>14</v>
      </c>
    </row>
    <row r="9" spans="1:10" hidden="1" x14ac:dyDescent="0.2">
      <c r="A9" s="193">
        <v>12</v>
      </c>
      <c r="B9" s="191" t="s">
        <v>141</v>
      </c>
      <c r="C9" s="192">
        <v>120075426.38</v>
      </c>
      <c r="D9" s="192">
        <v>0</v>
      </c>
      <c r="E9" s="192">
        <v>0</v>
      </c>
      <c r="F9" s="192">
        <v>120075426.38</v>
      </c>
      <c r="I9" s="188"/>
      <c r="J9" s="5">
        <f t="shared" si="0"/>
        <v>2</v>
      </c>
    </row>
    <row r="10" spans="1:10" hidden="1" x14ac:dyDescent="0.2">
      <c r="A10" s="193">
        <v>125</v>
      </c>
      <c r="B10" s="191" t="s">
        <v>46</v>
      </c>
      <c r="C10" s="192">
        <v>5716.94</v>
      </c>
      <c r="D10" s="192">
        <v>0</v>
      </c>
      <c r="E10" s="192">
        <v>0</v>
      </c>
      <c r="F10" s="192">
        <v>5716.94</v>
      </c>
      <c r="G10" s="5" t="s">
        <v>60</v>
      </c>
      <c r="I10" s="188"/>
      <c r="J10" s="5">
        <f t="shared" si="0"/>
        <v>3</v>
      </c>
    </row>
    <row r="11" spans="1:10" hidden="1" x14ac:dyDescent="0.2">
      <c r="A11" s="193">
        <v>1250</v>
      </c>
      <c r="B11" s="191" t="s">
        <v>46</v>
      </c>
      <c r="C11" s="192">
        <v>5716.94</v>
      </c>
      <c r="D11" s="192">
        <v>0</v>
      </c>
      <c r="E11" s="192">
        <v>0</v>
      </c>
      <c r="F11" s="192">
        <v>5716.94</v>
      </c>
      <c r="I11" s="188"/>
      <c r="J11" s="5">
        <f t="shared" si="0"/>
        <v>4</v>
      </c>
    </row>
    <row r="12" spans="1:10" hidden="1" x14ac:dyDescent="0.2">
      <c r="A12" s="193">
        <v>125002</v>
      </c>
      <c r="B12" s="191" t="s">
        <v>14</v>
      </c>
      <c r="C12" s="192">
        <v>5716.94</v>
      </c>
      <c r="D12" s="192">
        <v>0</v>
      </c>
      <c r="E12" s="192">
        <v>0</v>
      </c>
      <c r="F12" s="192">
        <v>5716.94</v>
      </c>
      <c r="I12" s="188"/>
      <c r="J12" s="5">
        <f t="shared" si="0"/>
        <v>6</v>
      </c>
    </row>
    <row r="13" spans="1:10" hidden="1" x14ac:dyDescent="0.2">
      <c r="A13" s="193">
        <v>1250020401</v>
      </c>
      <c r="B13" s="191" t="s">
        <v>131</v>
      </c>
      <c r="C13" s="192">
        <v>5716.94</v>
      </c>
      <c r="D13" s="192">
        <v>0</v>
      </c>
      <c r="E13" s="192">
        <v>0</v>
      </c>
      <c r="F13" s="192">
        <v>5716.94</v>
      </c>
      <c r="I13" s="188"/>
      <c r="J13" s="5">
        <f t="shared" si="0"/>
        <v>10</v>
      </c>
    </row>
    <row r="14" spans="1:10" hidden="1" x14ac:dyDescent="0.2">
      <c r="A14" s="193">
        <v>125002040100</v>
      </c>
      <c r="B14" s="191" t="s">
        <v>131</v>
      </c>
      <c r="C14" s="192">
        <v>5716.94</v>
      </c>
      <c r="D14" s="192">
        <v>0</v>
      </c>
      <c r="E14" s="192">
        <v>0</v>
      </c>
      <c r="F14" s="194">
        <v>5716.94</v>
      </c>
      <c r="I14" s="188"/>
      <c r="J14" s="5">
        <f t="shared" si="0"/>
        <v>12</v>
      </c>
    </row>
    <row r="15" spans="1:10" hidden="1" x14ac:dyDescent="0.2">
      <c r="A15" s="193">
        <v>12500204010004</v>
      </c>
      <c r="B15" s="191" t="s">
        <v>1</v>
      </c>
      <c r="C15" s="192">
        <v>3148.61</v>
      </c>
      <c r="D15" s="192">
        <v>0</v>
      </c>
      <c r="E15" s="192">
        <v>0</v>
      </c>
      <c r="F15" s="194">
        <v>3148.61</v>
      </c>
      <c r="I15" s="188"/>
      <c r="J15" s="5">
        <f t="shared" si="0"/>
        <v>14</v>
      </c>
    </row>
    <row r="16" spans="1:10" hidden="1" x14ac:dyDescent="0.2">
      <c r="A16" s="193">
        <v>12500204010005</v>
      </c>
      <c r="B16" s="191" t="s">
        <v>2</v>
      </c>
      <c r="C16" s="192">
        <v>2532.64</v>
      </c>
      <c r="D16" s="192">
        <v>0</v>
      </c>
      <c r="E16" s="192">
        <v>0</v>
      </c>
      <c r="F16" s="194">
        <v>2532.64</v>
      </c>
      <c r="I16" s="188"/>
      <c r="J16" s="5">
        <f t="shared" si="0"/>
        <v>14</v>
      </c>
    </row>
    <row r="17" spans="1:10" hidden="1" x14ac:dyDescent="0.2">
      <c r="A17" s="193">
        <v>12500204010006</v>
      </c>
      <c r="B17" s="191" t="s">
        <v>3</v>
      </c>
      <c r="C17" s="192">
        <v>35.69</v>
      </c>
      <c r="D17" s="192">
        <v>0</v>
      </c>
      <c r="E17" s="192">
        <v>0</v>
      </c>
      <c r="F17" s="194">
        <v>35.69</v>
      </c>
      <c r="I17" s="188"/>
      <c r="J17" s="5">
        <f t="shared" si="0"/>
        <v>14</v>
      </c>
    </row>
    <row r="18" spans="1:10" hidden="1" x14ac:dyDescent="0.2">
      <c r="A18" s="193">
        <v>126</v>
      </c>
      <c r="B18" s="191" t="s">
        <v>142</v>
      </c>
      <c r="C18" s="192">
        <v>120069709.44</v>
      </c>
      <c r="D18" s="192">
        <v>0</v>
      </c>
      <c r="E18" s="192">
        <v>0</v>
      </c>
      <c r="F18" s="194">
        <v>120069709.44</v>
      </c>
      <c r="I18" s="188"/>
      <c r="J18" s="5">
        <f t="shared" si="0"/>
        <v>3</v>
      </c>
    </row>
    <row r="19" spans="1:10" hidden="1" x14ac:dyDescent="0.2">
      <c r="A19" s="193">
        <v>1260</v>
      </c>
      <c r="B19" s="191" t="s">
        <v>142</v>
      </c>
      <c r="C19" s="192">
        <v>120069709.44</v>
      </c>
      <c r="D19" s="192">
        <v>0</v>
      </c>
      <c r="E19" s="192">
        <v>0</v>
      </c>
      <c r="F19" s="192">
        <v>120069709.44</v>
      </c>
      <c r="I19" s="188"/>
      <c r="J19" s="5">
        <f t="shared" si="0"/>
        <v>4</v>
      </c>
    </row>
    <row r="20" spans="1:10" hidden="1" x14ac:dyDescent="0.2">
      <c r="A20" s="193">
        <v>126002</v>
      </c>
      <c r="B20" s="191" t="s">
        <v>16</v>
      </c>
      <c r="C20" s="192">
        <v>70175545.049999997</v>
      </c>
      <c r="D20" s="192">
        <v>0</v>
      </c>
      <c r="E20" s="192">
        <v>0</v>
      </c>
      <c r="F20" s="192">
        <v>70175545.049999997</v>
      </c>
      <c r="I20" s="188"/>
      <c r="J20" s="5">
        <f t="shared" si="0"/>
        <v>6</v>
      </c>
    </row>
    <row r="21" spans="1:10" hidden="1" x14ac:dyDescent="0.2">
      <c r="A21" s="193">
        <v>1260020101</v>
      </c>
      <c r="B21" s="191" t="s">
        <v>133</v>
      </c>
      <c r="C21" s="192">
        <v>70175545.049999997</v>
      </c>
      <c r="D21" s="192">
        <v>0</v>
      </c>
      <c r="E21" s="192">
        <v>0</v>
      </c>
      <c r="F21" s="192">
        <v>70175545.049999997</v>
      </c>
      <c r="I21" s="188"/>
      <c r="J21" s="5">
        <f t="shared" si="0"/>
        <v>10</v>
      </c>
    </row>
    <row r="22" spans="1:10" hidden="1" x14ac:dyDescent="0.2">
      <c r="A22" s="193">
        <v>126002010100</v>
      </c>
      <c r="B22" s="191" t="s">
        <v>133</v>
      </c>
      <c r="C22" s="192">
        <v>70175545.049999997</v>
      </c>
      <c r="D22" s="192">
        <v>0</v>
      </c>
      <c r="E22" s="192">
        <v>0</v>
      </c>
      <c r="F22" s="192">
        <v>70175545.049999997</v>
      </c>
      <c r="I22" s="188"/>
      <c r="J22" s="5">
        <f t="shared" si="0"/>
        <v>12</v>
      </c>
    </row>
    <row r="23" spans="1:10" hidden="1" x14ac:dyDescent="0.2">
      <c r="A23" s="193">
        <v>12600201010001</v>
      </c>
      <c r="B23" s="191" t="s">
        <v>75</v>
      </c>
      <c r="C23" s="192">
        <v>70175545.049999997</v>
      </c>
      <c r="D23" s="192">
        <v>0</v>
      </c>
      <c r="E23" s="192">
        <v>0</v>
      </c>
      <c r="F23" s="192">
        <v>70175545.049999997</v>
      </c>
      <c r="I23" s="188"/>
      <c r="J23" s="5">
        <f t="shared" si="0"/>
        <v>14</v>
      </c>
    </row>
    <row r="24" spans="1:10" hidden="1" x14ac:dyDescent="0.2">
      <c r="A24" s="193">
        <v>126003</v>
      </c>
      <c r="B24" s="191" t="s">
        <v>18</v>
      </c>
      <c r="C24" s="192">
        <v>49894164.390000001</v>
      </c>
      <c r="D24" s="192">
        <v>0</v>
      </c>
      <c r="E24" s="192">
        <v>0</v>
      </c>
      <c r="F24" s="192">
        <v>49894164.390000001</v>
      </c>
      <c r="I24" s="188"/>
      <c r="J24" s="5">
        <f t="shared" si="0"/>
        <v>6</v>
      </c>
    </row>
    <row r="25" spans="1:10" hidden="1" x14ac:dyDescent="0.2">
      <c r="A25" s="193">
        <v>1260030101</v>
      </c>
      <c r="B25" s="191" t="s">
        <v>135</v>
      </c>
      <c r="C25" s="192">
        <v>49894164.390000001</v>
      </c>
      <c r="D25" s="192">
        <v>0</v>
      </c>
      <c r="E25" s="192">
        <v>0</v>
      </c>
      <c r="F25" s="192">
        <v>49894164.390000001</v>
      </c>
      <c r="I25" s="188"/>
      <c r="J25" s="5">
        <f t="shared" si="0"/>
        <v>10</v>
      </c>
    </row>
    <row r="26" spans="1:10" hidden="1" x14ac:dyDescent="0.2">
      <c r="A26" s="193">
        <v>126003010100</v>
      </c>
      <c r="B26" s="191" t="s">
        <v>143</v>
      </c>
      <c r="C26" s="192">
        <v>49894164.390000001</v>
      </c>
      <c r="D26" s="192">
        <v>0</v>
      </c>
      <c r="E26" s="192">
        <v>0</v>
      </c>
      <c r="F26" s="192">
        <v>49894164.390000001</v>
      </c>
      <c r="I26" s="188"/>
      <c r="J26" s="5">
        <f t="shared" si="0"/>
        <v>12</v>
      </c>
    </row>
    <row r="27" spans="1:10" hidden="1" x14ac:dyDescent="0.2">
      <c r="A27" s="193">
        <v>12600301010001</v>
      </c>
      <c r="B27" s="191" t="s">
        <v>5</v>
      </c>
      <c r="C27" s="192">
        <v>49894164.390000001</v>
      </c>
      <c r="D27" s="192">
        <v>0</v>
      </c>
      <c r="E27" s="192">
        <v>0</v>
      </c>
      <c r="F27" s="192">
        <v>49894164.390000001</v>
      </c>
      <c r="I27" s="188"/>
      <c r="J27" s="5">
        <f t="shared" si="0"/>
        <v>14</v>
      </c>
    </row>
    <row r="28" spans="1:10" x14ac:dyDescent="0.2">
      <c r="A28" s="193" t="s">
        <v>227</v>
      </c>
      <c r="B28" s="191" t="s">
        <v>49</v>
      </c>
      <c r="C28" s="192">
        <v>-821707.48</v>
      </c>
      <c r="D28" s="192">
        <v>31500</v>
      </c>
      <c r="E28" s="192">
        <v>0</v>
      </c>
      <c r="F28" s="192">
        <v>-790207.48</v>
      </c>
      <c r="I28" s="188"/>
      <c r="J28" s="5">
        <f t="shared" si="0"/>
        <v>1</v>
      </c>
    </row>
    <row r="29" spans="1:10" hidden="1" x14ac:dyDescent="0.2">
      <c r="A29" s="193">
        <v>22</v>
      </c>
      <c r="B29" s="191" t="s">
        <v>144</v>
      </c>
      <c r="C29" s="192">
        <v>-821707.48</v>
      </c>
      <c r="D29" s="192">
        <v>31500</v>
      </c>
      <c r="E29" s="192">
        <v>0</v>
      </c>
      <c r="F29" s="192">
        <v>-790207.48</v>
      </c>
      <c r="I29" s="188"/>
      <c r="J29" s="5">
        <f t="shared" si="0"/>
        <v>2</v>
      </c>
    </row>
    <row r="30" spans="1:10" hidden="1" x14ac:dyDescent="0.2">
      <c r="A30" s="193">
        <v>222</v>
      </c>
      <c r="B30" s="191" t="s">
        <v>145</v>
      </c>
      <c r="C30" s="192">
        <v>-821707.48</v>
      </c>
      <c r="D30" s="192">
        <v>31500</v>
      </c>
      <c r="E30" s="192">
        <v>0</v>
      </c>
      <c r="F30" s="192">
        <v>-790207.48</v>
      </c>
      <c r="I30" s="188"/>
      <c r="J30" s="5">
        <f t="shared" si="0"/>
        <v>3</v>
      </c>
    </row>
    <row r="31" spans="1:10" hidden="1" x14ac:dyDescent="0.2">
      <c r="A31" s="193">
        <v>2220</v>
      </c>
      <c r="B31" s="191" t="s">
        <v>145</v>
      </c>
      <c r="C31" s="192">
        <v>-821707.48</v>
      </c>
      <c r="D31" s="192">
        <v>31500</v>
      </c>
      <c r="E31" s="192">
        <v>0</v>
      </c>
      <c r="F31" s="192">
        <v>-790207.48</v>
      </c>
      <c r="I31" s="188"/>
      <c r="J31" s="5">
        <f t="shared" si="0"/>
        <v>4</v>
      </c>
    </row>
    <row r="32" spans="1:10" hidden="1" x14ac:dyDescent="0.2">
      <c r="A32" s="193">
        <v>222002</v>
      </c>
      <c r="B32" s="191" t="s">
        <v>27</v>
      </c>
      <c r="C32" s="192">
        <v>-39748.550000000003</v>
      </c>
      <c r="D32" s="192">
        <v>0</v>
      </c>
      <c r="E32" s="192">
        <v>0</v>
      </c>
      <c r="F32" s="192">
        <v>-39748.550000000003</v>
      </c>
      <c r="I32" s="188"/>
      <c r="J32" s="5">
        <f t="shared" si="0"/>
        <v>6</v>
      </c>
    </row>
    <row r="33" spans="1:10" hidden="1" x14ac:dyDescent="0.2">
      <c r="A33" s="193">
        <v>2220020101</v>
      </c>
      <c r="B33" s="191" t="s">
        <v>117</v>
      </c>
      <c r="C33" s="192">
        <v>-39748.550000000003</v>
      </c>
      <c r="D33" s="192">
        <v>0</v>
      </c>
      <c r="E33" s="192">
        <v>0</v>
      </c>
      <c r="F33" s="192">
        <v>-39748.550000000003</v>
      </c>
      <c r="G33" s="5" t="s">
        <v>53</v>
      </c>
      <c r="I33" s="188"/>
      <c r="J33" s="5">
        <f t="shared" si="0"/>
        <v>10</v>
      </c>
    </row>
    <row r="34" spans="1:10" hidden="1" x14ac:dyDescent="0.2">
      <c r="A34" s="193">
        <v>222002010100</v>
      </c>
      <c r="B34" s="191" t="s">
        <v>117</v>
      </c>
      <c r="C34" s="192">
        <v>-39748.550000000003</v>
      </c>
      <c r="D34" s="192">
        <v>0</v>
      </c>
      <c r="E34" s="192">
        <v>0</v>
      </c>
      <c r="F34" s="192">
        <v>-39748.550000000003</v>
      </c>
      <c r="I34" s="188"/>
      <c r="J34" s="5">
        <f t="shared" si="0"/>
        <v>12</v>
      </c>
    </row>
    <row r="35" spans="1:10" hidden="1" x14ac:dyDescent="0.2">
      <c r="A35" s="193">
        <v>22200201010001</v>
      </c>
      <c r="B35" s="191" t="s">
        <v>6</v>
      </c>
      <c r="C35" s="192">
        <v>-39748.550000000003</v>
      </c>
      <c r="D35" s="192">
        <v>0</v>
      </c>
      <c r="E35" s="192">
        <v>0</v>
      </c>
      <c r="F35" s="192">
        <v>-39748.550000000003</v>
      </c>
      <c r="I35" s="188"/>
      <c r="J35" s="5">
        <f t="shared" si="0"/>
        <v>14</v>
      </c>
    </row>
    <row r="36" spans="1:10" hidden="1" x14ac:dyDescent="0.2">
      <c r="A36" s="193">
        <v>222003</v>
      </c>
      <c r="B36" s="191" t="s">
        <v>29</v>
      </c>
      <c r="C36" s="192">
        <v>-781557.85</v>
      </c>
      <c r="D36" s="192">
        <v>31500</v>
      </c>
      <c r="E36" s="192">
        <v>0</v>
      </c>
      <c r="F36" s="192">
        <v>-750057.85</v>
      </c>
      <c r="I36" s="188"/>
      <c r="J36" s="5">
        <f t="shared" si="0"/>
        <v>6</v>
      </c>
    </row>
    <row r="37" spans="1:10" hidden="1" x14ac:dyDescent="0.2">
      <c r="A37" s="193">
        <v>2220030501</v>
      </c>
      <c r="B37" s="191" t="s">
        <v>119</v>
      </c>
      <c r="C37" s="192">
        <v>-781557.85</v>
      </c>
      <c r="D37" s="192">
        <v>31500</v>
      </c>
      <c r="E37" s="192">
        <v>0</v>
      </c>
      <c r="F37" s="192">
        <v>-750057.85</v>
      </c>
      <c r="I37" s="188"/>
      <c r="J37" s="5">
        <f t="shared" si="0"/>
        <v>10</v>
      </c>
    </row>
    <row r="38" spans="1:10" hidden="1" x14ac:dyDescent="0.2">
      <c r="A38" s="193">
        <v>222003050100</v>
      </c>
      <c r="B38" s="191" t="s">
        <v>119</v>
      </c>
      <c r="C38" s="192">
        <v>-781557.85</v>
      </c>
      <c r="D38" s="192">
        <v>31500</v>
      </c>
      <c r="E38" s="192">
        <v>0</v>
      </c>
      <c r="F38" s="192">
        <v>-750057.85</v>
      </c>
      <c r="I38" s="188"/>
      <c r="J38" s="5">
        <f t="shared" si="0"/>
        <v>12</v>
      </c>
    </row>
    <row r="39" spans="1:10" hidden="1" x14ac:dyDescent="0.2">
      <c r="A39" s="193">
        <v>22200305010005</v>
      </c>
      <c r="B39" s="191" t="s">
        <v>76</v>
      </c>
      <c r="C39" s="192">
        <v>-781557.85</v>
      </c>
      <c r="D39" s="192">
        <v>31500</v>
      </c>
      <c r="E39" s="192">
        <v>0</v>
      </c>
      <c r="F39" s="195">
        <v>-750057.85</v>
      </c>
      <c r="G39" s="5" t="s">
        <v>53</v>
      </c>
      <c r="I39" s="188"/>
      <c r="J39" s="5">
        <f t="shared" si="0"/>
        <v>14</v>
      </c>
    </row>
    <row r="40" spans="1:10" hidden="1" x14ac:dyDescent="0.2">
      <c r="A40" s="193">
        <v>222099</v>
      </c>
      <c r="B40" s="191" t="s">
        <v>31</v>
      </c>
      <c r="C40" s="192">
        <v>-401.08</v>
      </c>
      <c r="D40" s="192">
        <v>0</v>
      </c>
      <c r="E40" s="192">
        <v>0</v>
      </c>
      <c r="F40" s="192">
        <v>-401.08</v>
      </c>
      <c r="I40" s="188"/>
      <c r="J40" s="5">
        <f t="shared" si="0"/>
        <v>6</v>
      </c>
    </row>
    <row r="41" spans="1:10" hidden="1" x14ac:dyDescent="0.2">
      <c r="A41" s="193">
        <v>2220999101</v>
      </c>
      <c r="B41" s="191" t="s">
        <v>121</v>
      </c>
      <c r="C41" s="192">
        <v>-401.08</v>
      </c>
      <c r="D41" s="192">
        <v>0</v>
      </c>
      <c r="E41" s="192">
        <v>0</v>
      </c>
      <c r="F41" s="192">
        <v>-401.08</v>
      </c>
      <c r="I41" s="188"/>
      <c r="J41" s="5">
        <f t="shared" si="0"/>
        <v>10</v>
      </c>
    </row>
    <row r="42" spans="1:10" hidden="1" x14ac:dyDescent="0.2">
      <c r="A42" s="193">
        <v>222099910100</v>
      </c>
      <c r="B42" s="191" t="s">
        <v>121</v>
      </c>
      <c r="C42" s="192">
        <v>-401.08</v>
      </c>
      <c r="D42" s="192">
        <v>0</v>
      </c>
      <c r="E42" s="192">
        <v>0</v>
      </c>
      <c r="F42" s="192">
        <v>-401.08</v>
      </c>
      <c r="I42" s="188"/>
      <c r="J42" s="5">
        <f t="shared" si="0"/>
        <v>12</v>
      </c>
    </row>
    <row r="43" spans="1:10" hidden="1" x14ac:dyDescent="0.2">
      <c r="A43" s="193">
        <v>22209991010002</v>
      </c>
      <c r="B43" s="191" t="s">
        <v>4</v>
      </c>
      <c r="C43" s="192">
        <v>-401.08</v>
      </c>
      <c r="D43" s="192">
        <v>0</v>
      </c>
      <c r="E43" s="192">
        <v>0</v>
      </c>
      <c r="F43" s="195">
        <v>-401.08</v>
      </c>
      <c r="G43" s="5" t="s">
        <v>168</v>
      </c>
      <c r="I43" s="188"/>
      <c r="J43" s="5">
        <f t="shared" si="0"/>
        <v>14</v>
      </c>
    </row>
    <row r="44" spans="1:10" x14ac:dyDescent="0.2">
      <c r="A44" s="193" t="s">
        <v>228</v>
      </c>
      <c r="B44" s="191" t="s">
        <v>104</v>
      </c>
      <c r="C44" s="192">
        <v>-119055416.38</v>
      </c>
      <c r="D44" s="192">
        <v>0</v>
      </c>
      <c r="E44" s="192">
        <v>0</v>
      </c>
      <c r="F44" s="192">
        <v>-119055416.38</v>
      </c>
      <c r="I44" s="188"/>
      <c r="J44" s="5">
        <f t="shared" si="0"/>
        <v>1</v>
      </c>
    </row>
    <row r="45" spans="1:10" hidden="1" x14ac:dyDescent="0.2">
      <c r="A45" s="193">
        <v>31</v>
      </c>
      <c r="B45" s="191" t="s">
        <v>104</v>
      </c>
      <c r="C45" s="192">
        <v>-119055416.38</v>
      </c>
      <c r="D45" s="192">
        <v>0</v>
      </c>
      <c r="E45" s="192">
        <v>0</v>
      </c>
      <c r="F45" s="192">
        <v>-119055416.38</v>
      </c>
      <c r="I45" s="188"/>
      <c r="J45" s="5">
        <f t="shared" si="0"/>
        <v>2</v>
      </c>
    </row>
    <row r="46" spans="1:10" hidden="1" x14ac:dyDescent="0.2">
      <c r="A46" s="196">
        <v>311</v>
      </c>
      <c r="B46" s="197" t="s">
        <v>47</v>
      </c>
      <c r="C46" s="198">
        <v>-69344801</v>
      </c>
      <c r="D46" s="198">
        <v>0</v>
      </c>
      <c r="E46" s="198">
        <v>0</v>
      </c>
      <c r="F46" s="198">
        <v>-69344801</v>
      </c>
      <c r="G46" s="5" t="s">
        <v>288</v>
      </c>
      <c r="I46" s="188"/>
      <c r="J46" s="5">
        <f t="shared" si="0"/>
        <v>3</v>
      </c>
    </row>
    <row r="47" spans="1:10" hidden="1" x14ac:dyDescent="0.2">
      <c r="A47" s="193">
        <v>3110</v>
      </c>
      <c r="B47" s="191" t="s">
        <v>47</v>
      </c>
      <c r="C47" s="192">
        <v>-69344801</v>
      </c>
      <c r="D47" s="192">
        <v>0</v>
      </c>
      <c r="E47" s="192">
        <v>0</v>
      </c>
      <c r="F47" s="192">
        <v>-69344801</v>
      </c>
      <c r="I47" s="188"/>
      <c r="J47" s="5">
        <f t="shared" si="0"/>
        <v>4</v>
      </c>
    </row>
    <row r="48" spans="1:10" hidden="1" x14ac:dyDescent="0.2">
      <c r="A48" s="193">
        <v>311001</v>
      </c>
      <c r="B48" s="191" t="s">
        <v>34</v>
      </c>
      <c r="C48" s="192">
        <v>-69344801</v>
      </c>
      <c r="D48" s="192">
        <v>0</v>
      </c>
      <c r="E48" s="192">
        <v>0</v>
      </c>
      <c r="F48" s="192">
        <v>-69344801</v>
      </c>
      <c r="G48" s="4"/>
      <c r="I48" s="188"/>
      <c r="J48" s="5">
        <f t="shared" si="0"/>
        <v>6</v>
      </c>
    </row>
    <row r="49" spans="1:10" hidden="1" x14ac:dyDescent="0.2">
      <c r="A49" s="193">
        <v>3110010101</v>
      </c>
      <c r="B49" s="191" t="s">
        <v>123</v>
      </c>
      <c r="C49" s="192">
        <v>-69344801</v>
      </c>
      <c r="D49" s="192">
        <v>0</v>
      </c>
      <c r="E49" s="192">
        <v>0</v>
      </c>
      <c r="F49" s="192">
        <v>-69344801</v>
      </c>
      <c r="G49" s="4"/>
      <c r="I49" s="188"/>
      <c r="J49" s="5">
        <f t="shared" si="0"/>
        <v>10</v>
      </c>
    </row>
    <row r="50" spans="1:10" ht="12" hidden="1" x14ac:dyDescent="0.2">
      <c r="A50" s="193">
        <v>311001010100</v>
      </c>
      <c r="B50" s="191" t="s">
        <v>123</v>
      </c>
      <c r="C50" s="192">
        <v>-69344801</v>
      </c>
      <c r="D50" s="192">
        <v>0</v>
      </c>
      <c r="E50" s="192">
        <v>0</v>
      </c>
      <c r="F50" s="192">
        <v>-69344801</v>
      </c>
      <c r="G50" s="60"/>
      <c r="I50" s="189"/>
      <c r="J50" s="5">
        <f t="shared" si="0"/>
        <v>12</v>
      </c>
    </row>
    <row r="51" spans="1:10" hidden="1" x14ac:dyDescent="0.2">
      <c r="A51" s="193">
        <v>31100101010001</v>
      </c>
      <c r="B51" s="191" t="s">
        <v>77</v>
      </c>
      <c r="C51" s="192">
        <v>-69344801</v>
      </c>
      <c r="D51" s="192">
        <v>0</v>
      </c>
      <c r="E51" s="192">
        <v>0</v>
      </c>
      <c r="F51" s="192">
        <v>-69344801</v>
      </c>
      <c r="G51" s="4"/>
      <c r="I51" s="189"/>
      <c r="J51" s="5">
        <f t="shared" si="0"/>
        <v>14</v>
      </c>
    </row>
    <row r="52" spans="1:10" hidden="1" x14ac:dyDescent="0.2">
      <c r="A52" s="193">
        <v>313</v>
      </c>
      <c r="B52" s="191" t="s">
        <v>48</v>
      </c>
      <c r="C52" s="192">
        <v>-10961250.49</v>
      </c>
      <c r="D52" s="192">
        <v>0</v>
      </c>
      <c r="E52" s="192">
        <v>0</v>
      </c>
      <c r="F52" s="192">
        <v>-10961250.49</v>
      </c>
      <c r="G52" s="4"/>
      <c r="I52" s="188"/>
      <c r="J52" s="5">
        <f t="shared" si="0"/>
        <v>3</v>
      </c>
    </row>
    <row r="53" spans="1:10" hidden="1" x14ac:dyDescent="0.2">
      <c r="A53" s="193">
        <v>3130</v>
      </c>
      <c r="B53" s="191" t="s">
        <v>48</v>
      </c>
      <c r="C53" s="192">
        <v>-10961250.49</v>
      </c>
      <c r="D53" s="192">
        <v>0</v>
      </c>
      <c r="E53" s="192">
        <v>0</v>
      </c>
      <c r="F53" s="192">
        <v>-10961250.49</v>
      </c>
      <c r="G53" s="4"/>
      <c r="I53" s="188"/>
      <c r="J53" s="5">
        <f t="shared" si="0"/>
        <v>4</v>
      </c>
    </row>
    <row r="54" spans="1:10" hidden="1" x14ac:dyDescent="0.2">
      <c r="A54" s="193">
        <v>313000</v>
      </c>
      <c r="B54" s="191" t="s">
        <v>36</v>
      </c>
      <c r="C54" s="192">
        <v>-10961250.49</v>
      </c>
      <c r="D54" s="192">
        <v>0</v>
      </c>
      <c r="E54" s="192">
        <v>0</v>
      </c>
      <c r="F54" s="192">
        <v>-10961250.49</v>
      </c>
      <c r="G54" s="59"/>
      <c r="H54" s="59"/>
      <c r="I54" s="188"/>
      <c r="J54" s="5">
        <f t="shared" si="0"/>
        <v>6</v>
      </c>
    </row>
    <row r="55" spans="1:10" hidden="1" x14ac:dyDescent="0.2">
      <c r="A55" s="193">
        <v>3130000100</v>
      </c>
      <c r="B55" s="191" t="s">
        <v>125</v>
      </c>
      <c r="C55" s="192">
        <v>-10961250.49</v>
      </c>
      <c r="D55" s="192">
        <v>0</v>
      </c>
      <c r="E55" s="192">
        <v>0</v>
      </c>
      <c r="F55" s="192">
        <v>-10961250.49</v>
      </c>
      <c r="G55" s="4"/>
      <c r="I55" s="188"/>
      <c r="J55" s="5">
        <f t="shared" si="0"/>
        <v>10</v>
      </c>
    </row>
    <row r="56" spans="1:10" hidden="1" x14ac:dyDescent="0.2">
      <c r="A56" s="193">
        <v>313000010000</v>
      </c>
      <c r="B56" s="191" t="s">
        <v>125</v>
      </c>
      <c r="C56" s="192">
        <v>-10961250.49</v>
      </c>
      <c r="D56" s="192">
        <v>0</v>
      </c>
      <c r="E56" s="192">
        <v>0</v>
      </c>
      <c r="F56" s="192">
        <v>-10961250.49</v>
      </c>
      <c r="I56" s="188"/>
      <c r="J56" s="5">
        <f t="shared" si="0"/>
        <v>12</v>
      </c>
    </row>
    <row r="57" spans="1:10" hidden="1" x14ac:dyDescent="0.2">
      <c r="A57" s="193">
        <v>31300001000001</v>
      </c>
      <c r="B57" s="191" t="s">
        <v>7</v>
      </c>
      <c r="C57" s="192">
        <v>-10961250.49</v>
      </c>
      <c r="D57" s="192">
        <v>0</v>
      </c>
      <c r="E57" s="192">
        <v>0</v>
      </c>
      <c r="F57" s="192">
        <v>-10961250.49</v>
      </c>
      <c r="I57" s="188"/>
      <c r="J57" s="5">
        <f t="shared" si="0"/>
        <v>14</v>
      </c>
    </row>
    <row r="58" spans="1:10" hidden="1" x14ac:dyDescent="0.2">
      <c r="A58" s="193">
        <v>314</v>
      </c>
      <c r="B58" s="191" t="s">
        <v>146</v>
      </c>
      <c r="C58" s="192">
        <v>-38749364.890000001</v>
      </c>
      <c r="D58" s="192">
        <v>0</v>
      </c>
      <c r="E58" s="192">
        <v>0</v>
      </c>
      <c r="F58" s="192">
        <v>-38749364.890000001</v>
      </c>
      <c r="I58" s="188"/>
      <c r="J58" s="5">
        <f t="shared" si="0"/>
        <v>3</v>
      </c>
    </row>
    <row r="59" spans="1:10" hidden="1" x14ac:dyDescent="0.2">
      <c r="A59" s="193">
        <v>3140</v>
      </c>
      <c r="B59" s="191" t="s">
        <v>146</v>
      </c>
      <c r="C59" s="192">
        <v>-38749364.890000001</v>
      </c>
      <c r="D59" s="192">
        <v>0</v>
      </c>
      <c r="E59" s="192">
        <v>0</v>
      </c>
      <c r="F59" s="192">
        <v>-38749364.890000001</v>
      </c>
      <c r="I59" s="188"/>
      <c r="J59" s="5">
        <f t="shared" si="0"/>
        <v>4</v>
      </c>
    </row>
    <row r="60" spans="1:10" hidden="1" x14ac:dyDescent="0.2">
      <c r="A60" s="193">
        <v>314001</v>
      </c>
      <c r="B60" s="191" t="s">
        <v>38</v>
      </c>
      <c r="C60" s="192">
        <v>-38749364.890000001</v>
      </c>
      <c r="D60" s="192">
        <v>0</v>
      </c>
      <c r="E60" s="192">
        <v>0</v>
      </c>
      <c r="F60" s="192">
        <v>-38749364.890000001</v>
      </c>
      <c r="I60" s="188"/>
      <c r="J60" s="5">
        <f t="shared" si="0"/>
        <v>6</v>
      </c>
    </row>
    <row r="61" spans="1:10" hidden="1" x14ac:dyDescent="0.2">
      <c r="A61" s="193">
        <v>3140010101</v>
      </c>
      <c r="B61" s="191" t="s">
        <v>127</v>
      </c>
      <c r="C61" s="192">
        <v>-38749364.890000001</v>
      </c>
      <c r="D61" s="192">
        <v>0</v>
      </c>
      <c r="E61" s="192">
        <v>0</v>
      </c>
      <c r="F61" s="192">
        <v>-38749364.890000001</v>
      </c>
      <c r="I61" s="188"/>
      <c r="J61" s="5">
        <f t="shared" si="0"/>
        <v>10</v>
      </c>
    </row>
    <row r="62" spans="1:10" hidden="1" x14ac:dyDescent="0.2">
      <c r="A62" s="193">
        <v>314001010100</v>
      </c>
      <c r="B62" s="191" t="s">
        <v>127</v>
      </c>
      <c r="C62" s="192">
        <v>-38749364.890000001</v>
      </c>
      <c r="D62" s="192">
        <v>0</v>
      </c>
      <c r="E62" s="192">
        <v>0</v>
      </c>
      <c r="F62" s="192">
        <v>-38749364.890000001</v>
      </c>
      <c r="G62" s="4"/>
      <c r="H62" s="4"/>
      <c r="I62" s="188"/>
      <c r="J62" s="5">
        <f t="shared" si="0"/>
        <v>12</v>
      </c>
    </row>
    <row r="63" spans="1:10" hidden="1" x14ac:dyDescent="0.2">
      <c r="A63" s="193">
        <v>31400101010001</v>
      </c>
      <c r="B63" s="191" t="s">
        <v>8</v>
      </c>
      <c r="C63" s="192">
        <v>-38749364.890000001</v>
      </c>
      <c r="D63" s="192">
        <v>0</v>
      </c>
      <c r="E63" s="192">
        <v>0</v>
      </c>
      <c r="F63" s="192">
        <v>-38749364.890000001</v>
      </c>
      <c r="I63" s="188"/>
      <c r="J63" s="5">
        <f t="shared" si="0"/>
        <v>14</v>
      </c>
    </row>
    <row r="64" spans="1:10" x14ac:dyDescent="0.2">
      <c r="A64" s="193" t="s">
        <v>229</v>
      </c>
      <c r="B64" s="191" t="s">
        <v>225</v>
      </c>
      <c r="C64" s="192">
        <v>-252000</v>
      </c>
      <c r="D64" s="192">
        <v>0</v>
      </c>
      <c r="E64" s="192">
        <v>31500</v>
      </c>
      <c r="F64" s="192">
        <v>-283500</v>
      </c>
      <c r="G64" s="7">
        <f>+F64+F76</f>
        <v>562557.14</v>
      </c>
      <c r="I64" s="188"/>
      <c r="J64" s="5">
        <f t="shared" si="0"/>
        <v>1</v>
      </c>
    </row>
    <row r="65" spans="1:10" hidden="1" x14ac:dyDescent="0.2">
      <c r="A65" s="193">
        <v>63</v>
      </c>
      <c r="B65" s="191" t="s">
        <v>226</v>
      </c>
      <c r="C65" s="192">
        <v>-252000</v>
      </c>
      <c r="D65" s="192">
        <v>0</v>
      </c>
      <c r="E65" s="192">
        <v>31500</v>
      </c>
      <c r="F65" s="192">
        <v>-283500</v>
      </c>
      <c r="I65" s="188"/>
      <c r="J65" s="5">
        <f t="shared" si="0"/>
        <v>2</v>
      </c>
    </row>
    <row r="66" spans="1:10" hidden="1" x14ac:dyDescent="0.2">
      <c r="A66" s="193">
        <v>631</v>
      </c>
      <c r="B66" s="191" t="s">
        <v>226</v>
      </c>
      <c r="C66" s="192">
        <v>-252000</v>
      </c>
      <c r="D66" s="192">
        <v>0</v>
      </c>
      <c r="E66" s="192">
        <v>31500</v>
      </c>
      <c r="F66" s="192">
        <v>-283500</v>
      </c>
      <c r="I66" s="188"/>
      <c r="J66" s="5">
        <f t="shared" ref="J66:J98" si="1">LEN(A66)</f>
        <v>3</v>
      </c>
    </row>
    <row r="67" spans="1:10" hidden="1" x14ac:dyDescent="0.2">
      <c r="A67" s="193">
        <v>6310</v>
      </c>
      <c r="B67" s="191" t="s">
        <v>226</v>
      </c>
      <c r="C67" s="192">
        <v>-252000</v>
      </c>
      <c r="D67" s="192">
        <v>0</v>
      </c>
      <c r="E67" s="192">
        <v>31500</v>
      </c>
      <c r="F67" s="192">
        <v>-283500</v>
      </c>
      <c r="I67" s="188"/>
      <c r="J67" s="5">
        <f t="shared" si="1"/>
        <v>4</v>
      </c>
    </row>
    <row r="68" spans="1:10" hidden="1" x14ac:dyDescent="0.2">
      <c r="A68" s="193">
        <v>631001</v>
      </c>
      <c r="B68" s="191" t="s">
        <v>236</v>
      </c>
      <c r="C68" s="192">
        <v>-252000</v>
      </c>
      <c r="D68" s="192">
        <v>0</v>
      </c>
      <c r="E68" s="192">
        <v>31500</v>
      </c>
      <c r="F68" s="192">
        <v>-283500</v>
      </c>
      <c r="I68" s="188"/>
      <c r="J68" s="5">
        <f t="shared" si="1"/>
        <v>6</v>
      </c>
    </row>
    <row r="69" spans="1:10" hidden="1" x14ac:dyDescent="0.2">
      <c r="A69" s="193">
        <v>6310010300</v>
      </c>
      <c r="B69" s="191" t="s">
        <v>237</v>
      </c>
      <c r="C69" s="192">
        <v>-252000</v>
      </c>
      <c r="D69" s="192">
        <v>0</v>
      </c>
      <c r="E69" s="192">
        <v>31500</v>
      </c>
      <c r="F69" s="192">
        <v>-283500</v>
      </c>
      <c r="I69" s="188"/>
      <c r="J69" s="5">
        <f t="shared" si="1"/>
        <v>10</v>
      </c>
    </row>
    <row r="70" spans="1:10" hidden="1" x14ac:dyDescent="0.2">
      <c r="A70" s="193">
        <v>631001030000</v>
      </c>
      <c r="B70" s="191" t="s">
        <v>237</v>
      </c>
      <c r="C70" s="192">
        <v>-252000</v>
      </c>
      <c r="D70" s="192">
        <v>0</v>
      </c>
      <c r="E70" s="192">
        <v>31500</v>
      </c>
      <c r="F70" s="192">
        <v>-283500</v>
      </c>
      <c r="G70" s="4">
        <v>44321968</v>
      </c>
      <c r="I70" s="188"/>
      <c r="J70" s="5">
        <f t="shared" si="1"/>
        <v>12</v>
      </c>
    </row>
    <row r="71" spans="1:10" hidden="1" x14ac:dyDescent="0.2">
      <c r="A71" s="193">
        <v>63100103000001</v>
      </c>
      <c r="B71" s="191" t="s">
        <v>157</v>
      </c>
      <c r="C71" s="192">
        <v>-252000</v>
      </c>
      <c r="D71" s="192">
        <v>0</v>
      </c>
      <c r="E71" s="192">
        <v>31500</v>
      </c>
      <c r="F71" s="207">
        <v>-283500</v>
      </c>
      <c r="I71" s="188"/>
      <c r="J71" s="5">
        <f t="shared" si="1"/>
        <v>14</v>
      </c>
    </row>
    <row r="72" spans="1:10" hidden="1" x14ac:dyDescent="0.2">
      <c r="A72" s="193">
        <v>92</v>
      </c>
      <c r="B72" s="191" t="s">
        <v>147</v>
      </c>
      <c r="C72" s="192">
        <v>846057.14</v>
      </c>
      <c r="D72" s="192">
        <v>0</v>
      </c>
      <c r="E72" s="192">
        <v>0</v>
      </c>
      <c r="F72" s="192">
        <v>846057.14</v>
      </c>
      <c r="I72" s="188"/>
      <c r="J72" s="5">
        <f t="shared" si="1"/>
        <v>2</v>
      </c>
    </row>
    <row r="73" spans="1:10" hidden="1" x14ac:dyDescent="0.2">
      <c r="A73" s="193">
        <v>924</v>
      </c>
      <c r="B73" s="191" t="s">
        <v>148</v>
      </c>
      <c r="C73" s="192">
        <v>846057.14</v>
      </c>
      <c r="D73" s="192">
        <v>0</v>
      </c>
      <c r="E73" s="192">
        <v>0</v>
      </c>
      <c r="F73" s="192">
        <v>846057.14</v>
      </c>
      <c r="I73" s="188"/>
      <c r="J73" s="5">
        <f t="shared" si="1"/>
        <v>3</v>
      </c>
    </row>
    <row r="74" spans="1:10" hidden="1" x14ac:dyDescent="0.2">
      <c r="A74" s="193">
        <v>9240</v>
      </c>
      <c r="B74" s="191" t="s">
        <v>148</v>
      </c>
      <c r="C74" s="192">
        <v>846057.14</v>
      </c>
      <c r="D74" s="192">
        <v>0</v>
      </c>
      <c r="E74" s="192">
        <v>0</v>
      </c>
      <c r="F74" s="192">
        <v>846057.14</v>
      </c>
      <c r="I74" s="188"/>
      <c r="J74" s="5">
        <f t="shared" si="1"/>
        <v>4</v>
      </c>
    </row>
    <row r="75" spans="1:10" hidden="1" x14ac:dyDescent="0.2">
      <c r="A75" s="193">
        <v>924001</v>
      </c>
      <c r="B75" s="191" t="s">
        <v>83</v>
      </c>
      <c r="C75" s="192">
        <v>846057.14</v>
      </c>
      <c r="D75" s="192">
        <v>0</v>
      </c>
      <c r="E75" s="192">
        <v>0</v>
      </c>
      <c r="F75" s="207">
        <v>846057.14</v>
      </c>
      <c r="I75" s="188"/>
      <c r="J75" s="5">
        <f t="shared" si="1"/>
        <v>6</v>
      </c>
    </row>
    <row r="76" spans="1:10" hidden="1" x14ac:dyDescent="0.2">
      <c r="A76" s="193">
        <v>9240010001</v>
      </c>
      <c r="B76" s="191" t="s">
        <v>138</v>
      </c>
      <c r="C76" s="192">
        <v>846057.14</v>
      </c>
      <c r="D76" s="192">
        <v>0</v>
      </c>
      <c r="E76" s="192">
        <v>0</v>
      </c>
      <c r="F76" s="192">
        <v>846057.14</v>
      </c>
      <c r="I76" s="188"/>
      <c r="J76" s="5">
        <f t="shared" si="1"/>
        <v>10</v>
      </c>
    </row>
    <row r="77" spans="1:10" hidden="1" x14ac:dyDescent="0.2">
      <c r="A77" s="193">
        <v>924001000100</v>
      </c>
      <c r="B77" s="191" t="s">
        <v>149</v>
      </c>
      <c r="C77" s="192">
        <v>846057.14</v>
      </c>
      <c r="D77" s="192">
        <v>0</v>
      </c>
      <c r="E77" s="192">
        <v>0</v>
      </c>
      <c r="F77" s="192">
        <v>846057.14</v>
      </c>
      <c r="I77" s="188"/>
      <c r="J77" s="5">
        <f t="shared" si="1"/>
        <v>12</v>
      </c>
    </row>
    <row r="78" spans="1:10" hidden="1" x14ac:dyDescent="0.2">
      <c r="A78" s="193">
        <v>92400100010027</v>
      </c>
      <c r="B78" s="191" t="s">
        <v>78</v>
      </c>
      <c r="C78" s="192">
        <v>846057.14</v>
      </c>
      <c r="D78" s="192">
        <v>0</v>
      </c>
      <c r="E78" s="192">
        <v>0</v>
      </c>
      <c r="F78" s="192">
        <v>846057.14</v>
      </c>
      <c r="I78" s="188"/>
      <c r="J78" s="5">
        <f t="shared" si="1"/>
        <v>14</v>
      </c>
    </row>
    <row r="79" spans="1:10" hidden="1" x14ac:dyDescent="0.2">
      <c r="A79" s="193">
        <v>94</v>
      </c>
      <c r="B79" s="191" t="s">
        <v>81</v>
      </c>
      <c r="C79" s="192">
        <v>-846057.14</v>
      </c>
      <c r="D79" s="192">
        <v>0</v>
      </c>
      <c r="E79" s="192">
        <v>0</v>
      </c>
      <c r="F79" s="192">
        <v>-846057.14</v>
      </c>
      <c r="I79" s="188"/>
      <c r="J79" s="5">
        <f t="shared" si="1"/>
        <v>2</v>
      </c>
    </row>
    <row r="80" spans="1:10" hidden="1" x14ac:dyDescent="0.2">
      <c r="A80" s="193">
        <v>940</v>
      </c>
      <c r="B80" s="191" t="s">
        <v>81</v>
      </c>
      <c r="C80" s="192">
        <v>-846057.14</v>
      </c>
      <c r="D80" s="192">
        <v>0</v>
      </c>
      <c r="E80" s="192">
        <v>0</v>
      </c>
      <c r="F80" s="192">
        <v>-846057.14</v>
      </c>
      <c r="I80" s="188"/>
      <c r="J80" s="5">
        <f t="shared" si="1"/>
        <v>3</v>
      </c>
    </row>
    <row r="81" spans="1:10" hidden="1" x14ac:dyDescent="0.2">
      <c r="A81" s="193">
        <v>9400</v>
      </c>
      <c r="B81" s="191" t="s">
        <v>81</v>
      </c>
      <c r="C81" s="192">
        <v>-846057.14</v>
      </c>
      <c r="D81" s="192">
        <v>0</v>
      </c>
      <c r="E81" s="192">
        <v>0</v>
      </c>
      <c r="F81" s="192">
        <v>-846057.14</v>
      </c>
      <c r="I81" s="188"/>
      <c r="J81" s="5">
        <f t="shared" si="1"/>
        <v>4</v>
      </c>
    </row>
    <row r="82" spans="1:10" hidden="1" x14ac:dyDescent="0.2">
      <c r="A82" s="193">
        <v>940000</v>
      </c>
      <c r="B82" s="191" t="s">
        <v>81</v>
      </c>
      <c r="C82" s="192">
        <v>-846057.14</v>
      </c>
      <c r="D82" s="192">
        <v>0</v>
      </c>
      <c r="E82" s="192">
        <v>0</v>
      </c>
      <c r="F82" s="192">
        <v>-846057.14</v>
      </c>
      <c r="I82" s="188"/>
      <c r="J82" s="5">
        <f t="shared" si="1"/>
        <v>6</v>
      </c>
    </row>
    <row r="83" spans="1:10" hidden="1" x14ac:dyDescent="0.2">
      <c r="A83" s="193">
        <v>9400000000</v>
      </c>
      <c r="B83" s="191" t="s">
        <v>81</v>
      </c>
      <c r="C83" s="192">
        <v>-846057.14</v>
      </c>
      <c r="D83" s="192">
        <v>0</v>
      </c>
      <c r="E83" s="192">
        <v>0</v>
      </c>
      <c r="F83" s="192">
        <v>-846057.14</v>
      </c>
      <c r="I83" s="188"/>
      <c r="J83" s="5">
        <f t="shared" si="1"/>
        <v>10</v>
      </c>
    </row>
    <row r="84" spans="1:10" hidden="1" x14ac:dyDescent="0.2">
      <c r="A84" s="193">
        <v>940000000000</v>
      </c>
      <c r="B84" s="191" t="s">
        <v>150</v>
      </c>
      <c r="C84" s="192">
        <v>-846057.14</v>
      </c>
      <c r="D84" s="192">
        <v>0</v>
      </c>
      <c r="E84" s="192">
        <v>0</v>
      </c>
      <c r="F84" s="192">
        <v>-846057.14</v>
      </c>
      <c r="I84" s="188"/>
      <c r="J84" s="5">
        <f t="shared" si="1"/>
        <v>12</v>
      </c>
    </row>
    <row r="85" spans="1:10" hidden="1" x14ac:dyDescent="0.2">
      <c r="A85" s="193">
        <v>94000000000001</v>
      </c>
      <c r="B85" s="191" t="s">
        <v>79</v>
      </c>
      <c r="C85" s="192">
        <v>-846057.14</v>
      </c>
      <c r="D85" s="192">
        <v>0</v>
      </c>
      <c r="E85" s="192">
        <v>0</v>
      </c>
      <c r="F85" s="192">
        <v>-846057.14</v>
      </c>
      <c r="I85" s="188"/>
      <c r="J85" s="5">
        <f t="shared" si="1"/>
        <v>14</v>
      </c>
    </row>
    <row r="86" spans="1:10" hidden="1" x14ac:dyDescent="0.2">
      <c r="A86" s="193" t="s">
        <v>307</v>
      </c>
      <c r="B86" s="191">
        <v>-120129123.86</v>
      </c>
      <c r="C86" s="192" t="s">
        <v>158</v>
      </c>
      <c r="D86" s="192" t="s">
        <v>159</v>
      </c>
      <c r="E86" s="192"/>
      <c r="F86" s="192"/>
      <c r="I86" s="188"/>
      <c r="J86" s="5">
        <f t="shared" si="1"/>
        <v>14</v>
      </c>
    </row>
    <row r="87" spans="1:10" hidden="1" x14ac:dyDescent="0.2">
      <c r="A87" s="193" t="s">
        <v>355</v>
      </c>
      <c r="B87" s="191">
        <v>0</v>
      </c>
      <c r="C87" s="192">
        <v>31500</v>
      </c>
      <c r="D87" s="192">
        <v>0</v>
      </c>
      <c r="E87" s="192" t="s">
        <v>158</v>
      </c>
      <c r="F87" s="192" t="s">
        <v>159</v>
      </c>
      <c r="I87" s="188"/>
      <c r="J87" s="5">
        <f t="shared" si="1"/>
        <v>9</v>
      </c>
    </row>
    <row r="88" spans="1:10" hidden="1" x14ac:dyDescent="0.2">
      <c r="A88" s="193"/>
      <c r="B88" s="191"/>
      <c r="C88" s="192"/>
      <c r="D88" s="192"/>
      <c r="E88" s="192"/>
      <c r="F88" s="192"/>
      <c r="I88" s="188"/>
      <c r="J88" s="5">
        <f t="shared" si="1"/>
        <v>0</v>
      </c>
    </row>
    <row r="89" spans="1:10" hidden="1" x14ac:dyDescent="0.2">
      <c r="A89" s="193"/>
      <c r="B89" s="191"/>
      <c r="C89" s="192"/>
      <c r="D89" s="192"/>
      <c r="E89" s="192"/>
      <c r="F89" s="192"/>
      <c r="I89" s="188"/>
      <c r="J89" s="5">
        <f t="shared" si="1"/>
        <v>0</v>
      </c>
    </row>
    <row r="90" spans="1:10" hidden="1" x14ac:dyDescent="0.2">
      <c r="A90" s="193"/>
      <c r="B90" s="191"/>
      <c r="C90" s="192"/>
      <c r="D90" s="192"/>
      <c r="E90" s="192"/>
      <c r="F90" s="192"/>
      <c r="I90" s="188"/>
      <c r="J90" s="5">
        <f t="shared" si="1"/>
        <v>0</v>
      </c>
    </row>
    <row r="91" spans="1:10" hidden="1" x14ac:dyDescent="0.2">
      <c r="A91" s="193"/>
      <c r="B91" s="191"/>
      <c r="C91" s="192"/>
      <c r="D91" s="192"/>
      <c r="E91" s="192"/>
      <c r="F91" s="192"/>
      <c r="I91" s="188"/>
      <c r="J91" s="5">
        <f t="shared" si="1"/>
        <v>0</v>
      </c>
    </row>
    <row r="92" spans="1:10" hidden="1" x14ac:dyDescent="0.2">
      <c r="A92" s="193"/>
      <c r="B92" s="191"/>
      <c r="C92" s="192"/>
      <c r="D92" s="192"/>
      <c r="E92" s="192"/>
      <c r="F92" s="192"/>
      <c r="I92" s="188"/>
      <c r="J92" s="5">
        <f t="shared" si="1"/>
        <v>0</v>
      </c>
    </row>
    <row r="93" spans="1:10" hidden="1" x14ac:dyDescent="0.2">
      <c r="A93" s="193"/>
      <c r="B93" s="191"/>
      <c r="C93" s="192"/>
      <c r="D93" s="192"/>
      <c r="E93" s="192"/>
      <c r="F93" s="192"/>
      <c r="I93" s="188"/>
      <c r="J93" s="5">
        <f t="shared" si="1"/>
        <v>0</v>
      </c>
    </row>
    <row r="94" spans="1:10" hidden="1" x14ac:dyDescent="0.2">
      <c r="A94" s="193"/>
      <c r="B94" s="191"/>
      <c r="C94" s="192"/>
      <c r="D94" s="192"/>
      <c r="E94" s="192"/>
      <c r="F94" s="192"/>
      <c r="I94" s="188"/>
      <c r="J94" s="5">
        <f t="shared" si="1"/>
        <v>0</v>
      </c>
    </row>
    <row r="95" spans="1:10" hidden="1" x14ac:dyDescent="0.2">
      <c r="A95" s="193"/>
      <c r="B95" s="191"/>
      <c r="C95" s="192"/>
      <c r="D95" s="192"/>
      <c r="E95" s="192"/>
      <c r="F95" s="192"/>
      <c r="I95" s="188"/>
      <c r="J95" s="5">
        <f t="shared" si="1"/>
        <v>0</v>
      </c>
    </row>
    <row r="96" spans="1:10" hidden="1" x14ac:dyDescent="0.2">
      <c r="A96" s="193"/>
      <c r="B96" s="191"/>
      <c r="C96" s="192"/>
      <c r="D96" s="192"/>
      <c r="E96" s="192"/>
      <c r="F96" s="192"/>
      <c r="I96" s="188"/>
      <c r="J96" s="5">
        <f t="shared" si="1"/>
        <v>0</v>
      </c>
    </row>
    <row r="97" spans="1:10" hidden="1" x14ac:dyDescent="0.2">
      <c r="A97" s="193"/>
      <c r="B97" s="191"/>
      <c r="C97" s="192"/>
      <c r="D97" s="192"/>
      <c r="E97" s="192"/>
      <c r="F97" s="192"/>
      <c r="I97" s="188"/>
      <c r="J97" s="5">
        <f t="shared" si="1"/>
        <v>0</v>
      </c>
    </row>
    <row r="98" spans="1:10" hidden="1" x14ac:dyDescent="0.2">
      <c r="I98" s="188"/>
      <c r="J98" s="5">
        <f t="shared" si="1"/>
        <v>0</v>
      </c>
    </row>
    <row r="99" spans="1:10" hidden="1" x14ac:dyDescent="0.2">
      <c r="I99" s="188"/>
    </row>
  </sheetData>
  <autoFilter ref="A1:J99">
    <filterColumn colId="9">
      <filters>
        <filter val="1"/>
      </filters>
    </filterColumn>
  </autoFilter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workbookViewId="0">
      <selection activeCell="F27" sqref="F27"/>
    </sheetView>
  </sheetViews>
  <sheetFormatPr baseColWidth="10" defaultRowHeight="15" x14ac:dyDescent="0.25"/>
  <cols>
    <col min="1" max="1" width="17.7109375" style="1" bestFit="1" customWidth="1"/>
    <col min="2" max="2" width="51.85546875" bestFit="1" customWidth="1"/>
    <col min="3" max="3" width="22.85546875" bestFit="1" customWidth="1"/>
    <col min="4" max="4" width="24" bestFit="1" customWidth="1"/>
    <col min="5" max="5" width="22.85546875" bestFit="1" customWidth="1"/>
    <col min="6" max="6" width="24" bestFit="1" customWidth="1"/>
    <col min="8" max="8" width="12.42578125" bestFit="1" customWidth="1"/>
  </cols>
  <sheetData>
    <row r="1" spans="1:6" x14ac:dyDescent="0.25">
      <c r="A1">
        <v>1</v>
      </c>
      <c r="B1" t="s">
        <v>139</v>
      </c>
      <c r="C1" s="61">
        <v>115626543.97</v>
      </c>
      <c r="D1" s="61">
        <v>10210648.41</v>
      </c>
      <c r="E1">
        <v>5708068.5199999996</v>
      </c>
      <c r="F1" s="61">
        <v>120129123.86</v>
      </c>
    </row>
    <row r="2" spans="1:6" x14ac:dyDescent="0.25">
      <c r="A2" s="1">
        <v>11</v>
      </c>
      <c r="B2" t="s">
        <v>140</v>
      </c>
      <c r="C2" s="61">
        <v>60577.68</v>
      </c>
      <c r="D2">
        <v>0</v>
      </c>
      <c r="E2">
        <v>6880.2</v>
      </c>
      <c r="F2" s="61">
        <v>53697.48</v>
      </c>
    </row>
    <row r="3" spans="1:6" x14ac:dyDescent="0.25">
      <c r="A3" s="1">
        <v>111</v>
      </c>
      <c r="B3" t="s">
        <v>45</v>
      </c>
      <c r="C3" s="61">
        <v>60577.68</v>
      </c>
      <c r="D3">
        <v>0</v>
      </c>
      <c r="E3">
        <v>6880.2</v>
      </c>
      <c r="F3" s="61">
        <v>53697.48</v>
      </c>
    </row>
    <row r="4" spans="1:6" x14ac:dyDescent="0.25">
      <c r="A4" s="1">
        <v>1110</v>
      </c>
      <c r="B4" t="s">
        <v>45</v>
      </c>
      <c r="C4" s="61">
        <v>60577.68</v>
      </c>
      <c r="D4">
        <v>0</v>
      </c>
      <c r="E4">
        <v>6880.2</v>
      </c>
      <c r="F4" s="61">
        <v>53697.48</v>
      </c>
    </row>
    <row r="5" spans="1:6" x14ac:dyDescent="0.25">
      <c r="A5" s="1">
        <v>111004</v>
      </c>
      <c r="B5" t="s">
        <v>11</v>
      </c>
      <c r="C5" s="61">
        <v>60577.68</v>
      </c>
      <c r="D5">
        <v>0</v>
      </c>
      <c r="E5">
        <v>6880.2</v>
      </c>
      <c r="F5" s="61">
        <v>53697.48</v>
      </c>
    </row>
    <row r="6" spans="1:6" x14ac:dyDescent="0.25">
      <c r="A6" s="1">
        <v>1110040101</v>
      </c>
      <c r="B6" t="s">
        <v>12</v>
      </c>
      <c r="C6" s="61">
        <v>60577.68</v>
      </c>
      <c r="D6">
        <v>0</v>
      </c>
      <c r="E6">
        <v>6880.2</v>
      </c>
      <c r="F6" s="61">
        <v>53697.48</v>
      </c>
    </row>
    <row r="7" spans="1:6" x14ac:dyDescent="0.25">
      <c r="A7" s="1">
        <v>111004010100</v>
      </c>
      <c r="B7" t="s">
        <v>12</v>
      </c>
      <c r="C7" s="61">
        <v>60577.68</v>
      </c>
      <c r="D7">
        <v>0</v>
      </c>
      <c r="E7">
        <v>6880.2</v>
      </c>
      <c r="F7" s="61">
        <v>53697.48</v>
      </c>
    </row>
    <row r="8" spans="1:6" x14ac:dyDescent="0.25">
      <c r="A8" s="1">
        <v>11100401010001</v>
      </c>
      <c r="B8" t="s">
        <v>0</v>
      </c>
      <c r="C8" s="61">
        <v>60577.68</v>
      </c>
      <c r="D8">
        <v>0</v>
      </c>
      <c r="E8">
        <v>6880.2</v>
      </c>
      <c r="F8" s="61">
        <v>53697.48</v>
      </c>
    </row>
    <row r="9" spans="1:6" x14ac:dyDescent="0.25">
      <c r="A9" s="1">
        <v>12</v>
      </c>
      <c r="B9" t="s">
        <v>141</v>
      </c>
      <c r="C9" s="61">
        <v>115565966.29000001</v>
      </c>
      <c r="D9" s="61">
        <v>10210648.41</v>
      </c>
      <c r="E9">
        <v>5701188.3200000003</v>
      </c>
      <c r="F9" s="61">
        <v>120075426.38</v>
      </c>
    </row>
    <row r="10" spans="1:6" x14ac:dyDescent="0.25">
      <c r="A10" s="1">
        <v>125</v>
      </c>
      <c r="B10" t="s">
        <v>46</v>
      </c>
      <c r="C10" s="61">
        <v>5716.94</v>
      </c>
      <c r="D10">
        <v>0</v>
      </c>
      <c r="E10">
        <v>0</v>
      </c>
      <c r="F10" s="61">
        <v>5716.94</v>
      </c>
    </row>
    <row r="11" spans="1:6" x14ac:dyDescent="0.25">
      <c r="A11" s="1">
        <v>1250</v>
      </c>
      <c r="B11" t="s">
        <v>46</v>
      </c>
      <c r="C11" s="61">
        <v>5716.94</v>
      </c>
      <c r="D11">
        <v>0</v>
      </c>
      <c r="E11">
        <v>0</v>
      </c>
      <c r="F11" s="61">
        <v>5716.94</v>
      </c>
    </row>
    <row r="12" spans="1:6" x14ac:dyDescent="0.25">
      <c r="A12" s="1">
        <v>125002</v>
      </c>
      <c r="B12" t="s">
        <v>14</v>
      </c>
      <c r="C12" s="61">
        <v>5716.94</v>
      </c>
      <c r="D12">
        <v>0</v>
      </c>
      <c r="E12">
        <v>0</v>
      </c>
      <c r="F12" s="61">
        <v>5716.94</v>
      </c>
    </row>
    <row r="13" spans="1:6" x14ac:dyDescent="0.25">
      <c r="A13" s="1">
        <v>1250020401</v>
      </c>
      <c r="B13" t="s">
        <v>131</v>
      </c>
      <c r="C13" s="61">
        <v>5716.94</v>
      </c>
      <c r="D13">
        <v>0</v>
      </c>
      <c r="E13">
        <v>0</v>
      </c>
      <c r="F13" s="61">
        <v>5716.94</v>
      </c>
    </row>
    <row r="14" spans="1:6" x14ac:dyDescent="0.25">
      <c r="A14" s="1">
        <v>125002040100</v>
      </c>
      <c r="B14" t="s">
        <v>131</v>
      </c>
      <c r="C14" s="61">
        <v>5716.94</v>
      </c>
      <c r="D14">
        <v>0</v>
      </c>
      <c r="E14">
        <v>0</v>
      </c>
      <c r="F14" s="61">
        <v>5716.94</v>
      </c>
    </row>
    <row r="15" spans="1:6" x14ac:dyDescent="0.25">
      <c r="A15" s="1">
        <v>12500204010004</v>
      </c>
      <c r="B15" t="s">
        <v>1</v>
      </c>
      <c r="C15" s="61">
        <v>3148.61</v>
      </c>
      <c r="D15">
        <v>0</v>
      </c>
      <c r="E15">
        <v>0</v>
      </c>
      <c r="F15" s="61">
        <v>3148.61</v>
      </c>
    </row>
    <row r="16" spans="1:6" x14ac:dyDescent="0.25">
      <c r="A16" s="1">
        <v>12500204010005</v>
      </c>
      <c r="B16" t="s">
        <v>2</v>
      </c>
      <c r="C16" s="61">
        <v>2532.64</v>
      </c>
      <c r="D16">
        <v>0</v>
      </c>
      <c r="E16">
        <v>0</v>
      </c>
      <c r="F16" s="61">
        <v>2532.64</v>
      </c>
    </row>
    <row r="17" spans="1:6" x14ac:dyDescent="0.25">
      <c r="A17" s="1">
        <v>12500204010006</v>
      </c>
      <c r="B17" t="s">
        <v>3</v>
      </c>
      <c r="C17">
        <v>35.69</v>
      </c>
      <c r="D17">
        <v>0</v>
      </c>
      <c r="E17">
        <v>0</v>
      </c>
      <c r="F17">
        <v>35.69</v>
      </c>
    </row>
    <row r="18" spans="1:6" x14ac:dyDescent="0.25">
      <c r="A18" s="1">
        <v>126</v>
      </c>
      <c r="B18" t="s">
        <v>142</v>
      </c>
      <c r="C18" s="61">
        <v>115560249.34999999</v>
      </c>
      <c r="D18" s="61">
        <v>10210648.41</v>
      </c>
      <c r="E18">
        <v>5701188.3200000003</v>
      </c>
      <c r="F18" s="61">
        <v>120069709.44</v>
      </c>
    </row>
    <row r="19" spans="1:6" x14ac:dyDescent="0.25">
      <c r="A19" s="1">
        <v>1260</v>
      </c>
      <c r="B19" t="s">
        <v>142</v>
      </c>
      <c r="C19" s="61">
        <v>115560249.34999999</v>
      </c>
      <c r="D19" s="61">
        <v>10210648.41</v>
      </c>
      <c r="E19">
        <v>5701188.3200000003</v>
      </c>
      <c r="F19" s="61">
        <v>120069709.44</v>
      </c>
    </row>
    <row r="20" spans="1:6" x14ac:dyDescent="0.25">
      <c r="A20" s="1">
        <v>126002</v>
      </c>
      <c r="B20" t="s">
        <v>16</v>
      </c>
      <c r="C20" s="61">
        <v>70175545.049999997</v>
      </c>
      <c r="D20">
        <v>0</v>
      </c>
      <c r="E20">
        <v>0</v>
      </c>
      <c r="F20" s="61">
        <v>70175545.049999997</v>
      </c>
    </row>
    <row r="21" spans="1:6" x14ac:dyDescent="0.25">
      <c r="A21" s="1">
        <v>1260020101</v>
      </c>
      <c r="B21" t="s">
        <v>133</v>
      </c>
      <c r="C21" s="61">
        <v>70175545.049999997</v>
      </c>
      <c r="D21">
        <v>0</v>
      </c>
      <c r="E21">
        <v>0</v>
      </c>
      <c r="F21" s="61">
        <v>70175545.049999997</v>
      </c>
    </row>
    <row r="22" spans="1:6" x14ac:dyDescent="0.25">
      <c r="A22" s="1">
        <v>126002010100</v>
      </c>
      <c r="B22" t="s">
        <v>133</v>
      </c>
      <c r="C22" s="61">
        <v>70175545.049999997</v>
      </c>
      <c r="D22">
        <v>0</v>
      </c>
      <c r="E22">
        <v>0</v>
      </c>
      <c r="F22" s="61">
        <v>70175545.049999997</v>
      </c>
    </row>
    <row r="23" spans="1:6" x14ac:dyDescent="0.25">
      <c r="A23" s="1">
        <v>12600201010001</v>
      </c>
      <c r="B23" t="s">
        <v>75</v>
      </c>
      <c r="C23" s="61">
        <v>70175545.049999997</v>
      </c>
      <c r="D23">
        <v>0</v>
      </c>
      <c r="E23">
        <v>0</v>
      </c>
      <c r="F23" s="61">
        <v>70175545.049999997</v>
      </c>
    </row>
    <row r="24" spans="1:6" x14ac:dyDescent="0.25">
      <c r="A24" s="1">
        <v>126003</v>
      </c>
      <c r="B24" t="s">
        <v>18</v>
      </c>
      <c r="C24" s="61">
        <v>45384704.299999997</v>
      </c>
      <c r="D24" s="61">
        <v>10210648.41</v>
      </c>
      <c r="E24">
        <v>5701188.3200000003</v>
      </c>
      <c r="F24" s="61">
        <v>49894164.390000001</v>
      </c>
    </row>
    <row r="25" spans="1:6" x14ac:dyDescent="0.25">
      <c r="A25" s="1">
        <v>1260030101</v>
      </c>
      <c r="B25" t="s">
        <v>135</v>
      </c>
      <c r="C25" s="61">
        <v>45384704.299999997</v>
      </c>
      <c r="D25" s="61">
        <v>10210648.41</v>
      </c>
      <c r="E25">
        <v>5701188.3200000003</v>
      </c>
      <c r="F25" s="61">
        <v>49894164.390000001</v>
      </c>
    </row>
    <row r="26" spans="1:6" x14ac:dyDescent="0.25">
      <c r="A26" s="1">
        <v>126003010100</v>
      </c>
      <c r="B26" t="s">
        <v>143</v>
      </c>
      <c r="C26" s="61">
        <v>45384704.299999997</v>
      </c>
      <c r="D26" s="61">
        <v>10210648.41</v>
      </c>
      <c r="E26">
        <v>5701188.3200000003</v>
      </c>
      <c r="F26" s="61">
        <v>49894164.390000001</v>
      </c>
    </row>
    <row r="27" spans="1:6" x14ac:dyDescent="0.25">
      <c r="A27" s="1">
        <v>12600301010001</v>
      </c>
      <c r="B27" t="s">
        <v>5</v>
      </c>
      <c r="C27" s="61">
        <v>45384704.299999997</v>
      </c>
      <c r="D27" s="61">
        <v>10210648.41</v>
      </c>
      <c r="E27">
        <v>5701188.3200000003</v>
      </c>
      <c r="F27" s="61">
        <v>49894164.390000001</v>
      </c>
    </row>
    <row r="28" spans="1:6" x14ac:dyDescent="0.25">
      <c r="A28" s="1" t="s">
        <v>227</v>
      </c>
      <c r="B28" t="s">
        <v>49</v>
      </c>
      <c r="C28" s="61">
        <v>-1080587.68</v>
      </c>
      <c r="D28" s="61">
        <v>6880.2</v>
      </c>
      <c r="E28">
        <v>0</v>
      </c>
      <c r="F28" s="61">
        <v>-1073707.48</v>
      </c>
    </row>
    <row r="29" spans="1:6" x14ac:dyDescent="0.25">
      <c r="A29" s="1">
        <v>22</v>
      </c>
      <c r="B29" t="s">
        <v>144</v>
      </c>
      <c r="C29" s="61">
        <v>-1080587.68</v>
      </c>
      <c r="D29" s="61">
        <v>6880.2</v>
      </c>
      <c r="E29">
        <v>0</v>
      </c>
      <c r="F29" s="61">
        <v>-1073707.48</v>
      </c>
    </row>
    <row r="30" spans="1:6" x14ac:dyDescent="0.25">
      <c r="A30" s="1">
        <v>222</v>
      </c>
      <c r="B30" t="s">
        <v>145</v>
      </c>
      <c r="C30" s="61">
        <v>-1080587.68</v>
      </c>
      <c r="D30" s="61">
        <v>6880.2</v>
      </c>
      <c r="E30">
        <v>0</v>
      </c>
      <c r="F30" s="61">
        <v>-1073707.48</v>
      </c>
    </row>
    <row r="31" spans="1:6" x14ac:dyDescent="0.25">
      <c r="A31" s="1">
        <v>2220</v>
      </c>
      <c r="B31" t="s">
        <v>145</v>
      </c>
      <c r="C31" s="61">
        <v>-1080587.68</v>
      </c>
      <c r="D31" s="61">
        <v>6880.2</v>
      </c>
      <c r="E31">
        <v>0</v>
      </c>
      <c r="F31" s="61">
        <v>-1073707.48</v>
      </c>
    </row>
    <row r="32" spans="1:6" x14ac:dyDescent="0.25">
      <c r="A32" s="1">
        <v>222002</v>
      </c>
      <c r="B32" t="s">
        <v>27</v>
      </c>
      <c r="C32" s="61">
        <v>-39748.550000000003</v>
      </c>
      <c r="D32">
        <v>0</v>
      </c>
      <c r="E32">
        <v>0</v>
      </c>
      <c r="F32" s="61">
        <v>-39748.550000000003</v>
      </c>
    </row>
    <row r="33" spans="1:8" x14ac:dyDescent="0.25">
      <c r="A33" s="1">
        <v>2220020101</v>
      </c>
      <c r="B33" t="s">
        <v>117</v>
      </c>
      <c r="C33" s="61">
        <v>-39748.550000000003</v>
      </c>
      <c r="D33">
        <v>0</v>
      </c>
      <c r="E33">
        <v>0</v>
      </c>
      <c r="F33" s="61">
        <v>-39748.550000000003</v>
      </c>
    </row>
    <row r="34" spans="1:8" x14ac:dyDescent="0.25">
      <c r="A34" s="1">
        <v>222002010100</v>
      </c>
      <c r="B34" t="s">
        <v>117</v>
      </c>
      <c r="C34" s="61">
        <v>-39748.550000000003</v>
      </c>
      <c r="D34">
        <v>0</v>
      </c>
      <c r="E34">
        <v>0</v>
      </c>
      <c r="F34" s="61">
        <v>-39748.550000000003</v>
      </c>
    </row>
    <row r="35" spans="1:8" x14ac:dyDescent="0.25">
      <c r="A35" s="1">
        <v>22200201010001</v>
      </c>
      <c r="B35" t="s">
        <v>6</v>
      </c>
      <c r="C35" s="61">
        <v>-39748.550000000003</v>
      </c>
      <c r="D35">
        <v>0</v>
      </c>
      <c r="E35">
        <v>0</v>
      </c>
      <c r="F35" s="61">
        <v>-39748.550000000003</v>
      </c>
    </row>
    <row r="36" spans="1:8" x14ac:dyDescent="0.25">
      <c r="A36" s="1">
        <v>222003</v>
      </c>
      <c r="B36" t="s">
        <v>29</v>
      </c>
      <c r="C36" s="61">
        <v>-1033557.85</v>
      </c>
      <c r="D36" s="61">
        <v>0</v>
      </c>
      <c r="E36">
        <v>0</v>
      </c>
      <c r="F36" s="61">
        <v>-1033557.85</v>
      </c>
    </row>
    <row r="37" spans="1:8" x14ac:dyDescent="0.25">
      <c r="A37" s="1">
        <v>2220030501</v>
      </c>
      <c r="B37" t="s">
        <v>119</v>
      </c>
      <c r="C37" s="61">
        <v>-1033557.85</v>
      </c>
      <c r="D37" s="61">
        <v>0</v>
      </c>
      <c r="E37">
        <v>0</v>
      </c>
      <c r="F37" s="61">
        <v>-1033557.85</v>
      </c>
    </row>
    <row r="38" spans="1:8" x14ac:dyDescent="0.25">
      <c r="A38" s="1">
        <v>222003050100</v>
      </c>
      <c r="B38" t="s">
        <v>119</v>
      </c>
      <c r="C38" s="61">
        <v>-1033557.85</v>
      </c>
      <c r="D38" s="61">
        <v>0</v>
      </c>
      <c r="E38">
        <v>0</v>
      </c>
      <c r="F38" s="61">
        <v>-1033557.85</v>
      </c>
    </row>
    <row r="39" spans="1:8" x14ac:dyDescent="0.25">
      <c r="A39" s="1">
        <v>22200305010005</v>
      </c>
      <c r="B39" t="s">
        <v>76</v>
      </c>
      <c r="C39" s="61">
        <v>-1033557.85</v>
      </c>
      <c r="D39" s="61">
        <v>0</v>
      </c>
      <c r="E39">
        <v>0</v>
      </c>
      <c r="F39" s="61">
        <v>-1033557.85</v>
      </c>
      <c r="G39" s="61">
        <v>1033557.85</v>
      </c>
      <c r="H39" s="61">
        <v>-1033557.85</v>
      </c>
    </row>
    <row r="40" spans="1:8" x14ac:dyDescent="0.25">
      <c r="A40" s="1">
        <v>222099</v>
      </c>
      <c r="B40" t="s">
        <v>31</v>
      </c>
      <c r="C40">
        <v>-7281.28</v>
      </c>
      <c r="D40">
        <v>6880.2</v>
      </c>
      <c r="E40">
        <v>0</v>
      </c>
      <c r="F40">
        <v>-401.08</v>
      </c>
    </row>
    <row r="41" spans="1:8" x14ac:dyDescent="0.25">
      <c r="A41" s="1">
        <v>2220999101</v>
      </c>
      <c r="B41" t="s">
        <v>121</v>
      </c>
      <c r="C41">
        <v>-7281.28</v>
      </c>
      <c r="D41">
        <v>6880.2</v>
      </c>
      <c r="E41">
        <v>0</v>
      </c>
      <c r="F41">
        <v>-401.08</v>
      </c>
    </row>
    <row r="42" spans="1:8" x14ac:dyDescent="0.25">
      <c r="A42" s="1">
        <v>222099910100</v>
      </c>
      <c r="B42" t="s">
        <v>121</v>
      </c>
      <c r="C42">
        <v>-7281.28</v>
      </c>
      <c r="D42">
        <v>6880.2</v>
      </c>
      <c r="E42">
        <v>0</v>
      </c>
      <c r="F42">
        <v>-401.08</v>
      </c>
    </row>
    <row r="43" spans="1:8" x14ac:dyDescent="0.25">
      <c r="A43" s="1">
        <v>22209991010002</v>
      </c>
      <c r="B43" t="s">
        <v>4</v>
      </c>
      <c r="C43">
        <v>-7281.28</v>
      </c>
      <c r="D43">
        <v>6880.2</v>
      </c>
      <c r="E43">
        <v>0</v>
      </c>
      <c r="F43">
        <v>-401.08</v>
      </c>
    </row>
    <row r="44" spans="1:8" x14ac:dyDescent="0.25">
      <c r="A44" s="1" t="s">
        <v>228</v>
      </c>
      <c r="B44" t="s">
        <v>104</v>
      </c>
      <c r="C44" s="61">
        <v>-114167956.29000001</v>
      </c>
      <c r="D44" s="61">
        <v>1144168.46</v>
      </c>
      <c r="E44" s="61">
        <v>6031628.5499999998</v>
      </c>
      <c r="F44" s="61">
        <v>-119055416.38</v>
      </c>
    </row>
    <row r="45" spans="1:8" x14ac:dyDescent="0.25">
      <c r="A45" s="1">
        <v>31</v>
      </c>
      <c r="B45" t="s">
        <v>104</v>
      </c>
      <c r="C45" s="61">
        <v>-114167956.29000001</v>
      </c>
      <c r="D45" s="61">
        <v>1144168.46</v>
      </c>
      <c r="E45" s="61">
        <v>6031628.5499999998</v>
      </c>
      <c r="F45" s="61">
        <v>-119055416.38</v>
      </c>
    </row>
    <row r="46" spans="1:8" x14ac:dyDescent="0.25">
      <c r="A46" s="1">
        <v>311</v>
      </c>
      <c r="B46" t="s">
        <v>47</v>
      </c>
      <c r="C46" s="61">
        <v>-69344801</v>
      </c>
      <c r="D46">
        <v>0</v>
      </c>
      <c r="E46">
        <v>0</v>
      </c>
      <c r="F46" s="61">
        <v>-69344801</v>
      </c>
    </row>
    <row r="47" spans="1:8" x14ac:dyDescent="0.25">
      <c r="A47" s="1">
        <v>3110</v>
      </c>
      <c r="B47" t="s">
        <v>47</v>
      </c>
      <c r="C47" s="61">
        <v>-69344801</v>
      </c>
      <c r="D47">
        <v>0</v>
      </c>
      <c r="E47">
        <v>0</v>
      </c>
      <c r="F47" s="61">
        <v>-69344801</v>
      </c>
    </row>
    <row r="48" spans="1:8" x14ac:dyDescent="0.25">
      <c r="A48" s="1">
        <v>311001</v>
      </c>
      <c r="B48" t="s">
        <v>34</v>
      </c>
      <c r="C48" s="61">
        <v>-69344801</v>
      </c>
      <c r="D48">
        <v>0</v>
      </c>
      <c r="E48">
        <v>0</v>
      </c>
      <c r="F48" s="61">
        <v>-69344801</v>
      </c>
    </row>
    <row r="49" spans="1:6" x14ac:dyDescent="0.25">
      <c r="A49" s="1">
        <v>3110010101</v>
      </c>
      <c r="B49" t="s">
        <v>123</v>
      </c>
      <c r="C49" s="61">
        <v>-69344801</v>
      </c>
      <c r="D49">
        <v>0</v>
      </c>
      <c r="E49">
        <v>0</v>
      </c>
      <c r="F49" s="61">
        <v>-69344801</v>
      </c>
    </row>
    <row r="50" spans="1:6" x14ac:dyDescent="0.25">
      <c r="A50" s="1">
        <v>311001010100</v>
      </c>
      <c r="B50" t="s">
        <v>123</v>
      </c>
      <c r="C50" s="61">
        <v>-69344801</v>
      </c>
      <c r="D50">
        <v>0</v>
      </c>
      <c r="E50">
        <v>0</v>
      </c>
      <c r="F50" s="61">
        <v>-69344801</v>
      </c>
    </row>
    <row r="51" spans="1:6" x14ac:dyDescent="0.25">
      <c r="A51" s="1">
        <v>31100101010001</v>
      </c>
      <c r="B51" t="s">
        <v>77</v>
      </c>
      <c r="C51" s="61">
        <v>-69344801</v>
      </c>
      <c r="D51">
        <v>0</v>
      </c>
      <c r="E51">
        <v>0</v>
      </c>
      <c r="F51" s="61">
        <v>-69344801</v>
      </c>
    </row>
    <row r="52" spans="1:6" x14ac:dyDescent="0.25">
      <c r="A52" s="1">
        <v>313</v>
      </c>
      <c r="B52" t="s">
        <v>48</v>
      </c>
      <c r="C52" s="61">
        <v>-10412920.619999999</v>
      </c>
      <c r="D52">
        <v>0</v>
      </c>
      <c r="E52" s="61">
        <v>548329.87</v>
      </c>
      <c r="F52" s="61">
        <v>-10961250.49</v>
      </c>
    </row>
    <row r="53" spans="1:6" x14ac:dyDescent="0.25">
      <c r="A53" s="1">
        <v>3130</v>
      </c>
      <c r="B53" t="s">
        <v>48</v>
      </c>
      <c r="C53" s="61">
        <v>-10412920.619999999</v>
      </c>
      <c r="D53">
        <v>0</v>
      </c>
      <c r="E53" s="61">
        <v>548329.87</v>
      </c>
      <c r="F53" s="61">
        <v>-10961250.49</v>
      </c>
    </row>
    <row r="54" spans="1:6" x14ac:dyDescent="0.25">
      <c r="A54" s="1">
        <v>313000</v>
      </c>
      <c r="B54" t="s">
        <v>36</v>
      </c>
      <c r="C54" s="61">
        <v>-10412920.619999999</v>
      </c>
      <c r="D54">
        <v>0</v>
      </c>
      <c r="E54" s="61">
        <v>548329.87</v>
      </c>
      <c r="F54" s="61">
        <v>-10961250.49</v>
      </c>
    </row>
    <row r="55" spans="1:6" x14ac:dyDescent="0.25">
      <c r="A55" s="1">
        <v>3130000100</v>
      </c>
      <c r="B55" t="s">
        <v>125</v>
      </c>
      <c r="C55" s="61">
        <v>-10412920.619999999</v>
      </c>
      <c r="D55">
        <v>0</v>
      </c>
      <c r="E55" s="61">
        <v>548329.87</v>
      </c>
      <c r="F55" s="61">
        <v>-10961250.49</v>
      </c>
    </row>
    <row r="56" spans="1:6" x14ac:dyDescent="0.25">
      <c r="A56" s="1">
        <v>313000010000</v>
      </c>
      <c r="B56" t="s">
        <v>125</v>
      </c>
      <c r="C56" s="61">
        <v>-10412920.619999999</v>
      </c>
      <c r="D56">
        <v>0</v>
      </c>
      <c r="E56" s="61">
        <v>548329.87</v>
      </c>
      <c r="F56" s="61">
        <v>-10961250.49</v>
      </c>
    </row>
    <row r="57" spans="1:6" x14ac:dyDescent="0.25">
      <c r="A57" s="1">
        <v>31300001000001</v>
      </c>
      <c r="B57" t="s">
        <v>7</v>
      </c>
      <c r="C57" s="61">
        <v>-10412920.619999999</v>
      </c>
      <c r="D57">
        <v>0</v>
      </c>
      <c r="E57" s="61">
        <v>548329.87</v>
      </c>
      <c r="F57" s="61">
        <v>-10961250.49</v>
      </c>
    </row>
    <row r="58" spans="1:6" x14ac:dyDescent="0.25">
      <c r="A58" s="1">
        <v>314</v>
      </c>
      <c r="B58" t="s">
        <v>146</v>
      </c>
      <c r="C58" s="61">
        <v>-34410234.670000002</v>
      </c>
      <c r="D58" s="61">
        <v>1144168.46</v>
      </c>
      <c r="E58" s="61">
        <v>5483298.6799999997</v>
      </c>
      <c r="F58" s="61">
        <v>-38749364.890000001</v>
      </c>
    </row>
    <row r="59" spans="1:6" x14ac:dyDescent="0.25">
      <c r="A59" s="1">
        <v>3140</v>
      </c>
      <c r="B59" t="s">
        <v>146</v>
      </c>
      <c r="C59" s="61">
        <v>-34410234.670000002</v>
      </c>
      <c r="D59" s="61">
        <v>1144168.46</v>
      </c>
      <c r="E59" s="61">
        <v>5483298.6799999997</v>
      </c>
      <c r="F59" s="61">
        <v>-38749364.890000001</v>
      </c>
    </row>
    <row r="60" spans="1:6" x14ac:dyDescent="0.25">
      <c r="A60" s="1">
        <v>314001</v>
      </c>
      <c r="B60" t="s">
        <v>38</v>
      </c>
      <c r="C60" s="61">
        <v>-34410234.670000002</v>
      </c>
      <c r="D60">
        <v>595838.59</v>
      </c>
      <c r="E60">
        <v>0</v>
      </c>
      <c r="F60" s="61">
        <v>-33814396.079999998</v>
      </c>
    </row>
    <row r="61" spans="1:6" x14ac:dyDescent="0.25">
      <c r="A61" s="1">
        <v>3140010101</v>
      </c>
      <c r="B61" t="s">
        <v>127</v>
      </c>
      <c r="C61" s="61">
        <v>-34410234.670000002</v>
      </c>
      <c r="D61">
        <v>595838.59</v>
      </c>
      <c r="E61">
        <v>0</v>
      </c>
      <c r="F61" s="61">
        <v>-33814396.079999998</v>
      </c>
    </row>
    <row r="62" spans="1:6" x14ac:dyDescent="0.25">
      <c r="A62" s="1">
        <v>314001010100</v>
      </c>
      <c r="B62" t="s">
        <v>127</v>
      </c>
      <c r="C62" s="61">
        <v>-34410234.670000002</v>
      </c>
      <c r="D62">
        <v>595838.59</v>
      </c>
      <c r="E62">
        <v>0</v>
      </c>
      <c r="F62" s="61">
        <v>-33814396.079999998</v>
      </c>
    </row>
    <row r="63" spans="1:6" x14ac:dyDescent="0.25">
      <c r="A63" s="1">
        <v>31400101010001</v>
      </c>
      <c r="B63" t="s">
        <v>8</v>
      </c>
      <c r="C63" s="61">
        <v>-34410234.670000002</v>
      </c>
      <c r="D63">
        <v>595838.59</v>
      </c>
      <c r="E63">
        <v>0</v>
      </c>
      <c r="F63" s="61">
        <v>-33814396.079999998</v>
      </c>
    </row>
    <row r="64" spans="1:6" x14ac:dyDescent="0.25">
      <c r="A64" s="1">
        <v>314002</v>
      </c>
      <c r="B64" t="s">
        <v>180</v>
      </c>
      <c r="C64">
        <v>0</v>
      </c>
      <c r="D64" s="61">
        <v>548329.87</v>
      </c>
      <c r="E64" s="61">
        <v>5483298.6799999997</v>
      </c>
      <c r="F64" s="61">
        <v>-4934968.8099999996</v>
      </c>
    </row>
    <row r="65" spans="1:6" x14ac:dyDescent="0.25">
      <c r="A65" s="1">
        <v>3140020101</v>
      </c>
      <c r="B65" t="s">
        <v>127</v>
      </c>
      <c r="C65">
        <v>0</v>
      </c>
      <c r="D65" s="61">
        <v>548329.87</v>
      </c>
      <c r="E65" s="61">
        <v>5483298.6799999997</v>
      </c>
      <c r="F65" s="61">
        <v>-4934968.8099999996</v>
      </c>
    </row>
    <row r="66" spans="1:6" x14ac:dyDescent="0.25">
      <c r="A66" s="1">
        <v>314002010100</v>
      </c>
      <c r="B66" t="s">
        <v>127</v>
      </c>
      <c r="C66">
        <v>0</v>
      </c>
      <c r="D66" s="61">
        <v>548329.87</v>
      </c>
      <c r="E66" s="61">
        <v>5483298.6799999997</v>
      </c>
      <c r="F66" s="61">
        <v>-4934968.8099999996</v>
      </c>
    </row>
    <row r="67" spans="1:6" x14ac:dyDescent="0.25">
      <c r="A67" s="1">
        <v>31400201010001</v>
      </c>
      <c r="B67" t="s">
        <v>230</v>
      </c>
      <c r="C67">
        <v>0</v>
      </c>
      <c r="D67" s="61">
        <v>548329.87</v>
      </c>
      <c r="E67" s="61">
        <v>5483298.6799999997</v>
      </c>
      <c r="F67" s="61">
        <v>-4934968.8099999996</v>
      </c>
    </row>
    <row r="68" spans="1:6" x14ac:dyDescent="0.25">
      <c r="A68" s="1" t="s">
        <v>229</v>
      </c>
      <c r="B68" t="s">
        <v>225</v>
      </c>
      <c r="C68" s="61">
        <v>-378000</v>
      </c>
      <c r="D68" s="61">
        <v>10588648.41</v>
      </c>
      <c r="E68" s="61">
        <v>10210648.41</v>
      </c>
      <c r="F68">
        <v>0</v>
      </c>
    </row>
    <row r="69" spans="1:6" x14ac:dyDescent="0.25">
      <c r="A69" s="1">
        <v>63</v>
      </c>
      <c r="B69" t="s">
        <v>226</v>
      </c>
      <c r="C69" s="61">
        <v>-378000</v>
      </c>
      <c r="D69" s="61">
        <v>10588648.41</v>
      </c>
      <c r="E69" s="61">
        <v>10210648.41</v>
      </c>
      <c r="F69">
        <v>0</v>
      </c>
    </row>
    <row r="70" spans="1:6" x14ac:dyDescent="0.25">
      <c r="A70" s="1">
        <v>631</v>
      </c>
      <c r="B70" t="s">
        <v>226</v>
      </c>
      <c r="C70" s="61">
        <v>-378000</v>
      </c>
      <c r="D70" s="61">
        <v>10588648.41</v>
      </c>
      <c r="E70" s="61">
        <v>10210648.41</v>
      </c>
      <c r="F70">
        <v>0</v>
      </c>
    </row>
    <row r="71" spans="1:6" x14ac:dyDescent="0.25">
      <c r="A71" s="1">
        <v>6310</v>
      </c>
      <c r="B71" t="s">
        <v>226</v>
      </c>
      <c r="C71" s="61">
        <v>-378000</v>
      </c>
      <c r="D71" s="61">
        <v>10588648.41</v>
      </c>
      <c r="E71" s="61">
        <v>10210648.41</v>
      </c>
      <c r="F71">
        <v>0</v>
      </c>
    </row>
    <row r="72" spans="1:6" x14ac:dyDescent="0.25">
      <c r="A72" s="1">
        <v>631001</v>
      </c>
      <c r="B72" t="s">
        <v>236</v>
      </c>
      <c r="C72" s="61">
        <v>-378000</v>
      </c>
      <c r="D72" s="61">
        <v>378000</v>
      </c>
      <c r="E72" s="61">
        <v>0</v>
      </c>
      <c r="F72">
        <v>0</v>
      </c>
    </row>
    <row r="73" spans="1:6" x14ac:dyDescent="0.25">
      <c r="A73" s="1">
        <v>6310010300</v>
      </c>
      <c r="B73" t="s">
        <v>237</v>
      </c>
      <c r="C73" s="61">
        <v>-378000</v>
      </c>
      <c r="D73" s="61">
        <v>378000</v>
      </c>
      <c r="E73" s="61">
        <v>0</v>
      </c>
      <c r="F73">
        <v>0</v>
      </c>
    </row>
    <row r="74" spans="1:6" x14ac:dyDescent="0.25">
      <c r="A74" s="1">
        <v>631001030000</v>
      </c>
      <c r="B74" t="s">
        <v>237</v>
      </c>
      <c r="C74" s="61">
        <v>-378000</v>
      </c>
      <c r="D74" s="61">
        <v>378000</v>
      </c>
      <c r="E74" s="61">
        <v>0</v>
      </c>
      <c r="F74">
        <v>0</v>
      </c>
    </row>
    <row r="75" spans="1:6" x14ac:dyDescent="0.25">
      <c r="A75" s="1">
        <v>63100103000001</v>
      </c>
      <c r="B75" t="s">
        <v>157</v>
      </c>
      <c r="C75" s="61">
        <v>-378000</v>
      </c>
      <c r="D75" s="61">
        <v>378000</v>
      </c>
      <c r="E75" s="61">
        <v>0</v>
      </c>
      <c r="F75">
        <v>0</v>
      </c>
    </row>
    <row r="76" spans="1:6" x14ac:dyDescent="0.25">
      <c r="A76" s="1">
        <v>631099</v>
      </c>
      <c r="B76" t="s">
        <v>4</v>
      </c>
      <c r="C76">
        <v>0</v>
      </c>
      <c r="D76" s="61">
        <v>10210648.41</v>
      </c>
      <c r="E76" s="61">
        <v>10210648.41</v>
      </c>
      <c r="F76">
        <v>0</v>
      </c>
    </row>
    <row r="77" spans="1:6" x14ac:dyDescent="0.25">
      <c r="A77" s="1">
        <v>6310990000</v>
      </c>
      <c r="B77" t="s">
        <v>136</v>
      </c>
      <c r="C77">
        <v>0</v>
      </c>
      <c r="D77" s="61">
        <v>10210648.41</v>
      </c>
      <c r="E77" s="61">
        <v>10210648.41</v>
      </c>
      <c r="F77">
        <v>0</v>
      </c>
    </row>
    <row r="78" spans="1:6" x14ac:dyDescent="0.25">
      <c r="A78" s="1">
        <v>631099000000</v>
      </c>
      <c r="B78" t="s">
        <v>136</v>
      </c>
      <c r="C78">
        <v>0</v>
      </c>
      <c r="D78" s="61">
        <v>10210648.41</v>
      </c>
      <c r="E78" s="61">
        <v>10210648.41</v>
      </c>
      <c r="F78">
        <v>0</v>
      </c>
    </row>
    <row r="79" spans="1:6" x14ac:dyDescent="0.25">
      <c r="A79" s="1">
        <v>63109900000001</v>
      </c>
      <c r="B79" t="s">
        <v>153</v>
      </c>
      <c r="C79">
        <v>0</v>
      </c>
      <c r="D79" s="61">
        <v>10210648.41</v>
      </c>
      <c r="E79" s="61">
        <v>10210648.41</v>
      </c>
      <c r="F79">
        <v>0</v>
      </c>
    </row>
    <row r="80" spans="1:6" x14ac:dyDescent="0.25">
      <c r="A80" s="1">
        <v>92</v>
      </c>
      <c r="B80" t="s">
        <v>147</v>
      </c>
      <c r="C80" s="61">
        <v>846057.14</v>
      </c>
      <c r="D80">
        <v>0</v>
      </c>
      <c r="E80" s="61">
        <v>0</v>
      </c>
      <c r="F80">
        <v>846057.14</v>
      </c>
    </row>
    <row r="81" spans="1:6" x14ac:dyDescent="0.25">
      <c r="A81" s="1">
        <v>924</v>
      </c>
      <c r="B81" t="s">
        <v>148</v>
      </c>
      <c r="C81" s="61">
        <v>846057.14</v>
      </c>
      <c r="D81">
        <v>0</v>
      </c>
      <c r="E81" s="61">
        <v>0</v>
      </c>
      <c r="F81">
        <v>846057.14</v>
      </c>
    </row>
    <row r="82" spans="1:6" x14ac:dyDescent="0.25">
      <c r="A82" s="1">
        <v>9240</v>
      </c>
      <c r="B82" t="s">
        <v>148</v>
      </c>
      <c r="C82" s="61">
        <v>846057.14</v>
      </c>
      <c r="D82">
        <v>0</v>
      </c>
      <c r="E82" s="61">
        <v>0</v>
      </c>
      <c r="F82">
        <v>846057.14</v>
      </c>
    </row>
    <row r="83" spans="1:6" x14ac:dyDescent="0.25">
      <c r="A83" s="1">
        <v>924001</v>
      </c>
      <c r="B83" t="s">
        <v>83</v>
      </c>
      <c r="C83" s="61">
        <v>846057.14</v>
      </c>
      <c r="D83">
        <v>0</v>
      </c>
      <c r="E83" s="61">
        <v>0</v>
      </c>
      <c r="F83">
        <v>846057.14</v>
      </c>
    </row>
    <row r="84" spans="1:6" x14ac:dyDescent="0.25">
      <c r="A84" s="1">
        <v>9240010001</v>
      </c>
      <c r="B84" t="s">
        <v>138</v>
      </c>
      <c r="C84" s="61">
        <v>846057.14</v>
      </c>
      <c r="D84">
        <v>0</v>
      </c>
      <c r="E84" s="61">
        <v>0</v>
      </c>
      <c r="F84">
        <v>846057.14</v>
      </c>
    </row>
    <row r="85" spans="1:6" x14ac:dyDescent="0.25">
      <c r="A85" s="1">
        <v>924001000100</v>
      </c>
      <c r="B85" t="s">
        <v>149</v>
      </c>
      <c r="C85" s="61">
        <v>846057.14</v>
      </c>
      <c r="D85">
        <v>0</v>
      </c>
      <c r="E85" s="61">
        <v>0</v>
      </c>
      <c r="F85">
        <v>846057.14</v>
      </c>
    </row>
    <row r="86" spans="1:6" x14ac:dyDescent="0.25">
      <c r="A86" s="1">
        <v>92400100010027</v>
      </c>
      <c r="B86" t="s">
        <v>78</v>
      </c>
      <c r="C86" s="61">
        <v>846057.14</v>
      </c>
      <c r="D86">
        <v>0</v>
      </c>
      <c r="E86" s="61">
        <v>0</v>
      </c>
      <c r="F86">
        <v>846057.14</v>
      </c>
    </row>
    <row r="87" spans="1:6" x14ac:dyDescent="0.25">
      <c r="A87" s="1">
        <v>94</v>
      </c>
      <c r="B87" t="s">
        <v>81</v>
      </c>
      <c r="C87" s="61">
        <v>-846057.14</v>
      </c>
      <c r="D87">
        <v>0</v>
      </c>
      <c r="E87" s="61">
        <v>0</v>
      </c>
      <c r="F87">
        <v>-846057.14</v>
      </c>
    </row>
    <row r="88" spans="1:6" x14ac:dyDescent="0.25">
      <c r="A88" s="1">
        <v>940</v>
      </c>
      <c r="B88" t="s">
        <v>81</v>
      </c>
      <c r="C88" s="61">
        <v>-846057.14</v>
      </c>
      <c r="D88">
        <v>0</v>
      </c>
      <c r="E88">
        <v>0</v>
      </c>
      <c r="F88" s="61">
        <v>-846057.14</v>
      </c>
    </row>
    <row r="89" spans="1:6" x14ac:dyDescent="0.25">
      <c r="A89" s="1">
        <v>9400</v>
      </c>
      <c r="B89" t="s">
        <v>81</v>
      </c>
      <c r="C89" s="61">
        <v>-846057.14</v>
      </c>
      <c r="D89">
        <v>0</v>
      </c>
      <c r="E89">
        <v>0</v>
      </c>
      <c r="F89" s="61">
        <v>-846057.14</v>
      </c>
    </row>
    <row r="90" spans="1:6" x14ac:dyDescent="0.25">
      <c r="A90" s="1">
        <v>940000</v>
      </c>
      <c r="B90" t="s">
        <v>81</v>
      </c>
      <c r="C90" s="61">
        <v>-846057.14</v>
      </c>
      <c r="D90">
        <v>0</v>
      </c>
      <c r="E90">
        <v>0</v>
      </c>
      <c r="F90" s="61">
        <v>-846057.14</v>
      </c>
    </row>
    <row r="91" spans="1:6" x14ac:dyDescent="0.25">
      <c r="A91" s="1">
        <v>9400000000</v>
      </c>
      <c r="B91" t="s">
        <v>81</v>
      </c>
      <c r="C91" s="61">
        <v>-846057.14</v>
      </c>
      <c r="D91">
        <v>0</v>
      </c>
      <c r="E91">
        <v>0</v>
      </c>
      <c r="F91" s="61">
        <v>-846057.14</v>
      </c>
    </row>
    <row r="92" spans="1:6" x14ac:dyDescent="0.25">
      <c r="A92" s="1">
        <v>940000000000</v>
      </c>
      <c r="B92" t="s">
        <v>150</v>
      </c>
      <c r="C92" s="61">
        <v>-846057.14</v>
      </c>
      <c r="D92">
        <v>0</v>
      </c>
      <c r="E92">
        <v>0</v>
      </c>
      <c r="F92" s="61">
        <v>-846057.14</v>
      </c>
    </row>
    <row r="93" spans="1:6" x14ac:dyDescent="0.25">
      <c r="A93" s="1">
        <v>94000000000001</v>
      </c>
      <c r="B93" t="s">
        <v>79</v>
      </c>
      <c r="C93" s="61">
        <v>-846057.14</v>
      </c>
      <c r="D93">
        <v>0</v>
      </c>
      <c r="E93">
        <v>0</v>
      </c>
      <c r="F93" s="61">
        <v>-846057.14</v>
      </c>
    </row>
    <row r="94" spans="1:6" x14ac:dyDescent="0.25">
      <c r="A94" s="1" t="s">
        <v>307</v>
      </c>
      <c r="B94">
        <v>-120129123.86</v>
      </c>
      <c r="C94" s="61" t="s">
        <v>158</v>
      </c>
      <c r="D94" t="s">
        <v>159</v>
      </c>
      <c r="F94" s="61"/>
    </row>
    <row r="95" spans="1:6" x14ac:dyDescent="0.25">
      <c r="A95" s="1" t="s">
        <v>308</v>
      </c>
      <c r="B95">
        <v>0</v>
      </c>
      <c r="C95" s="61">
        <v>21950345.48</v>
      </c>
      <c r="D95">
        <v>0</v>
      </c>
      <c r="E95" t="s">
        <v>158</v>
      </c>
      <c r="F95" s="61" t="s">
        <v>159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43"/>
  <sheetViews>
    <sheetView workbookViewId="0">
      <selection activeCell="I48" sqref="I48"/>
    </sheetView>
  </sheetViews>
  <sheetFormatPr baseColWidth="10" defaultRowHeight="12" x14ac:dyDescent="0.2"/>
  <cols>
    <col min="1" max="1" width="9.28515625" style="273" bestFit="1" customWidth="1"/>
    <col min="2" max="2" width="7.28515625" style="273" bestFit="1" customWidth="1"/>
    <col min="3" max="3" width="4.42578125" style="273" bestFit="1" customWidth="1"/>
    <col min="4" max="4" width="55.5703125" style="273" customWidth="1"/>
    <col min="5" max="6" width="10.7109375" style="275" bestFit="1" customWidth="1"/>
    <col min="7" max="7" width="11.28515625" style="275" bestFit="1" customWidth="1"/>
    <col min="8" max="8" width="9.140625" style="273" bestFit="1" customWidth="1"/>
    <col min="9" max="16384" width="11.42578125" style="273"/>
  </cols>
  <sheetData>
    <row r="1" spans="1:8" x14ac:dyDescent="0.2">
      <c r="A1" s="271" t="s">
        <v>84</v>
      </c>
      <c r="B1" s="271" t="s">
        <v>343</v>
      </c>
      <c r="C1" s="271" t="s">
        <v>344</v>
      </c>
      <c r="D1" s="271" t="s">
        <v>345</v>
      </c>
      <c r="E1" s="272" t="s">
        <v>346</v>
      </c>
      <c r="F1" s="272" t="s">
        <v>347</v>
      </c>
      <c r="G1" s="272" t="s">
        <v>348</v>
      </c>
      <c r="H1" s="271" t="s">
        <v>349</v>
      </c>
    </row>
    <row r="2" spans="1:8" ht="24" hidden="1" x14ac:dyDescent="0.2">
      <c r="A2" s="277">
        <v>44255</v>
      </c>
      <c r="B2" s="278">
        <v>369763</v>
      </c>
      <c r="C2" s="278">
        <v>5710</v>
      </c>
      <c r="D2" s="279" t="s">
        <v>315</v>
      </c>
      <c r="E2" s="280">
        <v>73250.320000000007</v>
      </c>
      <c r="F2" s="280">
        <v>0</v>
      </c>
      <c r="G2" s="280">
        <f>+F2-E2</f>
        <v>-73250.320000000007</v>
      </c>
      <c r="H2" s="278" t="s">
        <v>316</v>
      </c>
    </row>
    <row r="3" spans="1:8" ht="24" hidden="1" x14ac:dyDescent="0.2">
      <c r="A3" s="277">
        <v>44255</v>
      </c>
      <c r="B3" s="278">
        <v>404012</v>
      </c>
      <c r="C3" s="278">
        <v>5710</v>
      </c>
      <c r="D3" s="279" t="s">
        <v>315</v>
      </c>
      <c r="E3" s="280">
        <v>0</v>
      </c>
      <c r="F3" s="280">
        <v>73250.320000000007</v>
      </c>
      <c r="G3" s="280">
        <f t="shared" ref="G3:G39" si="0">+F3-E3</f>
        <v>73250.320000000007</v>
      </c>
      <c r="H3" s="278" t="s">
        <v>316</v>
      </c>
    </row>
    <row r="4" spans="1:8" ht="24" x14ac:dyDescent="0.2">
      <c r="A4" s="274">
        <v>44255</v>
      </c>
      <c r="B4" s="273">
        <v>404662</v>
      </c>
      <c r="C4" s="273">
        <v>5710</v>
      </c>
      <c r="D4" s="276" t="s">
        <v>315</v>
      </c>
      <c r="E4" s="275">
        <v>0</v>
      </c>
      <c r="F4" s="275">
        <v>73250.320000000007</v>
      </c>
      <c r="G4" s="275">
        <f t="shared" si="0"/>
        <v>73250.320000000007</v>
      </c>
      <c r="H4" s="273" t="s">
        <v>316</v>
      </c>
    </row>
    <row r="5" spans="1:8" ht="24" x14ac:dyDescent="0.2">
      <c r="A5" s="274">
        <v>44273</v>
      </c>
      <c r="B5" s="273">
        <v>808915</v>
      </c>
      <c r="C5" s="273">
        <v>3201</v>
      </c>
      <c r="D5" s="276" t="s">
        <v>317</v>
      </c>
      <c r="E5" s="275">
        <v>0</v>
      </c>
      <c r="F5" s="275">
        <v>666.23</v>
      </c>
      <c r="G5" s="275">
        <f t="shared" si="0"/>
        <v>666.23</v>
      </c>
      <c r="H5" s="273" t="s">
        <v>318</v>
      </c>
    </row>
    <row r="6" spans="1:8" x14ac:dyDescent="0.2">
      <c r="A6" s="274">
        <v>44281</v>
      </c>
      <c r="B6" s="273">
        <v>19363</v>
      </c>
      <c r="C6" s="273">
        <v>5730</v>
      </c>
      <c r="D6" s="276" t="s">
        <v>319</v>
      </c>
      <c r="E6" s="275">
        <v>0</v>
      </c>
      <c r="F6" s="275">
        <v>24108.34</v>
      </c>
      <c r="G6" s="275">
        <f t="shared" si="0"/>
        <v>24108.34</v>
      </c>
      <c r="H6" s="273" t="s">
        <v>320</v>
      </c>
    </row>
    <row r="7" spans="1:8" x14ac:dyDescent="0.2">
      <c r="A7" s="274">
        <v>44281</v>
      </c>
      <c r="B7" s="273">
        <v>19471</v>
      </c>
      <c r="C7" s="273">
        <v>5730</v>
      </c>
      <c r="D7" s="276" t="s">
        <v>321</v>
      </c>
      <c r="E7" s="275">
        <v>0</v>
      </c>
      <c r="F7" s="275">
        <v>11498.71</v>
      </c>
      <c r="G7" s="275">
        <f t="shared" si="0"/>
        <v>11498.71</v>
      </c>
      <c r="H7" s="273" t="s">
        <v>320</v>
      </c>
    </row>
    <row r="8" spans="1:8" x14ac:dyDescent="0.2">
      <c r="A8" s="274">
        <v>44285</v>
      </c>
      <c r="B8" s="273">
        <v>131447</v>
      </c>
      <c r="C8" s="273">
        <v>5730</v>
      </c>
      <c r="D8" s="276" t="s">
        <v>322</v>
      </c>
      <c r="E8" s="275">
        <v>0</v>
      </c>
      <c r="F8" s="275">
        <v>2209.54</v>
      </c>
      <c r="G8" s="275">
        <f t="shared" si="0"/>
        <v>2209.54</v>
      </c>
      <c r="H8" s="273" t="s">
        <v>320</v>
      </c>
    </row>
    <row r="9" spans="1:8" ht="36" x14ac:dyDescent="0.2">
      <c r="A9" s="274">
        <v>44316</v>
      </c>
      <c r="B9" s="273">
        <v>31809</v>
      </c>
      <c r="C9" s="273">
        <v>5710</v>
      </c>
      <c r="D9" s="276" t="s">
        <v>323</v>
      </c>
      <c r="E9" s="275">
        <v>0</v>
      </c>
      <c r="F9" s="275">
        <v>142880.01</v>
      </c>
      <c r="G9" s="275">
        <f t="shared" si="0"/>
        <v>142880.01</v>
      </c>
      <c r="H9" s="273" t="s">
        <v>324</v>
      </c>
    </row>
    <row r="10" spans="1:8" ht="36" x14ac:dyDescent="0.2">
      <c r="A10" s="274">
        <v>44316</v>
      </c>
      <c r="B10" s="273">
        <v>31809</v>
      </c>
      <c r="C10" s="273">
        <v>5710</v>
      </c>
      <c r="D10" s="276" t="s">
        <v>323</v>
      </c>
      <c r="E10" s="275">
        <v>0</v>
      </c>
      <c r="F10" s="275">
        <v>50558.95</v>
      </c>
      <c r="G10" s="275">
        <f t="shared" si="0"/>
        <v>50558.95</v>
      </c>
      <c r="H10" s="273" t="s">
        <v>324</v>
      </c>
    </row>
    <row r="11" spans="1:8" x14ac:dyDescent="0.2">
      <c r="A11" s="274">
        <v>44316</v>
      </c>
      <c r="B11" s="273">
        <v>31842</v>
      </c>
      <c r="C11" s="273">
        <v>5710</v>
      </c>
      <c r="D11" s="276" t="s">
        <v>325</v>
      </c>
      <c r="E11" s="275">
        <v>0</v>
      </c>
      <c r="F11" s="275">
        <v>142880.01</v>
      </c>
      <c r="G11" s="275">
        <f t="shared" si="0"/>
        <v>142880.01</v>
      </c>
      <c r="H11" s="273" t="s">
        <v>324</v>
      </c>
    </row>
    <row r="12" spans="1:8" x14ac:dyDescent="0.2">
      <c r="A12" s="274">
        <v>44316</v>
      </c>
      <c r="B12" s="273">
        <v>31842</v>
      </c>
      <c r="C12" s="273">
        <v>5710</v>
      </c>
      <c r="D12" s="276" t="s">
        <v>325</v>
      </c>
      <c r="E12" s="275">
        <v>0</v>
      </c>
      <c r="F12" s="275">
        <v>50558.95</v>
      </c>
      <c r="G12" s="275">
        <f t="shared" si="0"/>
        <v>50558.95</v>
      </c>
      <c r="H12" s="273" t="s">
        <v>324</v>
      </c>
    </row>
    <row r="13" spans="1:8" x14ac:dyDescent="0.2">
      <c r="A13" s="274">
        <v>44316</v>
      </c>
      <c r="B13" s="273">
        <v>77528</v>
      </c>
      <c r="C13" s="273">
        <v>5730</v>
      </c>
      <c r="D13" s="276" t="s">
        <v>326</v>
      </c>
      <c r="E13" s="275">
        <v>0</v>
      </c>
      <c r="F13" s="275">
        <v>24108.34</v>
      </c>
      <c r="G13" s="275">
        <f t="shared" si="0"/>
        <v>24108.34</v>
      </c>
      <c r="H13" s="273" t="s">
        <v>316</v>
      </c>
    </row>
    <row r="14" spans="1:8" x14ac:dyDescent="0.2">
      <c r="A14" s="274">
        <v>44316</v>
      </c>
      <c r="B14" s="273">
        <v>77528</v>
      </c>
      <c r="C14" s="273">
        <v>5710</v>
      </c>
      <c r="D14" s="276" t="s">
        <v>326</v>
      </c>
      <c r="E14" s="275">
        <v>0</v>
      </c>
      <c r="F14" s="275">
        <v>24108.34</v>
      </c>
      <c r="G14" s="275">
        <f t="shared" si="0"/>
        <v>24108.34</v>
      </c>
      <c r="H14" s="273" t="s">
        <v>316</v>
      </c>
    </row>
    <row r="15" spans="1:8" x14ac:dyDescent="0.2">
      <c r="A15" s="274">
        <v>44316</v>
      </c>
      <c r="B15" s="273">
        <v>77973</v>
      </c>
      <c r="C15" s="273">
        <v>5730</v>
      </c>
      <c r="D15" s="276" t="s">
        <v>327</v>
      </c>
      <c r="E15" s="275">
        <v>0</v>
      </c>
      <c r="F15" s="275">
        <v>2209.54</v>
      </c>
      <c r="G15" s="275">
        <f t="shared" si="0"/>
        <v>2209.54</v>
      </c>
      <c r="H15" s="273" t="s">
        <v>316</v>
      </c>
    </row>
    <row r="16" spans="1:8" x14ac:dyDescent="0.2">
      <c r="A16" s="274">
        <v>44316</v>
      </c>
      <c r="B16" s="273">
        <v>77973</v>
      </c>
      <c r="C16" s="273">
        <v>5730</v>
      </c>
      <c r="D16" s="276" t="s">
        <v>327</v>
      </c>
      <c r="E16" s="275">
        <v>0</v>
      </c>
      <c r="F16" s="275">
        <v>2209.54</v>
      </c>
      <c r="G16" s="275">
        <f t="shared" si="0"/>
        <v>2209.54</v>
      </c>
      <c r="H16" s="273" t="s">
        <v>316</v>
      </c>
    </row>
    <row r="17" spans="1:9" hidden="1" x14ac:dyDescent="0.2">
      <c r="A17" s="277">
        <v>44316</v>
      </c>
      <c r="B17" s="278">
        <v>930631</v>
      </c>
      <c r="C17" s="278">
        <v>5730</v>
      </c>
      <c r="D17" s="279" t="s">
        <v>328</v>
      </c>
      <c r="E17" s="280">
        <v>142880.01</v>
      </c>
      <c r="F17" s="280">
        <v>0</v>
      </c>
      <c r="G17" s="280">
        <f t="shared" si="0"/>
        <v>-142880.01</v>
      </c>
      <c r="H17" s="278" t="s">
        <v>320</v>
      </c>
    </row>
    <row r="18" spans="1:9" hidden="1" x14ac:dyDescent="0.2">
      <c r="A18" s="277">
        <v>44316</v>
      </c>
      <c r="B18" s="278">
        <v>930670</v>
      </c>
      <c r="C18" s="278">
        <v>5730</v>
      </c>
      <c r="D18" s="279" t="s">
        <v>328</v>
      </c>
      <c r="E18" s="280">
        <v>0</v>
      </c>
      <c r="F18" s="280">
        <v>142880.01</v>
      </c>
      <c r="G18" s="280">
        <f t="shared" si="0"/>
        <v>142880.01</v>
      </c>
      <c r="H18" s="278" t="s">
        <v>320</v>
      </c>
    </row>
    <row r="19" spans="1:9" hidden="1" x14ac:dyDescent="0.2">
      <c r="A19" s="277">
        <v>44316</v>
      </c>
      <c r="B19" s="278">
        <v>933791</v>
      </c>
      <c r="C19" s="278">
        <v>5730</v>
      </c>
      <c r="D19" s="279" t="s">
        <v>328</v>
      </c>
      <c r="E19" s="280">
        <v>143137.46</v>
      </c>
      <c r="F19" s="280">
        <v>0</v>
      </c>
      <c r="G19" s="280">
        <f t="shared" si="0"/>
        <v>-143137.46</v>
      </c>
      <c r="H19" s="278" t="s">
        <v>320</v>
      </c>
    </row>
    <row r="20" spans="1:9" x14ac:dyDescent="0.2">
      <c r="A20" s="274">
        <v>44316</v>
      </c>
      <c r="B20" s="273">
        <v>933792</v>
      </c>
      <c r="C20" s="273">
        <v>5730</v>
      </c>
      <c r="D20" s="276" t="s">
        <v>329</v>
      </c>
      <c r="E20" s="275">
        <v>50558.95</v>
      </c>
      <c r="F20" s="275">
        <v>0</v>
      </c>
      <c r="G20" s="275">
        <f t="shared" si="0"/>
        <v>-50558.95</v>
      </c>
      <c r="H20" s="273" t="s">
        <v>320</v>
      </c>
    </row>
    <row r="21" spans="1:9" hidden="1" x14ac:dyDescent="0.2">
      <c r="A21" s="277">
        <v>44316</v>
      </c>
      <c r="B21" s="278">
        <v>933793</v>
      </c>
      <c r="C21" s="278">
        <v>5730</v>
      </c>
      <c r="D21" s="279" t="s">
        <v>328</v>
      </c>
      <c r="E21" s="280">
        <v>0</v>
      </c>
      <c r="F21" s="280">
        <v>143137.46</v>
      </c>
      <c r="G21" s="280">
        <f t="shared" si="0"/>
        <v>143137.46</v>
      </c>
      <c r="H21" s="278" t="s">
        <v>320</v>
      </c>
    </row>
    <row r="22" spans="1:9" hidden="1" x14ac:dyDescent="0.2">
      <c r="A22" s="277">
        <v>44316</v>
      </c>
      <c r="B22" s="278">
        <v>933794</v>
      </c>
      <c r="C22" s="278">
        <v>5730</v>
      </c>
      <c r="D22" s="279" t="s">
        <v>328</v>
      </c>
      <c r="E22" s="280">
        <v>0</v>
      </c>
      <c r="F22" s="280">
        <v>142880.01</v>
      </c>
      <c r="G22" s="280">
        <f t="shared" si="0"/>
        <v>142880.01</v>
      </c>
      <c r="H22" s="278" t="s">
        <v>320</v>
      </c>
    </row>
    <row r="23" spans="1:9" hidden="1" x14ac:dyDescent="0.2">
      <c r="A23" s="277">
        <v>44316</v>
      </c>
      <c r="B23" s="278">
        <v>933796</v>
      </c>
      <c r="C23" s="278">
        <v>5730</v>
      </c>
      <c r="D23" s="279" t="s">
        <v>328</v>
      </c>
      <c r="E23" s="280">
        <v>142880.01</v>
      </c>
      <c r="F23" s="280">
        <v>0</v>
      </c>
      <c r="G23" s="280">
        <f t="shared" si="0"/>
        <v>-142880.01</v>
      </c>
      <c r="H23" s="278" t="s">
        <v>320</v>
      </c>
    </row>
    <row r="24" spans="1:9" x14ac:dyDescent="0.2">
      <c r="A24" s="274">
        <v>44316</v>
      </c>
      <c r="B24" s="273">
        <v>933798</v>
      </c>
      <c r="C24" s="273">
        <v>5730</v>
      </c>
      <c r="D24" s="276" t="s">
        <v>328</v>
      </c>
      <c r="E24" s="275">
        <v>142880.01</v>
      </c>
      <c r="F24" s="275">
        <v>0</v>
      </c>
      <c r="G24" s="275">
        <f t="shared" si="0"/>
        <v>-142880.01</v>
      </c>
      <c r="H24" s="273" t="s">
        <v>320</v>
      </c>
    </row>
    <row r="25" spans="1:9" ht="24" x14ac:dyDescent="0.2">
      <c r="A25" s="274">
        <v>44335</v>
      </c>
      <c r="B25" s="273">
        <v>415062</v>
      </c>
      <c r="C25" s="273">
        <v>5710</v>
      </c>
      <c r="D25" s="276" t="s">
        <v>330</v>
      </c>
      <c r="E25" s="275">
        <v>0</v>
      </c>
      <c r="F25" s="275">
        <v>3227.92</v>
      </c>
      <c r="G25" s="275">
        <f t="shared" si="0"/>
        <v>3227.92</v>
      </c>
      <c r="H25" s="273" t="s">
        <v>316</v>
      </c>
    </row>
    <row r="26" spans="1:9" ht="24" x14ac:dyDescent="0.2">
      <c r="A26" s="274">
        <v>44347</v>
      </c>
      <c r="B26" s="273">
        <v>790980</v>
      </c>
      <c r="C26" s="273">
        <v>5710</v>
      </c>
      <c r="D26" s="276" t="s">
        <v>331</v>
      </c>
      <c r="E26" s="275">
        <v>3227.92</v>
      </c>
      <c r="F26" s="275">
        <v>0</v>
      </c>
      <c r="G26" s="275">
        <f t="shared" si="0"/>
        <v>-3227.92</v>
      </c>
      <c r="H26" s="273" t="s">
        <v>324</v>
      </c>
    </row>
    <row r="27" spans="1:9" x14ac:dyDescent="0.2">
      <c r="A27" s="274">
        <v>44406</v>
      </c>
      <c r="B27" s="273">
        <v>307465</v>
      </c>
      <c r="C27" s="273">
        <v>5730</v>
      </c>
      <c r="D27" s="276" t="s">
        <v>332</v>
      </c>
      <c r="E27" s="275">
        <v>83172.13</v>
      </c>
      <c r="F27" s="275">
        <v>0</v>
      </c>
      <c r="G27" s="275">
        <f t="shared" si="0"/>
        <v>-83172.13</v>
      </c>
      <c r="H27" s="273" t="s">
        <v>320</v>
      </c>
    </row>
    <row r="28" spans="1:9" ht="36" x14ac:dyDescent="0.2">
      <c r="A28" s="274">
        <v>44408</v>
      </c>
      <c r="B28" s="273">
        <v>392322</v>
      </c>
      <c r="C28" s="273">
        <v>5710</v>
      </c>
      <c r="D28" s="276" t="s">
        <v>333</v>
      </c>
      <c r="E28" s="275">
        <v>0</v>
      </c>
      <c r="F28" s="275">
        <v>83172.13</v>
      </c>
      <c r="G28" s="275">
        <f t="shared" si="0"/>
        <v>83172.13</v>
      </c>
      <c r="H28" s="273" t="s">
        <v>324</v>
      </c>
    </row>
    <row r="29" spans="1:9" ht="24" hidden="1" x14ac:dyDescent="0.2">
      <c r="A29" s="277">
        <v>44408</v>
      </c>
      <c r="B29" s="278">
        <v>425928</v>
      </c>
      <c r="C29" s="278">
        <v>5710</v>
      </c>
      <c r="D29" s="279" t="s">
        <v>334</v>
      </c>
      <c r="E29" s="280">
        <v>31250</v>
      </c>
      <c r="F29" s="280">
        <v>0</v>
      </c>
      <c r="G29" s="280">
        <f t="shared" si="0"/>
        <v>-31250</v>
      </c>
      <c r="H29" s="278" t="s">
        <v>324</v>
      </c>
      <c r="I29" s="273" t="s">
        <v>350</v>
      </c>
    </row>
    <row r="30" spans="1:9" ht="48" hidden="1" x14ac:dyDescent="0.2">
      <c r="A30" s="277">
        <v>44408</v>
      </c>
      <c r="B30" s="278">
        <v>432702</v>
      </c>
      <c r="C30" s="278">
        <v>5710</v>
      </c>
      <c r="D30" s="279" t="s">
        <v>335</v>
      </c>
      <c r="E30" s="280">
        <v>0</v>
      </c>
      <c r="F30" s="280">
        <v>31250</v>
      </c>
      <c r="G30" s="280">
        <f t="shared" si="0"/>
        <v>31250</v>
      </c>
      <c r="H30" s="278" t="s">
        <v>324</v>
      </c>
      <c r="I30" s="273" t="s">
        <v>350</v>
      </c>
    </row>
    <row r="31" spans="1:9" ht="24" x14ac:dyDescent="0.2">
      <c r="A31" s="274">
        <v>44408</v>
      </c>
      <c r="B31" s="273">
        <v>443325</v>
      </c>
      <c r="C31" s="273">
        <v>5710</v>
      </c>
      <c r="D31" s="276" t="s">
        <v>336</v>
      </c>
      <c r="E31" s="275">
        <v>38270.129999999997</v>
      </c>
      <c r="F31" s="275">
        <v>0</v>
      </c>
      <c r="G31" s="275">
        <f t="shared" si="0"/>
        <v>-38270.129999999997</v>
      </c>
      <c r="H31" s="273" t="s">
        <v>324</v>
      </c>
    </row>
    <row r="32" spans="1:9" ht="36" x14ac:dyDescent="0.2">
      <c r="A32" s="274">
        <v>44433</v>
      </c>
      <c r="B32" s="273">
        <v>989769</v>
      </c>
      <c r="C32" s="273">
        <v>5710</v>
      </c>
      <c r="D32" s="276" t="s">
        <v>337</v>
      </c>
      <c r="E32" s="275">
        <v>0</v>
      </c>
      <c r="F32" s="275">
        <v>7114.31</v>
      </c>
      <c r="G32" s="275">
        <f t="shared" si="0"/>
        <v>7114.31</v>
      </c>
      <c r="H32" s="273" t="s">
        <v>324</v>
      </c>
    </row>
    <row r="33" spans="1:8" hidden="1" x14ac:dyDescent="0.2">
      <c r="A33" s="277">
        <v>44530</v>
      </c>
      <c r="B33" s="278">
        <v>645204</v>
      </c>
      <c r="C33" s="278">
        <v>5730</v>
      </c>
      <c r="D33" s="279" t="s">
        <v>338</v>
      </c>
      <c r="E33" s="280">
        <v>116276.72</v>
      </c>
      <c r="F33" s="280">
        <v>0</v>
      </c>
      <c r="G33" s="280">
        <f t="shared" si="0"/>
        <v>-116276.72</v>
      </c>
      <c r="H33" s="278" t="s">
        <v>320</v>
      </c>
    </row>
    <row r="34" spans="1:8" hidden="1" x14ac:dyDescent="0.2">
      <c r="A34" s="277">
        <v>44530</v>
      </c>
      <c r="B34" s="278">
        <v>645205</v>
      </c>
      <c r="C34" s="278">
        <v>5730</v>
      </c>
      <c r="D34" s="279" t="s">
        <v>338</v>
      </c>
      <c r="E34" s="280">
        <v>0</v>
      </c>
      <c r="F34" s="280">
        <v>116276.72</v>
      </c>
      <c r="G34" s="280">
        <f t="shared" si="0"/>
        <v>116276.72</v>
      </c>
      <c r="H34" s="278" t="s">
        <v>320</v>
      </c>
    </row>
    <row r="35" spans="1:8" x14ac:dyDescent="0.2">
      <c r="A35" s="274">
        <v>44530</v>
      </c>
      <c r="B35" s="273">
        <v>645217</v>
      </c>
      <c r="C35" s="273">
        <v>5730</v>
      </c>
      <c r="D35" s="276" t="s">
        <v>338</v>
      </c>
      <c r="E35" s="275">
        <v>175000</v>
      </c>
      <c r="F35" s="275">
        <v>0</v>
      </c>
      <c r="G35" s="275">
        <f t="shared" si="0"/>
        <v>-175000</v>
      </c>
      <c r="H35" s="273" t="s">
        <v>320</v>
      </c>
    </row>
    <row r="36" spans="1:8" x14ac:dyDescent="0.2">
      <c r="A36" s="274">
        <v>44530</v>
      </c>
      <c r="B36" s="273">
        <v>654422</v>
      </c>
      <c r="C36" s="273">
        <v>5730</v>
      </c>
      <c r="D36" s="276" t="s">
        <v>339</v>
      </c>
      <c r="E36" s="275">
        <v>5644.14</v>
      </c>
      <c r="F36" s="275">
        <v>0</v>
      </c>
      <c r="G36" s="275">
        <f t="shared" si="0"/>
        <v>-5644.14</v>
      </c>
      <c r="H36" s="273" t="s">
        <v>320</v>
      </c>
    </row>
    <row r="37" spans="1:8" ht="36" x14ac:dyDescent="0.2">
      <c r="A37" s="274">
        <v>44530</v>
      </c>
      <c r="B37" s="273">
        <v>688114</v>
      </c>
      <c r="C37" s="273">
        <v>5710</v>
      </c>
      <c r="D37" s="276" t="s">
        <v>340</v>
      </c>
      <c r="E37" s="275">
        <v>0</v>
      </c>
      <c r="F37" s="275">
        <v>175000</v>
      </c>
      <c r="G37" s="275">
        <f t="shared" si="0"/>
        <v>175000</v>
      </c>
      <c r="H37" s="273" t="s">
        <v>324</v>
      </c>
    </row>
    <row r="38" spans="1:8" ht="36" x14ac:dyDescent="0.2">
      <c r="A38" s="274">
        <v>44561</v>
      </c>
      <c r="B38" s="273">
        <v>535221</v>
      </c>
      <c r="C38" s="273">
        <v>5710</v>
      </c>
      <c r="D38" s="276" t="s">
        <v>341</v>
      </c>
      <c r="E38" s="275">
        <v>0</v>
      </c>
      <c r="F38" s="275">
        <v>5644.14</v>
      </c>
      <c r="G38" s="275">
        <f t="shared" si="0"/>
        <v>5644.14</v>
      </c>
      <c r="H38" s="273" t="s">
        <v>324</v>
      </c>
    </row>
    <row r="39" spans="1:8" ht="24" x14ac:dyDescent="0.2">
      <c r="A39" s="274">
        <v>44561</v>
      </c>
      <c r="B39" s="273">
        <v>721530</v>
      </c>
      <c r="C39" s="273">
        <v>5710</v>
      </c>
      <c r="D39" s="276" t="s">
        <v>342</v>
      </c>
      <c r="E39" s="275">
        <v>277560.8</v>
      </c>
      <c r="F39" s="275">
        <v>0</v>
      </c>
      <c r="G39" s="275">
        <f t="shared" si="0"/>
        <v>-277560.8</v>
      </c>
      <c r="H39" s="273" t="s">
        <v>316</v>
      </c>
    </row>
    <row r="40" spans="1:8" x14ac:dyDescent="0.2">
      <c r="D40" s="276"/>
    </row>
    <row r="41" spans="1:8" x14ac:dyDescent="0.2">
      <c r="D41" s="276"/>
    </row>
    <row r="42" spans="1:8" x14ac:dyDescent="0.2">
      <c r="D42" s="276"/>
      <c r="E42" s="275">
        <f>+SUM(E4,E5,E6,E7,E8,E9,E10,E11,E12,E13,E14,E15,E16,E20,E24,E25,E26,E27,E28,E31,E32,E35,E36,E37,E38,E39)</f>
        <v>776314.08000000007</v>
      </c>
      <c r="F42" s="275">
        <f>+SUM(F4,F5,F6,F7,F8,F9,F10,F11,F12,F13,F14,F15,F16,F20,F24,F25,F26,F27,F28,F31,F32,F35,F36,F37,F38,F39)</f>
        <v>825405.3200000003</v>
      </c>
      <c r="G42" s="275">
        <f t="shared" ref="G42" si="1">+F42-E42</f>
        <v>49091.240000000224</v>
      </c>
    </row>
    <row r="43" spans="1:8" x14ac:dyDescent="0.2">
      <c r="D43" s="276"/>
    </row>
  </sheetData>
  <autoFilter ref="A1:I39">
    <filterColumn colId="6">
      <colorFilter dxfId="0"/>
    </filterColumn>
  </autoFilter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opLeftCell="A73" workbookViewId="0">
      <selection sqref="A1:F91"/>
    </sheetView>
  </sheetViews>
  <sheetFormatPr baseColWidth="10" defaultRowHeight="15" x14ac:dyDescent="0.25"/>
  <cols>
    <col min="1" max="1" width="17.7109375" style="1" bestFit="1" customWidth="1"/>
    <col min="3" max="3" width="22.85546875" bestFit="1" customWidth="1"/>
    <col min="4" max="4" width="24" bestFit="1" customWidth="1"/>
    <col min="5" max="5" width="22.85546875" bestFit="1" customWidth="1"/>
    <col min="6" max="6" width="24" bestFit="1" customWidth="1"/>
  </cols>
  <sheetData>
    <row r="1" spans="1:6" x14ac:dyDescent="0.25">
      <c r="A1">
        <v>1</v>
      </c>
      <c r="B1" t="s">
        <v>139</v>
      </c>
      <c r="C1" s="61">
        <v>115626543.97</v>
      </c>
      <c r="D1" s="61">
        <v>10210648.41</v>
      </c>
      <c r="E1" s="61">
        <v>5112229.93</v>
      </c>
      <c r="F1" s="61">
        <v>120724962.45</v>
      </c>
    </row>
    <row r="2" spans="1:6" x14ac:dyDescent="0.25">
      <c r="A2" s="1">
        <v>11</v>
      </c>
      <c r="B2" t="s">
        <v>140</v>
      </c>
      <c r="C2" s="61">
        <v>60577.68</v>
      </c>
      <c r="D2">
        <v>0</v>
      </c>
      <c r="E2" s="61">
        <v>6880.2</v>
      </c>
      <c r="F2" s="61">
        <v>53697.48</v>
      </c>
    </row>
    <row r="3" spans="1:6" x14ac:dyDescent="0.25">
      <c r="A3" s="1">
        <v>111</v>
      </c>
      <c r="B3" t="s">
        <v>45</v>
      </c>
      <c r="C3" s="61">
        <v>60577.68</v>
      </c>
      <c r="D3">
        <v>0</v>
      </c>
      <c r="E3" s="61">
        <v>6880.2</v>
      </c>
      <c r="F3" s="61">
        <v>53697.48</v>
      </c>
    </row>
    <row r="4" spans="1:6" x14ac:dyDescent="0.25">
      <c r="A4" s="1">
        <v>1110</v>
      </c>
      <c r="B4" t="s">
        <v>45</v>
      </c>
      <c r="C4" s="61">
        <v>60577.68</v>
      </c>
      <c r="D4">
        <v>0</v>
      </c>
      <c r="E4" s="61">
        <v>6880.2</v>
      </c>
      <c r="F4" s="61">
        <v>53697.48</v>
      </c>
    </row>
    <row r="5" spans="1:6" x14ac:dyDescent="0.25">
      <c r="A5" s="1">
        <v>111004</v>
      </c>
      <c r="B5" t="s">
        <v>11</v>
      </c>
      <c r="C5" s="61">
        <v>60577.68</v>
      </c>
      <c r="D5">
        <v>0</v>
      </c>
      <c r="E5" s="61">
        <v>6880.2</v>
      </c>
      <c r="F5" s="61">
        <v>53697.48</v>
      </c>
    </row>
    <row r="6" spans="1:6" x14ac:dyDescent="0.25">
      <c r="A6" s="1">
        <v>1110040101</v>
      </c>
      <c r="B6" t="s">
        <v>12</v>
      </c>
      <c r="C6" s="61">
        <v>60577.68</v>
      </c>
      <c r="D6">
        <v>0</v>
      </c>
      <c r="E6" s="61">
        <v>6880.2</v>
      </c>
      <c r="F6" s="61">
        <v>53697.48</v>
      </c>
    </row>
    <row r="7" spans="1:6" x14ac:dyDescent="0.25">
      <c r="A7" s="1">
        <v>111004010100</v>
      </c>
      <c r="B7" t="s">
        <v>12</v>
      </c>
      <c r="C7" s="61">
        <v>60577.68</v>
      </c>
      <c r="D7">
        <v>0</v>
      </c>
      <c r="E7" s="61">
        <v>6880.2</v>
      </c>
      <c r="F7" s="61">
        <v>53697.48</v>
      </c>
    </row>
    <row r="8" spans="1:6" x14ac:dyDescent="0.25">
      <c r="A8" s="1">
        <v>11100401010001</v>
      </c>
      <c r="B8" t="s">
        <v>0</v>
      </c>
      <c r="C8" s="61">
        <v>60577.68</v>
      </c>
      <c r="D8">
        <v>0</v>
      </c>
      <c r="E8" s="61">
        <v>6880.2</v>
      </c>
      <c r="F8" s="61">
        <v>53697.48</v>
      </c>
    </row>
    <row r="9" spans="1:6" x14ac:dyDescent="0.25">
      <c r="A9" s="1">
        <v>12</v>
      </c>
      <c r="B9" t="s">
        <v>141</v>
      </c>
      <c r="C9" s="61">
        <v>115565966.29000001</v>
      </c>
      <c r="D9" s="61">
        <v>10210648.41</v>
      </c>
      <c r="E9" s="61">
        <v>5105349.7300000004</v>
      </c>
      <c r="F9" s="61">
        <v>120671264.97</v>
      </c>
    </row>
    <row r="10" spans="1:6" x14ac:dyDescent="0.25">
      <c r="A10" s="1">
        <v>125</v>
      </c>
      <c r="B10" t="s">
        <v>46</v>
      </c>
      <c r="C10" s="61">
        <v>5716.94</v>
      </c>
      <c r="D10">
        <v>0</v>
      </c>
      <c r="E10">
        <v>0</v>
      </c>
      <c r="F10" s="61">
        <v>5716.94</v>
      </c>
    </row>
    <row r="11" spans="1:6" x14ac:dyDescent="0.25">
      <c r="A11" s="1">
        <v>1250</v>
      </c>
      <c r="B11" t="s">
        <v>46</v>
      </c>
      <c r="C11" s="61">
        <v>5716.94</v>
      </c>
      <c r="D11">
        <v>0</v>
      </c>
      <c r="E11">
        <v>0</v>
      </c>
      <c r="F11" s="61">
        <v>5716.94</v>
      </c>
    </row>
    <row r="12" spans="1:6" x14ac:dyDescent="0.25">
      <c r="A12" s="1">
        <v>125002</v>
      </c>
      <c r="B12" t="s">
        <v>14</v>
      </c>
      <c r="C12" s="61">
        <v>5716.94</v>
      </c>
      <c r="D12">
        <v>0</v>
      </c>
      <c r="E12">
        <v>0</v>
      </c>
      <c r="F12" s="61">
        <v>5716.94</v>
      </c>
    </row>
    <row r="13" spans="1:6" x14ac:dyDescent="0.25">
      <c r="A13" s="1">
        <v>1250020401</v>
      </c>
      <c r="B13" t="s">
        <v>131</v>
      </c>
      <c r="C13" s="61">
        <v>5716.94</v>
      </c>
      <c r="D13">
        <v>0</v>
      </c>
      <c r="E13">
        <v>0</v>
      </c>
      <c r="F13" s="61">
        <v>5716.94</v>
      </c>
    </row>
    <row r="14" spans="1:6" x14ac:dyDescent="0.25">
      <c r="A14" s="1">
        <v>125002040100</v>
      </c>
      <c r="B14" t="s">
        <v>131</v>
      </c>
      <c r="C14" s="61">
        <v>5716.94</v>
      </c>
      <c r="D14">
        <v>0</v>
      </c>
      <c r="E14">
        <v>0</v>
      </c>
      <c r="F14" s="61">
        <v>5716.94</v>
      </c>
    </row>
    <row r="15" spans="1:6" x14ac:dyDescent="0.25">
      <c r="A15" s="1">
        <v>12500204010004</v>
      </c>
      <c r="B15" t="s">
        <v>1</v>
      </c>
      <c r="C15" s="61">
        <v>3148.61</v>
      </c>
      <c r="D15">
        <v>0</v>
      </c>
      <c r="E15">
        <v>0</v>
      </c>
      <c r="F15" s="61">
        <v>3148.61</v>
      </c>
    </row>
    <row r="16" spans="1:6" x14ac:dyDescent="0.25">
      <c r="A16" s="1">
        <v>12500204010005</v>
      </c>
      <c r="B16" t="s">
        <v>2</v>
      </c>
      <c r="C16" s="61">
        <v>2532.64</v>
      </c>
      <c r="D16">
        <v>0</v>
      </c>
      <c r="E16">
        <v>0</v>
      </c>
      <c r="F16" s="61">
        <v>2532.64</v>
      </c>
    </row>
    <row r="17" spans="1:6" x14ac:dyDescent="0.25">
      <c r="A17" s="1">
        <v>12500204010006</v>
      </c>
      <c r="B17" t="s">
        <v>3</v>
      </c>
      <c r="C17">
        <v>35.69</v>
      </c>
      <c r="D17">
        <v>0</v>
      </c>
      <c r="E17">
        <v>0</v>
      </c>
      <c r="F17">
        <v>35.69</v>
      </c>
    </row>
    <row r="18" spans="1:6" x14ac:dyDescent="0.25">
      <c r="A18" s="1">
        <v>126</v>
      </c>
      <c r="B18" t="s">
        <v>142</v>
      </c>
      <c r="C18" s="61">
        <v>115560249.34999999</v>
      </c>
      <c r="D18" s="61">
        <v>10210648.41</v>
      </c>
      <c r="E18" s="61">
        <v>5105349.7300000004</v>
      </c>
      <c r="F18" s="61">
        <v>120665548.03</v>
      </c>
    </row>
    <row r="19" spans="1:6" x14ac:dyDescent="0.25">
      <c r="A19" s="1">
        <v>1260</v>
      </c>
      <c r="B19" t="s">
        <v>142</v>
      </c>
      <c r="C19" s="61">
        <v>115560249.34999999</v>
      </c>
      <c r="D19" s="61">
        <v>10210648.41</v>
      </c>
      <c r="E19" s="61">
        <v>5105349.7300000004</v>
      </c>
      <c r="F19" s="61">
        <v>120665548.03</v>
      </c>
    </row>
    <row r="20" spans="1:6" x14ac:dyDescent="0.25">
      <c r="A20" s="1">
        <v>126002</v>
      </c>
      <c r="B20" t="s">
        <v>16</v>
      </c>
      <c r="C20" s="61">
        <v>70175545.049999997</v>
      </c>
      <c r="D20">
        <v>0</v>
      </c>
      <c r="E20">
        <v>0</v>
      </c>
      <c r="F20" s="61">
        <v>70175545.049999997</v>
      </c>
    </row>
    <row r="21" spans="1:6" x14ac:dyDescent="0.25">
      <c r="A21" s="1">
        <v>1260020101</v>
      </c>
      <c r="B21" t="s">
        <v>133</v>
      </c>
      <c r="C21" s="61">
        <v>70175545.049999997</v>
      </c>
      <c r="D21">
        <v>0</v>
      </c>
      <c r="E21">
        <v>0</v>
      </c>
      <c r="F21" s="61">
        <v>70175545.049999997</v>
      </c>
    </row>
    <row r="22" spans="1:6" x14ac:dyDescent="0.25">
      <c r="A22" s="1">
        <v>126002010100</v>
      </c>
      <c r="B22" t="s">
        <v>133</v>
      </c>
      <c r="C22" s="61">
        <v>70175545.049999997</v>
      </c>
      <c r="D22">
        <v>0</v>
      </c>
      <c r="E22">
        <v>0</v>
      </c>
      <c r="F22" s="61">
        <v>70175545.049999997</v>
      </c>
    </row>
    <row r="23" spans="1:6" x14ac:dyDescent="0.25">
      <c r="A23" s="1">
        <v>12600201010001</v>
      </c>
      <c r="B23" t="s">
        <v>75</v>
      </c>
      <c r="C23" s="61">
        <v>70175545.049999997</v>
      </c>
      <c r="D23">
        <v>0</v>
      </c>
      <c r="E23">
        <v>0</v>
      </c>
      <c r="F23" s="61">
        <v>70175545.049999997</v>
      </c>
    </row>
    <row r="24" spans="1:6" x14ac:dyDescent="0.25">
      <c r="A24" s="1">
        <v>126003</v>
      </c>
      <c r="B24" t="s">
        <v>18</v>
      </c>
      <c r="C24" s="61">
        <v>45384704.299999997</v>
      </c>
      <c r="D24" s="61">
        <v>10210648.41</v>
      </c>
      <c r="E24" s="61">
        <v>5105349.7300000004</v>
      </c>
      <c r="F24" s="61">
        <v>50490002.979999997</v>
      </c>
    </row>
    <row r="25" spans="1:6" x14ac:dyDescent="0.25">
      <c r="A25" s="1">
        <v>1260030101</v>
      </c>
      <c r="B25" t="s">
        <v>135</v>
      </c>
      <c r="C25" s="61">
        <v>45384704.299999997</v>
      </c>
      <c r="D25" s="61">
        <v>10210648.41</v>
      </c>
      <c r="E25" s="61">
        <v>5105349.7300000004</v>
      </c>
      <c r="F25" s="61">
        <v>50490002.979999997</v>
      </c>
    </row>
    <row r="26" spans="1:6" x14ac:dyDescent="0.25">
      <c r="A26" s="1">
        <v>126003010100</v>
      </c>
      <c r="B26" t="s">
        <v>143</v>
      </c>
      <c r="C26" s="61">
        <v>45384704.299999997</v>
      </c>
      <c r="D26" s="61">
        <v>10210648.41</v>
      </c>
      <c r="E26" s="61">
        <v>5105349.7300000004</v>
      </c>
      <c r="F26" s="61">
        <v>50490002.979999997</v>
      </c>
    </row>
    <row r="27" spans="1:6" x14ac:dyDescent="0.25">
      <c r="A27" s="1">
        <v>12600301010001</v>
      </c>
      <c r="B27" t="s">
        <v>5</v>
      </c>
      <c r="C27" s="61">
        <v>45384704.299999997</v>
      </c>
      <c r="D27" s="61">
        <v>10210648.41</v>
      </c>
      <c r="E27" s="61">
        <v>5105349.7300000004</v>
      </c>
      <c r="F27" s="61">
        <v>50490002.979999997</v>
      </c>
    </row>
    <row r="28" spans="1:6" x14ac:dyDescent="0.25">
      <c r="A28" s="1" t="s">
        <v>227</v>
      </c>
      <c r="B28" t="s">
        <v>49</v>
      </c>
      <c r="C28" s="61">
        <v>-1080587.68</v>
      </c>
      <c r="D28" s="61">
        <v>6880.2</v>
      </c>
      <c r="E28">
        <v>0</v>
      </c>
      <c r="F28" s="61">
        <v>-1073707.48</v>
      </c>
    </row>
    <row r="29" spans="1:6" x14ac:dyDescent="0.25">
      <c r="A29" s="1">
        <v>22</v>
      </c>
      <c r="B29" t="s">
        <v>144</v>
      </c>
      <c r="C29" s="61">
        <v>-1080587.68</v>
      </c>
      <c r="D29" s="61">
        <v>6880.2</v>
      </c>
      <c r="E29">
        <v>0</v>
      </c>
      <c r="F29" s="61">
        <v>-1073707.48</v>
      </c>
    </row>
    <row r="30" spans="1:6" x14ac:dyDescent="0.25">
      <c r="A30" s="1">
        <v>222</v>
      </c>
      <c r="B30" t="s">
        <v>145</v>
      </c>
      <c r="C30" s="61">
        <v>-1080587.68</v>
      </c>
      <c r="D30" s="61">
        <v>6880.2</v>
      </c>
      <c r="E30">
        <v>0</v>
      </c>
      <c r="F30" s="61">
        <v>-1073707.48</v>
      </c>
    </row>
    <row r="31" spans="1:6" x14ac:dyDescent="0.25">
      <c r="A31" s="1">
        <v>2220</v>
      </c>
      <c r="B31" t="s">
        <v>145</v>
      </c>
      <c r="C31" s="61">
        <v>-1080587.68</v>
      </c>
      <c r="D31" s="61">
        <v>6880.2</v>
      </c>
      <c r="E31">
        <v>0</v>
      </c>
      <c r="F31" s="61">
        <v>-1073707.48</v>
      </c>
    </row>
    <row r="32" spans="1:6" x14ac:dyDescent="0.25">
      <c r="A32" s="1">
        <v>222002</v>
      </c>
      <c r="B32" t="s">
        <v>27</v>
      </c>
      <c r="C32" s="61">
        <v>-39748.550000000003</v>
      </c>
      <c r="D32">
        <v>0</v>
      </c>
      <c r="E32">
        <v>0</v>
      </c>
      <c r="F32" s="61">
        <v>-39748.550000000003</v>
      </c>
    </row>
    <row r="33" spans="1:6" x14ac:dyDescent="0.25">
      <c r="A33" s="1">
        <v>2220020101</v>
      </c>
      <c r="B33" t="s">
        <v>117</v>
      </c>
      <c r="C33" s="61">
        <v>-39748.550000000003</v>
      </c>
      <c r="D33">
        <v>0</v>
      </c>
      <c r="E33">
        <v>0</v>
      </c>
      <c r="F33" s="61">
        <v>-39748.550000000003</v>
      </c>
    </row>
    <row r="34" spans="1:6" x14ac:dyDescent="0.25">
      <c r="A34" s="1">
        <v>222002010100</v>
      </c>
      <c r="B34" t="s">
        <v>117</v>
      </c>
      <c r="C34" s="61">
        <v>-39748.550000000003</v>
      </c>
      <c r="D34">
        <v>0</v>
      </c>
      <c r="E34">
        <v>0</v>
      </c>
      <c r="F34" s="61">
        <v>-39748.550000000003</v>
      </c>
    </row>
    <row r="35" spans="1:6" x14ac:dyDescent="0.25">
      <c r="A35" s="1">
        <v>22200201010001</v>
      </c>
      <c r="B35" t="s">
        <v>6</v>
      </c>
      <c r="C35" s="61">
        <v>-39748.550000000003</v>
      </c>
      <c r="D35">
        <v>0</v>
      </c>
      <c r="E35">
        <v>0</v>
      </c>
      <c r="F35" s="61">
        <v>-39748.550000000003</v>
      </c>
    </row>
    <row r="36" spans="1:6" x14ac:dyDescent="0.25">
      <c r="A36" s="1">
        <v>222003</v>
      </c>
      <c r="B36" t="s">
        <v>29</v>
      </c>
      <c r="C36" s="61">
        <v>-1033557.85</v>
      </c>
      <c r="D36">
        <v>0</v>
      </c>
      <c r="E36">
        <v>0</v>
      </c>
      <c r="F36" s="61">
        <v>-1033557.85</v>
      </c>
    </row>
    <row r="37" spans="1:6" x14ac:dyDescent="0.25">
      <c r="A37" s="1">
        <v>2220030501</v>
      </c>
      <c r="B37" t="s">
        <v>119</v>
      </c>
      <c r="C37" s="61">
        <v>-1033557.85</v>
      </c>
      <c r="D37">
        <v>0</v>
      </c>
      <c r="E37">
        <v>0</v>
      </c>
      <c r="F37" s="61">
        <v>-1033557.85</v>
      </c>
    </row>
    <row r="38" spans="1:6" x14ac:dyDescent="0.25">
      <c r="A38" s="1">
        <v>222003050100</v>
      </c>
      <c r="B38" t="s">
        <v>119</v>
      </c>
      <c r="C38" s="61">
        <v>-1033557.85</v>
      </c>
      <c r="D38">
        <v>0</v>
      </c>
      <c r="E38">
        <v>0</v>
      </c>
      <c r="F38" s="61">
        <v>-1033557.85</v>
      </c>
    </row>
    <row r="39" spans="1:6" x14ac:dyDescent="0.25">
      <c r="A39" s="1">
        <v>22200305010005</v>
      </c>
      <c r="B39" t="s">
        <v>76</v>
      </c>
      <c r="C39" s="61">
        <v>-1033557.85</v>
      </c>
      <c r="D39">
        <v>0</v>
      </c>
      <c r="E39">
        <v>0</v>
      </c>
      <c r="F39" s="61">
        <v>-1033557.85</v>
      </c>
    </row>
    <row r="40" spans="1:6" x14ac:dyDescent="0.25">
      <c r="A40" s="1">
        <v>222099</v>
      </c>
      <c r="B40" t="s">
        <v>31</v>
      </c>
      <c r="C40" s="61">
        <v>-7281.28</v>
      </c>
      <c r="D40" s="61">
        <v>6880.2</v>
      </c>
      <c r="E40">
        <v>0</v>
      </c>
      <c r="F40">
        <v>-401.08</v>
      </c>
    </row>
    <row r="41" spans="1:6" x14ac:dyDescent="0.25">
      <c r="A41" s="1">
        <v>2220999101</v>
      </c>
      <c r="B41" t="s">
        <v>121</v>
      </c>
      <c r="C41" s="61">
        <v>-7281.28</v>
      </c>
      <c r="D41" s="61">
        <v>6880.2</v>
      </c>
      <c r="E41">
        <v>0</v>
      </c>
      <c r="F41">
        <v>-401.08</v>
      </c>
    </row>
    <row r="42" spans="1:6" x14ac:dyDescent="0.25">
      <c r="A42" s="1">
        <v>222099910100</v>
      </c>
      <c r="B42" t="s">
        <v>121</v>
      </c>
      <c r="C42" s="61">
        <v>-7281.28</v>
      </c>
      <c r="D42" s="61">
        <v>6880.2</v>
      </c>
      <c r="E42">
        <v>0</v>
      </c>
      <c r="F42">
        <v>-401.08</v>
      </c>
    </row>
    <row r="43" spans="1:6" x14ac:dyDescent="0.25">
      <c r="A43" s="1">
        <v>22209991010002</v>
      </c>
      <c r="B43" t="s">
        <v>4</v>
      </c>
      <c r="C43" s="61">
        <v>-7281.28</v>
      </c>
      <c r="D43" s="61">
        <v>6880.2</v>
      </c>
      <c r="E43">
        <v>0</v>
      </c>
      <c r="F43">
        <v>-401.08</v>
      </c>
    </row>
    <row r="44" spans="1:6" x14ac:dyDescent="0.25">
      <c r="A44" s="1" t="s">
        <v>228</v>
      </c>
      <c r="B44" t="s">
        <v>104</v>
      </c>
      <c r="C44" s="61">
        <v>-114167956.29000001</v>
      </c>
      <c r="D44">
        <v>0</v>
      </c>
      <c r="E44">
        <v>0</v>
      </c>
      <c r="F44" s="61">
        <v>-114167956.29000001</v>
      </c>
    </row>
    <row r="45" spans="1:6" x14ac:dyDescent="0.25">
      <c r="A45" s="1">
        <v>31</v>
      </c>
      <c r="B45" t="s">
        <v>104</v>
      </c>
      <c r="C45" s="61">
        <v>-114167956.29000001</v>
      </c>
      <c r="D45">
        <v>0</v>
      </c>
      <c r="E45">
        <v>0</v>
      </c>
      <c r="F45" s="61">
        <v>-114167956.29000001</v>
      </c>
    </row>
    <row r="46" spans="1:6" x14ac:dyDescent="0.25">
      <c r="A46" s="1">
        <v>311</v>
      </c>
      <c r="B46" t="s">
        <v>47</v>
      </c>
      <c r="C46" s="61">
        <v>-69344801</v>
      </c>
      <c r="D46">
        <v>0</v>
      </c>
      <c r="E46">
        <v>0</v>
      </c>
      <c r="F46" s="61">
        <v>-69344801</v>
      </c>
    </row>
    <row r="47" spans="1:6" x14ac:dyDescent="0.25">
      <c r="A47" s="1">
        <v>3110</v>
      </c>
      <c r="B47" t="s">
        <v>47</v>
      </c>
      <c r="C47" s="61">
        <v>-69344801</v>
      </c>
      <c r="D47">
        <v>0</v>
      </c>
      <c r="E47">
        <v>0</v>
      </c>
      <c r="F47" s="61">
        <v>-69344801</v>
      </c>
    </row>
    <row r="48" spans="1:6" x14ac:dyDescent="0.25">
      <c r="A48" s="1">
        <v>311001</v>
      </c>
      <c r="B48" t="s">
        <v>34</v>
      </c>
      <c r="C48" s="61">
        <v>-69344801</v>
      </c>
      <c r="D48">
        <v>0</v>
      </c>
      <c r="E48">
        <v>0</v>
      </c>
      <c r="F48" s="61">
        <v>-69344801</v>
      </c>
    </row>
    <row r="49" spans="1:6" x14ac:dyDescent="0.25">
      <c r="A49" s="1">
        <v>3110010101</v>
      </c>
      <c r="B49" t="s">
        <v>123</v>
      </c>
      <c r="C49" s="61">
        <v>-69344801</v>
      </c>
      <c r="D49">
        <v>0</v>
      </c>
      <c r="E49">
        <v>0</v>
      </c>
      <c r="F49" s="61">
        <v>-69344801</v>
      </c>
    </row>
    <row r="50" spans="1:6" x14ac:dyDescent="0.25">
      <c r="A50" s="1">
        <v>311001010100</v>
      </c>
      <c r="B50" t="s">
        <v>123</v>
      </c>
      <c r="C50" s="61">
        <v>-69344801</v>
      </c>
      <c r="D50">
        <v>0</v>
      </c>
      <c r="E50">
        <v>0</v>
      </c>
      <c r="F50" s="61">
        <v>-69344801</v>
      </c>
    </row>
    <row r="51" spans="1:6" x14ac:dyDescent="0.25">
      <c r="A51" s="1">
        <v>31100101010001</v>
      </c>
      <c r="B51" t="s">
        <v>77</v>
      </c>
      <c r="C51" s="61">
        <v>-69344801</v>
      </c>
      <c r="D51">
        <v>0</v>
      </c>
      <c r="E51">
        <v>0</v>
      </c>
      <c r="F51" s="61">
        <v>-69344801</v>
      </c>
    </row>
    <row r="52" spans="1:6" x14ac:dyDescent="0.25">
      <c r="A52" s="1">
        <v>313</v>
      </c>
      <c r="B52" t="s">
        <v>48</v>
      </c>
      <c r="C52" s="61">
        <v>-10412920.619999999</v>
      </c>
      <c r="D52">
        <v>0</v>
      </c>
      <c r="E52">
        <v>0</v>
      </c>
      <c r="F52" s="61">
        <v>-10412920.619999999</v>
      </c>
    </row>
    <row r="53" spans="1:6" x14ac:dyDescent="0.25">
      <c r="A53" s="1">
        <v>3130</v>
      </c>
      <c r="B53" t="s">
        <v>48</v>
      </c>
      <c r="C53" s="61">
        <v>-10412920.619999999</v>
      </c>
      <c r="D53">
        <v>0</v>
      </c>
      <c r="E53">
        <v>0</v>
      </c>
      <c r="F53" s="61">
        <v>-10412920.619999999</v>
      </c>
    </row>
    <row r="54" spans="1:6" x14ac:dyDescent="0.25">
      <c r="A54" s="1">
        <v>313000</v>
      </c>
      <c r="B54" t="s">
        <v>36</v>
      </c>
      <c r="C54" s="61">
        <v>-10412920.619999999</v>
      </c>
      <c r="D54">
        <v>0</v>
      </c>
      <c r="E54">
        <v>0</v>
      </c>
      <c r="F54" s="61">
        <v>-10412920.619999999</v>
      </c>
    </row>
    <row r="55" spans="1:6" x14ac:dyDescent="0.25">
      <c r="A55" s="1">
        <v>3130000100</v>
      </c>
      <c r="B55" t="s">
        <v>125</v>
      </c>
      <c r="C55" s="61">
        <v>-10412920.619999999</v>
      </c>
      <c r="D55">
        <v>0</v>
      </c>
      <c r="E55">
        <v>0</v>
      </c>
      <c r="F55" s="61">
        <v>-10412920.619999999</v>
      </c>
    </row>
    <row r="56" spans="1:6" x14ac:dyDescent="0.25">
      <c r="A56" s="1">
        <v>313000010000</v>
      </c>
      <c r="B56" t="s">
        <v>125</v>
      </c>
      <c r="C56" s="61">
        <v>-10412920.619999999</v>
      </c>
      <c r="D56">
        <v>0</v>
      </c>
      <c r="E56">
        <v>0</v>
      </c>
      <c r="F56" s="61">
        <v>-10412920.619999999</v>
      </c>
    </row>
    <row r="57" spans="1:6" x14ac:dyDescent="0.25">
      <c r="A57" s="1">
        <v>31300001000001</v>
      </c>
      <c r="B57" t="s">
        <v>7</v>
      </c>
      <c r="C57" s="61">
        <v>-10412920.619999999</v>
      </c>
      <c r="D57">
        <v>0</v>
      </c>
      <c r="E57">
        <v>0</v>
      </c>
      <c r="F57" s="61">
        <v>-10412920.619999999</v>
      </c>
    </row>
    <row r="58" spans="1:6" x14ac:dyDescent="0.25">
      <c r="A58" s="1">
        <v>314</v>
      </c>
      <c r="B58" t="s">
        <v>146</v>
      </c>
      <c r="C58" s="61">
        <v>-34410234.670000002</v>
      </c>
      <c r="D58">
        <v>0</v>
      </c>
      <c r="E58">
        <v>0</v>
      </c>
      <c r="F58" s="61">
        <v>-34410234.670000002</v>
      </c>
    </row>
    <row r="59" spans="1:6" x14ac:dyDescent="0.25">
      <c r="A59" s="1">
        <v>3140</v>
      </c>
      <c r="B59" t="s">
        <v>146</v>
      </c>
      <c r="C59" s="61">
        <v>-34410234.670000002</v>
      </c>
      <c r="D59">
        <v>0</v>
      </c>
      <c r="E59">
        <v>0</v>
      </c>
      <c r="F59" s="61">
        <v>-34410234.670000002</v>
      </c>
    </row>
    <row r="60" spans="1:6" x14ac:dyDescent="0.25">
      <c r="A60" s="1">
        <v>314001</v>
      </c>
      <c r="B60" t="s">
        <v>38</v>
      </c>
      <c r="C60" s="61">
        <v>-34410234.670000002</v>
      </c>
      <c r="D60">
        <v>0</v>
      </c>
      <c r="E60">
        <v>0</v>
      </c>
      <c r="F60" s="61">
        <v>-34410234.670000002</v>
      </c>
    </row>
    <row r="61" spans="1:6" x14ac:dyDescent="0.25">
      <c r="A61" s="1">
        <v>3140010101</v>
      </c>
      <c r="B61" t="s">
        <v>127</v>
      </c>
      <c r="C61" s="61">
        <v>-34410234.670000002</v>
      </c>
      <c r="D61">
        <v>0</v>
      </c>
      <c r="E61">
        <v>0</v>
      </c>
      <c r="F61" s="61">
        <v>-34410234.670000002</v>
      </c>
    </row>
    <row r="62" spans="1:6" x14ac:dyDescent="0.25">
      <c r="A62" s="1">
        <v>314001010100</v>
      </c>
      <c r="B62" t="s">
        <v>127</v>
      </c>
      <c r="C62" s="61">
        <v>-34410234.670000002</v>
      </c>
      <c r="D62">
        <v>0</v>
      </c>
      <c r="E62">
        <v>0</v>
      </c>
      <c r="F62" s="61">
        <v>-34410234.670000002</v>
      </c>
    </row>
    <row r="63" spans="1:6" x14ac:dyDescent="0.25">
      <c r="A63" s="1">
        <v>31400101010001</v>
      </c>
      <c r="B63" t="s">
        <v>8</v>
      </c>
      <c r="C63" s="61">
        <v>-34410234.670000002</v>
      </c>
      <c r="D63">
        <v>0</v>
      </c>
      <c r="E63">
        <v>0</v>
      </c>
      <c r="F63" s="61">
        <v>-34410234.670000002</v>
      </c>
    </row>
    <row r="64" spans="1:6" x14ac:dyDescent="0.25">
      <c r="A64" s="1" t="s">
        <v>229</v>
      </c>
      <c r="B64" t="s">
        <v>225</v>
      </c>
      <c r="C64" s="61">
        <v>-378000</v>
      </c>
      <c r="D64" s="61">
        <v>5105349.7300000004</v>
      </c>
      <c r="E64" s="61">
        <v>10210648.41</v>
      </c>
      <c r="F64" s="61">
        <v>-5483298.6799999997</v>
      </c>
    </row>
    <row r="65" spans="1:6" x14ac:dyDescent="0.25">
      <c r="A65" s="1">
        <v>63</v>
      </c>
      <c r="B65" t="s">
        <v>226</v>
      </c>
      <c r="C65" s="61">
        <v>-378000</v>
      </c>
      <c r="D65" s="61">
        <v>5105349.7300000004</v>
      </c>
      <c r="E65" s="61">
        <v>10210648.41</v>
      </c>
      <c r="F65" s="61">
        <v>-5483298.6799999997</v>
      </c>
    </row>
    <row r="66" spans="1:6" x14ac:dyDescent="0.25">
      <c r="A66" s="1">
        <v>631</v>
      </c>
      <c r="B66" t="s">
        <v>226</v>
      </c>
      <c r="C66" s="61">
        <v>-378000</v>
      </c>
      <c r="D66" s="61">
        <v>5105349.7300000004</v>
      </c>
      <c r="E66" s="61">
        <v>10210648.41</v>
      </c>
      <c r="F66" s="61">
        <v>-5483298.6799999997</v>
      </c>
    </row>
    <row r="67" spans="1:6" x14ac:dyDescent="0.25">
      <c r="A67" s="1">
        <v>6310</v>
      </c>
      <c r="B67" t="s">
        <v>226</v>
      </c>
      <c r="C67" s="61">
        <v>-378000</v>
      </c>
      <c r="D67" s="61">
        <v>5105349.7300000004</v>
      </c>
      <c r="E67" s="61">
        <v>10210648.41</v>
      </c>
      <c r="F67" s="61">
        <v>-5483298.6799999997</v>
      </c>
    </row>
    <row r="68" spans="1:6" x14ac:dyDescent="0.25">
      <c r="A68" s="1">
        <v>631001</v>
      </c>
      <c r="B68" t="s">
        <v>236</v>
      </c>
      <c r="C68" s="61">
        <v>-378000</v>
      </c>
      <c r="D68">
        <v>0</v>
      </c>
      <c r="E68">
        <v>0</v>
      </c>
      <c r="F68" s="61">
        <v>-378000</v>
      </c>
    </row>
    <row r="69" spans="1:6" x14ac:dyDescent="0.25">
      <c r="A69" s="1">
        <v>6310010300</v>
      </c>
      <c r="B69" t="s">
        <v>237</v>
      </c>
      <c r="C69" s="61">
        <v>-378000</v>
      </c>
      <c r="D69">
        <v>0</v>
      </c>
      <c r="E69">
        <v>0</v>
      </c>
      <c r="F69" s="61">
        <v>-378000</v>
      </c>
    </row>
    <row r="70" spans="1:6" x14ac:dyDescent="0.25">
      <c r="A70" s="1">
        <v>631001030000</v>
      </c>
      <c r="B70" t="s">
        <v>237</v>
      </c>
      <c r="C70" s="61">
        <v>-378000</v>
      </c>
      <c r="D70">
        <v>0</v>
      </c>
      <c r="E70">
        <v>0</v>
      </c>
      <c r="F70" s="61">
        <v>-378000</v>
      </c>
    </row>
    <row r="71" spans="1:6" x14ac:dyDescent="0.25">
      <c r="A71" s="1">
        <v>63100103000001</v>
      </c>
      <c r="B71" t="s">
        <v>157</v>
      </c>
      <c r="C71" s="61">
        <v>-378000</v>
      </c>
      <c r="D71">
        <v>0</v>
      </c>
      <c r="E71">
        <v>0</v>
      </c>
      <c r="F71" s="61">
        <v>-378000</v>
      </c>
    </row>
    <row r="72" spans="1:6" x14ac:dyDescent="0.25">
      <c r="A72" s="1">
        <v>631099</v>
      </c>
      <c r="B72" t="s">
        <v>4</v>
      </c>
      <c r="C72">
        <v>0</v>
      </c>
      <c r="D72" s="61">
        <v>5105349.7300000004</v>
      </c>
      <c r="E72" s="61">
        <v>10210648.41</v>
      </c>
      <c r="F72" s="61">
        <v>-5105298.68</v>
      </c>
    </row>
    <row r="73" spans="1:6" x14ac:dyDescent="0.25">
      <c r="A73" s="1">
        <v>6310990000</v>
      </c>
      <c r="B73" t="s">
        <v>136</v>
      </c>
      <c r="C73">
        <v>0</v>
      </c>
      <c r="D73" s="61">
        <v>5105349.7300000004</v>
      </c>
      <c r="E73" s="61">
        <v>10210648.41</v>
      </c>
      <c r="F73" s="61">
        <v>-5105298.68</v>
      </c>
    </row>
    <row r="74" spans="1:6" x14ac:dyDescent="0.25">
      <c r="A74" s="1">
        <v>631099000000</v>
      </c>
      <c r="B74" t="s">
        <v>136</v>
      </c>
      <c r="C74">
        <v>0</v>
      </c>
      <c r="D74" s="61">
        <v>5105349.7300000004</v>
      </c>
      <c r="E74" s="61">
        <v>10210648.41</v>
      </c>
      <c r="F74" s="61">
        <v>-5105298.68</v>
      </c>
    </row>
    <row r="75" spans="1:6" x14ac:dyDescent="0.25">
      <c r="A75" s="1">
        <v>63109900000001</v>
      </c>
      <c r="B75" t="s">
        <v>153</v>
      </c>
      <c r="C75">
        <v>0</v>
      </c>
      <c r="D75" s="61">
        <v>5105349.7300000004</v>
      </c>
      <c r="E75" s="61">
        <v>10210648.41</v>
      </c>
      <c r="F75" s="61">
        <v>-5105298.68</v>
      </c>
    </row>
    <row r="76" spans="1:6" x14ac:dyDescent="0.25">
      <c r="A76" s="1">
        <v>92</v>
      </c>
      <c r="B76" t="s">
        <v>147</v>
      </c>
      <c r="C76" s="61">
        <v>846057.14</v>
      </c>
      <c r="D76">
        <v>0</v>
      </c>
      <c r="E76">
        <v>0</v>
      </c>
      <c r="F76" s="61">
        <v>846057.14</v>
      </c>
    </row>
    <row r="77" spans="1:6" x14ac:dyDescent="0.25">
      <c r="A77" s="1">
        <v>924</v>
      </c>
      <c r="B77" t="s">
        <v>148</v>
      </c>
      <c r="C77" s="61">
        <v>846057.14</v>
      </c>
      <c r="D77">
        <v>0</v>
      </c>
      <c r="E77">
        <v>0</v>
      </c>
      <c r="F77" s="61">
        <v>846057.14</v>
      </c>
    </row>
    <row r="78" spans="1:6" x14ac:dyDescent="0.25">
      <c r="A78" s="1">
        <v>9240</v>
      </c>
      <c r="B78" t="s">
        <v>148</v>
      </c>
      <c r="C78" s="61">
        <v>846057.14</v>
      </c>
      <c r="D78">
        <v>0</v>
      </c>
      <c r="E78">
        <v>0</v>
      </c>
      <c r="F78" s="61">
        <v>846057.14</v>
      </c>
    </row>
    <row r="79" spans="1:6" x14ac:dyDescent="0.25">
      <c r="A79" s="1">
        <v>924001</v>
      </c>
      <c r="B79" t="s">
        <v>83</v>
      </c>
      <c r="C79" s="61">
        <v>846057.14</v>
      </c>
      <c r="D79">
        <v>0</v>
      </c>
      <c r="E79">
        <v>0</v>
      </c>
      <c r="F79" s="61">
        <v>846057.14</v>
      </c>
    </row>
    <row r="80" spans="1:6" x14ac:dyDescent="0.25">
      <c r="A80" s="1">
        <v>9240010001</v>
      </c>
      <c r="B80" t="s">
        <v>138</v>
      </c>
      <c r="C80" s="61">
        <v>846057.14</v>
      </c>
      <c r="D80">
        <v>0</v>
      </c>
      <c r="E80">
        <v>0</v>
      </c>
      <c r="F80" s="61">
        <v>846057.14</v>
      </c>
    </row>
    <row r="81" spans="1:6" x14ac:dyDescent="0.25">
      <c r="A81" s="1">
        <v>924001000100</v>
      </c>
      <c r="B81" t="s">
        <v>149</v>
      </c>
      <c r="C81" s="61">
        <v>846057.14</v>
      </c>
      <c r="D81">
        <v>0</v>
      </c>
      <c r="E81">
        <v>0</v>
      </c>
      <c r="F81" s="61">
        <v>846057.14</v>
      </c>
    </row>
    <row r="82" spans="1:6" x14ac:dyDescent="0.25">
      <c r="A82" s="1">
        <v>92400100010027</v>
      </c>
      <c r="B82" t="s">
        <v>78</v>
      </c>
      <c r="C82" s="61">
        <v>846057.14</v>
      </c>
      <c r="D82">
        <v>0</v>
      </c>
      <c r="E82">
        <v>0</v>
      </c>
      <c r="F82" s="61">
        <v>846057.14</v>
      </c>
    </row>
    <row r="83" spans="1:6" x14ac:dyDescent="0.25">
      <c r="A83" s="1">
        <v>94</v>
      </c>
      <c r="B83" t="s">
        <v>81</v>
      </c>
      <c r="C83" s="61">
        <v>-846057.14</v>
      </c>
      <c r="D83">
        <v>0</v>
      </c>
      <c r="E83">
        <v>0</v>
      </c>
      <c r="F83" s="61">
        <v>-846057.14</v>
      </c>
    </row>
    <row r="84" spans="1:6" x14ac:dyDescent="0.25">
      <c r="A84" s="1">
        <v>940</v>
      </c>
      <c r="B84" t="s">
        <v>81</v>
      </c>
      <c r="C84" s="61">
        <v>-846057.14</v>
      </c>
      <c r="D84">
        <v>0</v>
      </c>
      <c r="E84">
        <v>0</v>
      </c>
      <c r="F84" s="61">
        <v>-846057.14</v>
      </c>
    </row>
    <row r="85" spans="1:6" x14ac:dyDescent="0.25">
      <c r="A85" s="1">
        <v>9400</v>
      </c>
      <c r="B85" t="s">
        <v>81</v>
      </c>
      <c r="C85" s="61">
        <v>-846057.14</v>
      </c>
      <c r="D85">
        <v>0</v>
      </c>
      <c r="E85">
        <v>0</v>
      </c>
      <c r="F85" s="61">
        <v>-846057.14</v>
      </c>
    </row>
    <row r="86" spans="1:6" x14ac:dyDescent="0.25">
      <c r="A86" s="1">
        <v>940000</v>
      </c>
      <c r="B86" t="s">
        <v>81</v>
      </c>
      <c r="C86" s="61">
        <v>-846057.14</v>
      </c>
      <c r="D86">
        <v>0</v>
      </c>
      <c r="E86">
        <v>0</v>
      </c>
      <c r="F86" s="61">
        <v>-846057.14</v>
      </c>
    </row>
    <row r="87" spans="1:6" x14ac:dyDescent="0.25">
      <c r="A87" s="1">
        <v>9400000000</v>
      </c>
      <c r="B87" t="s">
        <v>81</v>
      </c>
      <c r="C87" s="61">
        <v>-846057.14</v>
      </c>
      <c r="D87">
        <v>0</v>
      </c>
      <c r="E87">
        <v>0</v>
      </c>
      <c r="F87" s="61">
        <v>-846057.14</v>
      </c>
    </row>
    <row r="88" spans="1:6" x14ac:dyDescent="0.25">
      <c r="A88" s="1">
        <v>940000000000</v>
      </c>
      <c r="B88" t="s">
        <v>150</v>
      </c>
      <c r="C88" s="61">
        <v>-846057.14</v>
      </c>
      <c r="D88">
        <v>0</v>
      </c>
      <c r="E88">
        <v>0</v>
      </c>
      <c r="F88" s="61">
        <v>-846057.14</v>
      </c>
    </row>
    <row r="89" spans="1:6" x14ac:dyDescent="0.25">
      <c r="A89" s="1">
        <v>94000000000001</v>
      </c>
      <c r="B89" t="s">
        <v>79</v>
      </c>
      <c r="C89" s="61">
        <v>-846057.14</v>
      </c>
      <c r="D89">
        <v>0</v>
      </c>
      <c r="E89">
        <v>0</v>
      </c>
      <c r="F89" s="61">
        <v>-846057.14</v>
      </c>
    </row>
    <row r="90" spans="1:6" x14ac:dyDescent="0.25">
      <c r="A90" s="1" t="s">
        <v>305</v>
      </c>
      <c r="B90" s="61">
        <v>-120724962.45</v>
      </c>
      <c r="C90" t="s">
        <v>158</v>
      </c>
      <c r="D90" t="s">
        <v>159</v>
      </c>
    </row>
    <row r="91" spans="1:6" x14ac:dyDescent="0.25">
      <c r="A91" s="1" t="s">
        <v>306</v>
      </c>
      <c r="B91">
        <v>0</v>
      </c>
      <c r="C91" s="61">
        <v>15322878.34</v>
      </c>
      <c r="D91">
        <v>0</v>
      </c>
      <c r="E91" t="s">
        <v>158</v>
      </c>
      <c r="F9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tabSelected="1" zoomScaleNormal="100" workbookViewId="0">
      <selection activeCell="D14" sqref="D14"/>
    </sheetView>
  </sheetViews>
  <sheetFormatPr baseColWidth="10" defaultRowHeight="15" x14ac:dyDescent="0.25"/>
  <cols>
    <col min="1" max="1" width="60.5703125" style="293" customWidth="1"/>
    <col min="2" max="2" width="2.140625" style="293" customWidth="1"/>
    <col min="3" max="3" width="21.28515625" style="293" customWidth="1"/>
    <col min="4" max="4" width="2.140625" style="293" customWidth="1"/>
    <col min="5" max="16384" width="11.42578125" style="293"/>
  </cols>
  <sheetData>
    <row r="1" spans="1:3" x14ac:dyDescent="0.25">
      <c r="A1" s="325" t="s">
        <v>50</v>
      </c>
      <c r="B1" s="325"/>
      <c r="C1" s="325"/>
    </row>
    <row r="2" spans="1:3" x14ac:dyDescent="0.25">
      <c r="A2" s="325" t="s">
        <v>356</v>
      </c>
      <c r="B2" s="325"/>
      <c r="C2" s="325"/>
    </row>
    <row r="3" spans="1:3" x14ac:dyDescent="0.25">
      <c r="A3" s="325" t="s">
        <v>392</v>
      </c>
      <c r="B3" s="325"/>
      <c r="C3" s="325"/>
    </row>
    <row r="4" spans="1:3" x14ac:dyDescent="0.25">
      <c r="A4" s="326" t="s">
        <v>357</v>
      </c>
      <c r="B4" s="326"/>
      <c r="C4" s="326"/>
    </row>
    <row r="5" spans="1:3" ht="7.5" customHeight="1" x14ac:dyDescent="0.25"/>
    <row r="6" spans="1:3" x14ac:dyDescent="0.25">
      <c r="A6" s="294" t="s">
        <v>139</v>
      </c>
      <c r="B6" s="295"/>
      <c r="C6" s="296"/>
    </row>
    <row r="7" spans="1:3" x14ac:dyDescent="0.25">
      <c r="A7" s="297" t="s">
        <v>358</v>
      </c>
      <c r="C7" s="298"/>
    </row>
    <row r="8" spans="1:3" x14ac:dyDescent="0.25">
      <c r="A8" s="293" t="s">
        <v>52</v>
      </c>
      <c r="B8" s="299"/>
      <c r="C8" s="300">
        <f>+'Sept 2022'!B7</f>
        <v>53697.48</v>
      </c>
    </row>
    <row r="9" spans="1:3" hidden="1" x14ac:dyDescent="0.25">
      <c r="B9" s="299"/>
      <c r="C9" s="301"/>
    </row>
    <row r="10" spans="1:3" hidden="1" x14ac:dyDescent="0.25">
      <c r="B10" s="299"/>
      <c r="C10" s="301"/>
    </row>
    <row r="11" spans="1:3" hidden="1" x14ac:dyDescent="0.25">
      <c r="B11" s="299"/>
      <c r="C11" s="300"/>
    </row>
    <row r="12" spans="1:3" x14ac:dyDescent="0.25">
      <c r="B12" s="299"/>
      <c r="C12" s="302">
        <f>SUM(C8:C11)</f>
        <v>53697.48</v>
      </c>
    </row>
    <row r="13" spans="1:3" ht="6.75" customHeight="1" x14ac:dyDescent="0.25">
      <c r="C13" s="303"/>
    </row>
    <row r="14" spans="1:3" x14ac:dyDescent="0.25">
      <c r="A14" s="297" t="s">
        <v>359</v>
      </c>
      <c r="C14" s="303"/>
    </row>
    <row r="15" spans="1:3" x14ac:dyDescent="0.25">
      <c r="A15" s="293" t="s">
        <v>360</v>
      </c>
      <c r="C15" s="301">
        <f>+'Sept 2022'!B14</f>
        <v>70175545.049999997</v>
      </c>
    </row>
    <row r="16" spans="1:3" x14ac:dyDescent="0.25">
      <c r="A16" s="293" t="s">
        <v>58</v>
      </c>
      <c r="C16" s="301">
        <f>+'Sept 2022'!B15</f>
        <v>49894164.390000001</v>
      </c>
    </row>
    <row r="17" spans="1:3" x14ac:dyDescent="0.25">
      <c r="A17" s="293" t="s">
        <v>131</v>
      </c>
      <c r="B17" s="304"/>
      <c r="C17" s="300">
        <f>+'Sept 2022'!B16</f>
        <v>5716.94</v>
      </c>
    </row>
    <row r="18" spans="1:3" x14ac:dyDescent="0.25">
      <c r="B18" s="304"/>
      <c r="C18" s="302">
        <f>SUM(C15:C17)</f>
        <v>120075426.38</v>
      </c>
    </row>
    <row r="19" spans="1:3" ht="8.25" customHeight="1" x14ac:dyDescent="0.25">
      <c r="C19" s="303"/>
    </row>
    <row r="20" spans="1:3" x14ac:dyDescent="0.25">
      <c r="C20" s="303"/>
    </row>
    <row r="21" spans="1:3" ht="15.75" thickBot="1" x14ac:dyDescent="0.3">
      <c r="A21" s="297" t="s">
        <v>361</v>
      </c>
      <c r="B21" s="305"/>
      <c r="C21" s="306">
        <f>+C12+C18</f>
        <v>120129123.86</v>
      </c>
    </row>
    <row r="22" spans="1:3" ht="15" customHeight="1" thickTop="1" x14ac:dyDescent="0.25">
      <c r="C22" s="303"/>
    </row>
    <row r="23" spans="1:3" x14ac:dyDescent="0.25">
      <c r="A23" s="294" t="s">
        <v>362</v>
      </c>
      <c r="C23" s="303"/>
    </row>
    <row r="24" spans="1:3" x14ac:dyDescent="0.25">
      <c r="A24" s="297" t="s">
        <v>363</v>
      </c>
      <c r="C24" s="303"/>
    </row>
    <row r="25" spans="1:3" x14ac:dyDescent="0.25">
      <c r="A25" s="293" t="s">
        <v>364</v>
      </c>
      <c r="B25" s="299"/>
      <c r="C25" s="301">
        <f>+'Sept 2022'!G7</f>
        <v>789806.4</v>
      </c>
    </row>
    <row r="26" spans="1:3" x14ac:dyDescent="0.25">
      <c r="A26" s="293" t="s">
        <v>365</v>
      </c>
      <c r="B26" s="307"/>
      <c r="C26" s="300">
        <f>+'Sept 2022'!G8</f>
        <v>401.08</v>
      </c>
    </row>
    <row r="27" spans="1:3" x14ac:dyDescent="0.25">
      <c r="B27" s="308"/>
      <c r="C27" s="302">
        <f>SUM(C25:C26)</f>
        <v>790207.48</v>
      </c>
    </row>
    <row r="28" spans="1:3" ht="9.75" customHeight="1" x14ac:dyDescent="0.25">
      <c r="C28" s="303"/>
    </row>
    <row r="29" spans="1:3" x14ac:dyDescent="0.25">
      <c r="A29" s="294" t="s">
        <v>104</v>
      </c>
      <c r="C29" s="303"/>
    </row>
    <row r="30" spans="1:3" ht="18" customHeight="1" x14ac:dyDescent="0.25">
      <c r="A30" s="293" t="s">
        <v>366</v>
      </c>
      <c r="B30" s="309"/>
      <c r="C30" s="301">
        <f>+'Sept 2022'!G13</f>
        <v>69344801</v>
      </c>
    </row>
    <row r="31" spans="1:3" ht="18" customHeight="1" x14ac:dyDescent="0.25">
      <c r="A31" s="293" t="s">
        <v>125</v>
      </c>
      <c r="B31" s="299"/>
      <c r="C31" s="301">
        <f>+'Sept 2022'!G14</f>
        <v>10961250.49</v>
      </c>
    </row>
    <row r="32" spans="1:3" ht="18" customHeight="1" x14ac:dyDescent="0.4">
      <c r="A32" s="293" t="s">
        <v>367</v>
      </c>
      <c r="B32" s="310"/>
      <c r="C32" s="301">
        <f>+'Sept 2022'!F16</f>
        <v>369798.85</v>
      </c>
    </row>
    <row r="33" spans="1:3" ht="18" customHeight="1" x14ac:dyDescent="0.25">
      <c r="A33" s="293" t="s">
        <v>368</v>
      </c>
      <c r="B33" s="311"/>
      <c r="C33" s="301">
        <f>+'Sept 2022'!F19</f>
        <v>38379566.039999999</v>
      </c>
    </row>
    <row r="34" spans="1:3" ht="18" customHeight="1" x14ac:dyDescent="0.25">
      <c r="A34" s="293" t="s">
        <v>369</v>
      </c>
      <c r="C34" s="300">
        <f>+'Sept 2022'!F20</f>
        <v>283500</v>
      </c>
    </row>
    <row r="35" spans="1:3" x14ac:dyDescent="0.25">
      <c r="C35" s="312">
        <f>SUM(C30:C34)</f>
        <v>119338916.38</v>
      </c>
    </row>
    <row r="36" spans="1:3" x14ac:dyDescent="0.25">
      <c r="C36" s="303"/>
    </row>
    <row r="37" spans="1:3" ht="14.25" customHeight="1" x14ac:dyDescent="0.25">
      <c r="C37" s="300"/>
    </row>
    <row r="38" spans="1:3" ht="15.75" thickBot="1" x14ac:dyDescent="0.3">
      <c r="A38" s="297" t="s">
        <v>370</v>
      </c>
      <c r="C38" s="306">
        <f>+C27+C35</f>
        <v>120129123.86</v>
      </c>
    </row>
    <row r="39" spans="1:3" ht="16.5" customHeight="1" thickTop="1" x14ac:dyDescent="0.25">
      <c r="C39" s="312"/>
    </row>
    <row r="40" spans="1:3" x14ac:dyDescent="0.25">
      <c r="C40" s="303"/>
    </row>
    <row r="41" spans="1:3" ht="8.25" customHeight="1" x14ac:dyDescent="0.25">
      <c r="C41" s="303"/>
    </row>
    <row r="42" spans="1:3" x14ac:dyDescent="0.25">
      <c r="C42" s="303"/>
    </row>
    <row r="43" spans="1:3" x14ac:dyDescent="0.25">
      <c r="C43" s="303"/>
    </row>
    <row r="44" spans="1:3" x14ac:dyDescent="0.25">
      <c r="A44" s="313" t="s">
        <v>386</v>
      </c>
      <c r="B44" s="314"/>
      <c r="C44" s="303"/>
    </row>
    <row r="45" spans="1:3" x14ac:dyDescent="0.25">
      <c r="A45" s="314" t="s">
        <v>387</v>
      </c>
      <c r="B45" s="314"/>
      <c r="C45" s="303"/>
    </row>
    <row r="47" spans="1:3" x14ac:dyDescent="0.25">
      <c r="C47" s="314"/>
    </row>
    <row r="48" spans="1:3" x14ac:dyDescent="0.25">
      <c r="C48" s="314"/>
    </row>
  </sheetData>
  <mergeCells count="4">
    <mergeCell ref="A1:C1"/>
    <mergeCell ref="A2:C2"/>
    <mergeCell ref="A3:C3"/>
    <mergeCell ref="A4:C4"/>
  </mergeCells>
  <pageMargins left="1.299212598425197" right="0.70866141732283472" top="0.74803149606299213" bottom="0.74803149606299213" header="0.31496062992125984" footer="0.31496062992125984"/>
  <pageSetup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view="pageBreakPreview" zoomScaleNormal="100" zoomScaleSheetLayoutView="100" workbookViewId="0">
      <selection sqref="A1:C1"/>
    </sheetView>
  </sheetViews>
  <sheetFormatPr baseColWidth="10" defaultRowHeight="15.75" x14ac:dyDescent="0.25"/>
  <cols>
    <col min="1" max="1" width="55.42578125" style="28" customWidth="1"/>
    <col min="2" max="2" width="17.85546875" style="28" customWidth="1"/>
    <col min="3" max="3" width="23.5703125" style="28" customWidth="1"/>
    <col min="4" max="4" width="11.42578125" style="28"/>
    <col min="5" max="5" width="14.85546875" style="28" bestFit="1" customWidth="1"/>
    <col min="6" max="6" width="19.5703125" style="28" bestFit="1" customWidth="1"/>
    <col min="7" max="7" width="11.42578125" style="28"/>
    <col min="8" max="8" width="16" style="28" bestFit="1" customWidth="1"/>
    <col min="9" max="256" width="11.42578125" style="28"/>
    <col min="257" max="257" width="55.42578125" style="28" customWidth="1"/>
    <col min="258" max="258" width="17.85546875" style="28" customWidth="1"/>
    <col min="259" max="259" width="23.5703125" style="28" customWidth="1"/>
    <col min="260" max="512" width="11.42578125" style="28"/>
    <col min="513" max="513" width="55.42578125" style="28" customWidth="1"/>
    <col min="514" max="514" width="17.85546875" style="28" customWidth="1"/>
    <col min="515" max="515" width="23.5703125" style="28" customWidth="1"/>
    <col min="516" max="768" width="11.42578125" style="28"/>
    <col min="769" max="769" width="55.42578125" style="28" customWidth="1"/>
    <col min="770" max="770" width="17.85546875" style="28" customWidth="1"/>
    <col min="771" max="771" width="23.5703125" style="28" customWidth="1"/>
    <col min="772" max="1024" width="11.42578125" style="28"/>
    <col min="1025" max="1025" width="55.42578125" style="28" customWidth="1"/>
    <col min="1026" max="1026" width="17.85546875" style="28" customWidth="1"/>
    <col min="1027" max="1027" width="23.5703125" style="28" customWidth="1"/>
    <col min="1028" max="1280" width="11.42578125" style="28"/>
    <col min="1281" max="1281" width="55.42578125" style="28" customWidth="1"/>
    <col min="1282" max="1282" width="17.85546875" style="28" customWidth="1"/>
    <col min="1283" max="1283" width="23.5703125" style="28" customWidth="1"/>
    <col min="1284" max="1536" width="11.42578125" style="28"/>
    <col min="1537" max="1537" width="55.42578125" style="28" customWidth="1"/>
    <col min="1538" max="1538" width="17.85546875" style="28" customWidth="1"/>
    <col min="1539" max="1539" width="23.5703125" style="28" customWidth="1"/>
    <col min="1540" max="1792" width="11.42578125" style="28"/>
    <col min="1793" max="1793" width="55.42578125" style="28" customWidth="1"/>
    <col min="1794" max="1794" width="17.85546875" style="28" customWidth="1"/>
    <col min="1795" max="1795" width="23.5703125" style="28" customWidth="1"/>
    <col min="1796" max="2048" width="11.42578125" style="28"/>
    <col min="2049" max="2049" width="55.42578125" style="28" customWidth="1"/>
    <col min="2050" max="2050" width="17.85546875" style="28" customWidth="1"/>
    <col min="2051" max="2051" width="23.5703125" style="28" customWidth="1"/>
    <col min="2052" max="2304" width="11.42578125" style="28"/>
    <col min="2305" max="2305" width="55.42578125" style="28" customWidth="1"/>
    <col min="2306" max="2306" width="17.85546875" style="28" customWidth="1"/>
    <col min="2307" max="2307" width="23.5703125" style="28" customWidth="1"/>
    <col min="2308" max="2560" width="11.42578125" style="28"/>
    <col min="2561" max="2561" width="55.42578125" style="28" customWidth="1"/>
    <col min="2562" max="2562" width="17.85546875" style="28" customWidth="1"/>
    <col min="2563" max="2563" width="23.5703125" style="28" customWidth="1"/>
    <col min="2564" max="2816" width="11.42578125" style="28"/>
    <col min="2817" max="2817" width="55.42578125" style="28" customWidth="1"/>
    <col min="2818" max="2818" width="17.85546875" style="28" customWidth="1"/>
    <col min="2819" max="2819" width="23.5703125" style="28" customWidth="1"/>
    <col min="2820" max="3072" width="11.42578125" style="28"/>
    <col min="3073" max="3073" width="55.42578125" style="28" customWidth="1"/>
    <col min="3074" max="3074" width="17.85546875" style="28" customWidth="1"/>
    <col min="3075" max="3075" width="23.5703125" style="28" customWidth="1"/>
    <col min="3076" max="3328" width="11.42578125" style="28"/>
    <col min="3329" max="3329" width="55.42578125" style="28" customWidth="1"/>
    <col min="3330" max="3330" width="17.85546875" style="28" customWidth="1"/>
    <col min="3331" max="3331" width="23.5703125" style="28" customWidth="1"/>
    <col min="3332" max="3584" width="11.42578125" style="28"/>
    <col min="3585" max="3585" width="55.42578125" style="28" customWidth="1"/>
    <col min="3586" max="3586" width="17.85546875" style="28" customWidth="1"/>
    <col min="3587" max="3587" width="23.5703125" style="28" customWidth="1"/>
    <col min="3588" max="3840" width="11.42578125" style="28"/>
    <col min="3841" max="3841" width="55.42578125" style="28" customWidth="1"/>
    <col min="3842" max="3842" width="17.85546875" style="28" customWidth="1"/>
    <col min="3843" max="3843" width="23.5703125" style="28" customWidth="1"/>
    <col min="3844" max="4096" width="11.42578125" style="28"/>
    <col min="4097" max="4097" width="55.42578125" style="28" customWidth="1"/>
    <col min="4098" max="4098" width="17.85546875" style="28" customWidth="1"/>
    <col min="4099" max="4099" width="23.5703125" style="28" customWidth="1"/>
    <col min="4100" max="4352" width="11.42578125" style="28"/>
    <col min="4353" max="4353" width="55.42578125" style="28" customWidth="1"/>
    <col min="4354" max="4354" width="17.85546875" style="28" customWidth="1"/>
    <col min="4355" max="4355" width="23.5703125" style="28" customWidth="1"/>
    <col min="4356" max="4608" width="11.42578125" style="28"/>
    <col min="4609" max="4609" width="55.42578125" style="28" customWidth="1"/>
    <col min="4610" max="4610" width="17.85546875" style="28" customWidth="1"/>
    <col min="4611" max="4611" width="23.5703125" style="28" customWidth="1"/>
    <col min="4612" max="4864" width="11.42578125" style="28"/>
    <col min="4865" max="4865" width="55.42578125" style="28" customWidth="1"/>
    <col min="4866" max="4866" width="17.85546875" style="28" customWidth="1"/>
    <col min="4867" max="4867" width="23.5703125" style="28" customWidth="1"/>
    <col min="4868" max="5120" width="11.42578125" style="28"/>
    <col min="5121" max="5121" width="55.42578125" style="28" customWidth="1"/>
    <col min="5122" max="5122" width="17.85546875" style="28" customWidth="1"/>
    <col min="5123" max="5123" width="23.5703125" style="28" customWidth="1"/>
    <col min="5124" max="5376" width="11.42578125" style="28"/>
    <col min="5377" max="5377" width="55.42578125" style="28" customWidth="1"/>
    <col min="5378" max="5378" width="17.85546875" style="28" customWidth="1"/>
    <col min="5379" max="5379" width="23.5703125" style="28" customWidth="1"/>
    <col min="5380" max="5632" width="11.42578125" style="28"/>
    <col min="5633" max="5633" width="55.42578125" style="28" customWidth="1"/>
    <col min="5634" max="5634" width="17.85546875" style="28" customWidth="1"/>
    <col min="5635" max="5635" width="23.5703125" style="28" customWidth="1"/>
    <col min="5636" max="5888" width="11.42578125" style="28"/>
    <col min="5889" max="5889" width="55.42578125" style="28" customWidth="1"/>
    <col min="5890" max="5890" width="17.85546875" style="28" customWidth="1"/>
    <col min="5891" max="5891" width="23.5703125" style="28" customWidth="1"/>
    <col min="5892" max="6144" width="11.42578125" style="28"/>
    <col min="6145" max="6145" width="55.42578125" style="28" customWidth="1"/>
    <col min="6146" max="6146" width="17.85546875" style="28" customWidth="1"/>
    <col min="6147" max="6147" width="23.5703125" style="28" customWidth="1"/>
    <col min="6148" max="6400" width="11.42578125" style="28"/>
    <col min="6401" max="6401" width="55.42578125" style="28" customWidth="1"/>
    <col min="6402" max="6402" width="17.85546875" style="28" customWidth="1"/>
    <col min="6403" max="6403" width="23.5703125" style="28" customWidth="1"/>
    <col min="6404" max="6656" width="11.42578125" style="28"/>
    <col min="6657" max="6657" width="55.42578125" style="28" customWidth="1"/>
    <col min="6658" max="6658" width="17.85546875" style="28" customWidth="1"/>
    <col min="6659" max="6659" width="23.5703125" style="28" customWidth="1"/>
    <col min="6660" max="6912" width="11.42578125" style="28"/>
    <col min="6913" max="6913" width="55.42578125" style="28" customWidth="1"/>
    <col min="6914" max="6914" width="17.85546875" style="28" customWidth="1"/>
    <col min="6915" max="6915" width="23.5703125" style="28" customWidth="1"/>
    <col min="6916" max="7168" width="11.42578125" style="28"/>
    <col min="7169" max="7169" width="55.42578125" style="28" customWidth="1"/>
    <col min="7170" max="7170" width="17.85546875" style="28" customWidth="1"/>
    <col min="7171" max="7171" width="23.5703125" style="28" customWidth="1"/>
    <col min="7172" max="7424" width="11.42578125" style="28"/>
    <col min="7425" max="7425" width="55.42578125" style="28" customWidth="1"/>
    <col min="7426" max="7426" width="17.85546875" style="28" customWidth="1"/>
    <col min="7427" max="7427" width="23.5703125" style="28" customWidth="1"/>
    <col min="7428" max="7680" width="11.42578125" style="28"/>
    <col min="7681" max="7681" width="55.42578125" style="28" customWidth="1"/>
    <col min="7682" max="7682" width="17.85546875" style="28" customWidth="1"/>
    <col min="7683" max="7683" width="23.5703125" style="28" customWidth="1"/>
    <col min="7684" max="7936" width="11.42578125" style="28"/>
    <col min="7937" max="7937" width="55.42578125" style="28" customWidth="1"/>
    <col min="7938" max="7938" width="17.85546875" style="28" customWidth="1"/>
    <col min="7939" max="7939" width="23.5703125" style="28" customWidth="1"/>
    <col min="7940" max="8192" width="11.42578125" style="28"/>
    <col min="8193" max="8193" width="55.42578125" style="28" customWidth="1"/>
    <col min="8194" max="8194" width="17.85546875" style="28" customWidth="1"/>
    <col min="8195" max="8195" width="23.5703125" style="28" customWidth="1"/>
    <col min="8196" max="8448" width="11.42578125" style="28"/>
    <col min="8449" max="8449" width="55.42578125" style="28" customWidth="1"/>
    <col min="8450" max="8450" width="17.85546875" style="28" customWidth="1"/>
    <col min="8451" max="8451" width="23.5703125" style="28" customWidth="1"/>
    <col min="8452" max="8704" width="11.42578125" style="28"/>
    <col min="8705" max="8705" width="55.42578125" style="28" customWidth="1"/>
    <col min="8706" max="8706" width="17.85546875" style="28" customWidth="1"/>
    <col min="8707" max="8707" width="23.5703125" style="28" customWidth="1"/>
    <col min="8708" max="8960" width="11.42578125" style="28"/>
    <col min="8961" max="8961" width="55.42578125" style="28" customWidth="1"/>
    <col min="8962" max="8962" width="17.85546875" style="28" customWidth="1"/>
    <col min="8963" max="8963" width="23.5703125" style="28" customWidth="1"/>
    <col min="8964" max="9216" width="11.42578125" style="28"/>
    <col min="9217" max="9217" width="55.42578125" style="28" customWidth="1"/>
    <col min="9218" max="9218" width="17.85546875" style="28" customWidth="1"/>
    <col min="9219" max="9219" width="23.5703125" style="28" customWidth="1"/>
    <col min="9220" max="9472" width="11.42578125" style="28"/>
    <col min="9473" max="9473" width="55.42578125" style="28" customWidth="1"/>
    <col min="9474" max="9474" width="17.85546875" style="28" customWidth="1"/>
    <col min="9475" max="9475" width="23.5703125" style="28" customWidth="1"/>
    <col min="9476" max="9728" width="11.42578125" style="28"/>
    <col min="9729" max="9729" width="55.42578125" style="28" customWidth="1"/>
    <col min="9730" max="9730" width="17.85546875" style="28" customWidth="1"/>
    <col min="9731" max="9731" width="23.5703125" style="28" customWidth="1"/>
    <col min="9732" max="9984" width="11.42578125" style="28"/>
    <col min="9985" max="9985" width="55.42578125" style="28" customWidth="1"/>
    <col min="9986" max="9986" width="17.85546875" style="28" customWidth="1"/>
    <col min="9987" max="9987" width="23.5703125" style="28" customWidth="1"/>
    <col min="9988" max="10240" width="11.42578125" style="28"/>
    <col min="10241" max="10241" width="55.42578125" style="28" customWidth="1"/>
    <col min="10242" max="10242" width="17.85546875" style="28" customWidth="1"/>
    <col min="10243" max="10243" width="23.5703125" style="28" customWidth="1"/>
    <col min="10244" max="10496" width="11.42578125" style="28"/>
    <col min="10497" max="10497" width="55.42578125" style="28" customWidth="1"/>
    <col min="10498" max="10498" width="17.85546875" style="28" customWidth="1"/>
    <col min="10499" max="10499" width="23.5703125" style="28" customWidth="1"/>
    <col min="10500" max="10752" width="11.42578125" style="28"/>
    <col min="10753" max="10753" width="55.42578125" style="28" customWidth="1"/>
    <col min="10754" max="10754" width="17.85546875" style="28" customWidth="1"/>
    <col min="10755" max="10755" width="23.5703125" style="28" customWidth="1"/>
    <col min="10756" max="11008" width="11.42578125" style="28"/>
    <col min="11009" max="11009" width="55.42578125" style="28" customWidth="1"/>
    <col min="11010" max="11010" width="17.85546875" style="28" customWidth="1"/>
    <col min="11011" max="11011" width="23.5703125" style="28" customWidth="1"/>
    <col min="11012" max="11264" width="11.42578125" style="28"/>
    <col min="11265" max="11265" width="55.42578125" style="28" customWidth="1"/>
    <col min="11266" max="11266" width="17.85546875" style="28" customWidth="1"/>
    <col min="11267" max="11267" width="23.5703125" style="28" customWidth="1"/>
    <col min="11268" max="11520" width="11.42578125" style="28"/>
    <col min="11521" max="11521" width="55.42578125" style="28" customWidth="1"/>
    <col min="11522" max="11522" width="17.85546875" style="28" customWidth="1"/>
    <col min="11523" max="11523" width="23.5703125" style="28" customWidth="1"/>
    <col min="11524" max="11776" width="11.42578125" style="28"/>
    <col min="11777" max="11777" width="55.42578125" style="28" customWidth="1"/>
    <col min="11778" max="11778" width="17.85546875" style="28" customWidth="1"/>
    <col min="11779" max="11779" width="23.5703125" style="28" customWidth="1"/>
    <col min="11780" max="12032" width="11.42578125" style="28"/>
    <col min="12033" max="12033" width="55.42578125" style="28" customWidth="1"/>
    <col min="12034" max="12034" width="17.85546875" style="28" customWidth="1"/>
    <col min="12035" max="12035" width="23.5703125" style="28" customWidth="1"/>
    <col min="12036" max="12288" width="11.42578125" style="28"/>
    <col min="12289" max="12289" width="55.42578125" style="28" customWidth="1"/>
    <col min="12290" max="12290" width="17.85546875" style="28" customWidth="1"/>
    <col min="12291" max="12291" width="23.5703125" style="28" customWidth="1"/>
    <col min="12292" max="12544" width="11.42578125" style="28"/>
    <col min="12545" max="12545" width="55.42578125" style="28" customWidth="1"/>
    <col min="12546" max="12546" width="17.85546875" style="28" customWidth="1"/>
    <col min="12547" max="12547" width="23.5703125" style="28" customWidth="1"/>
    <col min="12548" max="12800" width="11.42578125" style="28"/>
    <col min="12801" max="12801" width="55.42578125" style="28" customWidth="1"/>
    <col min="12802" max="12802" width="17.85546875" style="28" customWidth="1"/>
    <col min="12803" max="12803" width="23.5703125" style="28" customWidth="1"/>
    <col min="12804" max="13056" width="11.42578125" style="28"/>
    <col min="13057" max="13057" width="55.42578125" style="28" customWidth="1"/>
    <col min="13058" max="13058" width="17.85546875" style="28" customWidth="1"/>
    <col min="13059" max="13059" width="23.5703125" style="28" customWidth="1"/>
    <col min="13060" max="13312" width="11.42578125" style="28"/>
    <col min="13313" max="13313" width="55.42578125" style="28" customWidth="1"/>
    <col min="13314" max="13314" width="17.85546875" style="28" customWidth="1"/>
    <col min="13315" max="13315" width="23.5703125" style="28" customWidth="1"/>
    <col min="13316" max="13568" width="11.42578125" style="28"/>
    <col min="13569" max="13569" width="55.42578125" style="28" customWidth="1"/>
    <col min="13570" max="13570" width="17.85546875" style="28" customWidth="1"/>
    <col min="13571" max="13571" width="23.5703125" style="28" customWidth="1"/>
    <col min="13572" max="13824" width="11.42578125" style="28"/>
    <col min="13825" max="13825" width="55.42578125" style="28" customWidth="1"/>
    <col min="13826" max="13826" width="17.85546875" style="28" customWidth="1"/>
    <col min="13827" max="13827" width="23.5703125" style="28" customWidth="1"/>
    <col min="13828" max="14080" width="11.42578125" style="28"/>
    <col min="14081" max="14081" width="55.42578125" style="28" customWidth="1"/>
    <col min="14082" max="14082" width="17.85546875" style="28" customWidth="1"/>
    <col min="14083" max="14083" width="23.5703125" style="28" customWidth="1"/>
    <col min="14084" max="14336" width="11.42578125" style="28"/>
    <col min="14337" max="14337" width="55.42578125" style="28" customWidth="1"/>
    <col min="14338" max="14338" width="17.85546875" style="28" customWidth="1"/>
    <col min="14339" max="14339" width="23.5703125" style="28" customWidth="1"/>
    <col min="14340" max="14592" width="11.42578125" style="28"/>
    <col min="14593" max="14593" width="55.42578125" style="28" customWidth="1"/>
    <col min="14594" max="14594" width="17.85546875" style="28" customWidth="1"/>
    <col min="14595" max="14595" width="23.5703125" style="28" customWidth="1"/>
    <col min="14596" max="14848" width="11.42578125" style="28"/>
    <col min="14849" max="14849" width="55.42578125" style="28" customWidth="1"/>
    <col min="14850" max="14850" width="17.85546875" style="28" customWidth="1"/>
    <col min="14851" max="14851" width="23.5703125" style="28" customWidth="1"/>
    <col min="14852" max="15104" width="11.42578125" style="28"/>
    <col min="15105" max="15105" width="55.42578125" style="28" customWidth="1"/>
    <col min="15106" max="15106" width="17.85546875" style="28" customWidth="1"/>
    <col min="15107" max="15107" width="23.5703125" style="28" customWidth="1"/>
    <col min="15108" max="15360" width="11.42578125" style="28"/>
    <col min="15361" max="15361" width="55.42578125" style="28" customWidth="1"/>
    <col min="15362" max="15362" width="17.85546875" style="28" customWidth="1"/>
    <col min="15363" max="15363" width="23.5703125" style="28" customWidth="1"/>
    <col min="15364" max="15616" width="11.42578125" style="28"/>
    <col min="15617" max="15617" width="55.42578125" style="28" customWidth="1"/>
    <col min="15618" max="15618" width="17.85546875" style="28" customWidth="1"/>
    <col min="15619" max="15619" width="23.5703125" style="28" customWidth="1"/>
    <col min="15620" max="15872" width="11.42578125" style="28"/>
    <col min="15873" max="15873" width="55.42578125" style="28" customWidth="1"/>
    <col min="15874" max="15874" width="17.85546875" style="28" customWidth="1"/>
    <col min="15875" max="15875" width="23.5703125" style="28" customWidth="1"/>
    <col min="15876" max="16128" width="11.42578125" style="28"/>
    <col min="16129" max="16129" width="55.42578125" style="28" customWidth="1"/>
    <col min="16130" max="16130" width="17.85546875" style="28" customWidth="1"/>
    <col min="16131" max="16131" width="23.5703125" style="28" customWidth="1"/>
    <col min="16132" max="16384" width="11.42578125" style="28"/>
  </cols>
  <sheetData>
    <row r="1" spans="1:8" x14ac:dyDescent="0.25">
      <c r="A1" s="328" t="s">
        <v>50</v>
      </c>
      <c r="B1" s="328"/>
      <c r="C1" s="328"/>
    </row>
    <row r="2" spans="1:8" x14ac:dyDescent="0.25">
      <c r="A2" s="328" t="s">
        <v>67</v>
      </c>
      <c r="B2" s="328"/>
      <c r="C2" s="328"/>
    </row>
    <row r="3" spans="1:8" x14ac:dyDescent="0.25">
      <c r="A3" s="328" t="s">
        <v>393</v>
      </c>
      <c r="B3" s="328"/>
      <c r="C3" s="328"/>
    </row>
    <row r="4" spans="1:8" x14ac:dyDescent="0.25">
      <c r="A4" s="322" t="s">
        <v>51</v>
      </c>
      <c r="B4" s="322"/>
      <c r="C4" s="322"/>
      <c r="D4" s="10"/>
    </row>
    <row r="5" spans="1:8" x14ac:dyDescent="0.25">
      <c r="A5" s="29"/>
      <c r="B5" s="29"/>
      <c r="C5" s="29"/>
    </row>
    <row r="6" spans="1:8" x14ac:dyDescent="0.25">
      <c r="A6" s="30"/>
      <c r="B6" s="31"/>
      <c r="C6" s="31"/>
    </row>
    <row r="7" spans="1:8" x14ac:dyDescent="0.25">
      <c r="A7" s="30"/>
      <c r="B7" s="31"/>
      <c r="C7" s="31"/>
    </row>
    <row r="8" spans="1:8" ht="18" x14ac:dyDescent="0.4">
      <c r="A8" s="32" t="s">
        <v>113</v>
      </c>
      <c r="B8" s="31"/>
      <c r="C8" s="33">
        <f>+B10+B11</f>
        <v>283500</v>
      </c>
    </row>
    <row r="9" spans="1:8" x14ac:dyDescent="0.25">
      <c r="A9" s="30"/>
      <c r="B9" s="31"/>
      <c r="C9" s="34"/>
    </row>
    <row r="10" spans="1:8" x14ac:dyDescent="0.25">
      <c r="A10" s="28" t="s">
        <v>238</v>
      </c>
      <c r="B10" s="68">
        <v>0</v>
      </c>
      <c r="C10" s="34"/>
    </row>
    <row r="11" spans="1:8" x14ac:dyDescent="0.25">
      <c r="A11" s="28" t="s">
        <v>68</v>
      </c>
      <c r="B11" s="53">
        <v>283500</v>
      </c>
      <c r="C11" s="34"/>
      <c r="F11" s="35">
        <v>63100103000001</v>
      </c>
      <c r="G11" s="28" t="s">
        <v>157</v>
      </c>
      <c r="H11" s="36"/>
    </row>
    <row r="12" spans="1:8" x14ac:dyDescent="0.25">
      <c r="A12" s="30"/>
      <c r="B12" s="31"/>
      <c r="C12" s="34"/>
      <c r="F12" s="35">
        <v>63109900000001</v>
      </c>
      <c r="G12" s="28" t="s">
        <v>153</v>
      </c>
      <c r="H12" s="36"/>
    </row>
    <row r="13" spans="1:8" ht="18" x14ac:dyDescent="0.4">
      <c r="A13" s="30" t="s">
        <v>154</v>
      </c>
      <c r="B13" s="31"/>
      <c r="C13" s="33">
        <f>+B14</f>
        <v>0</v>
      </c>
      <c r="E13" s="37"/>
      <c r="H13" s="38">
        <f>SUM(H11:H12)</f>
        <v>0</v>
      </c>
    </row>
    <row r="14" spans="1:8" x14ac:dyDescent="0.25">
      <c r="A14" s="28" t="s">
        <v>154</v>
      </c>
      <c r="B14" s="54">
        <v>0</v>
      </c>
      <c r="C14" s="34"/>
      <c r="E14" s="37"/>
      <c r="H14" s="38"/>
    </row>
    <row r="15" spans="1:8" x14ac:dyDescent="0.25">
      <c r="A15" s="30"/>
      <c r="B15" s="31"/>
      <c r="C15" s="34"/>
    </row>
    <row r="16" spans="1:8" x14ac:dyDescent="0.25">
      <c r="A16" s="30" t="s">
        <v>69</v>
      </c>
      <c r="B16" s="31"/>
      <c r="C16" s="39"/>
    </row>
    <row r="17" spans="1:5" x14ac:dyDescent="0.25">
      <c r="A17" s="30"/>
      <c r="B17" s="31"/>
      <c r="C17" s="39"/>
    </row>
    <row r="18" spans="1:5" ht="18" x14ac:dyDescent="0.4">
      <c r="A18" s="30" t="s">
        <v>115</v>
      </c>
      <c r="B18" s="31"/>
      <c r="C18" s="40">
        <f>+C8-C13</f>
        <v>283500</v>
      </c>
    </row>
    <row r="19" spans="1:5" x14ac:dyDescent="0.25">
      <c r="A19" s="30"/>
      <c r="B19" s="31"/>
      <c r="C19" s="39"/>
    </row>
    <row r="20" spans="1:5" ht="18" x14ac:dyDescent="0.4">
      <c r="A20" s="32" t="s">
        <v>70</v>
      </c>
      <c r="B20" s="31"/>
      <c r="C20" s="33">
        <f>SUM(B21:B23)</f>
        <v>0</v>
      </c>
    </row>
    <row r="21" spans="1:5" x14ac:dyDescent="0.25">
      <c r="A21" s="28" t="s">
        <v>71</v>
      </c>
      <c r="B21" s="55">
        <v>0</v>
      </c>
      <c r="C21" s="34"/>
    </row>
    <row r="22" spans="1:5" x14ac:dyDescent="0.25">
      <c r="A22" s="28" t="s">
        <v>72</v>
      </c>
      <c r="B22" s="55">
        <v>0</v>
      </c>
      <c r="C22" s="34"/>
    </row>
    <row r="23" spans="1:5" x14ac:dyDescent="0.25">
      <c r="A23" s="28" t="s">
        <v>73</v>
      </c>
      <c r="B23" s="56">
        <v>0</v>
      </c>
      <c r="C23" s="41"/>
    </row>
    <row r="24" spans="1:5" x14ac:dyDescent="0.25">
      <c r="A24" s="30"/>
      <c r="B24" s="31"/>
      <c r="C24" s="42"/>
    </row>
    <row r="25" spans="1:5" ht="12.75" customHeight="1" thickBot="1" x14ac:dyDescent="0.3">
      <c r="A25" s="30" t="s">
        <v>114</v>
      </c>
      <c r="B25" s="31"/>
      <c r="C25" s="43">
        <f>+C18-C20</f>
        <v>283500</v>
      </c>
    </row>
    <row r="26" spans="1:5" ht="12.75" customHeight="1" thickTop="1" x14ac:dyDescent="0.25">
      <c r="A26" s="30"/>
      <c r="B26" s="31"/>
      <c r="C26" s="44"/>
    </row>
    <row r="27" spans="1:5" ht="12.75" customHeight="1" x14ac:dyDescent="0.25">
      <c r="A27" s="30" t="s">
        <v>57</v>
      </c>
      <c r="B27" s="31"/>
      <c r="C27" s="83">
        <f>ROUND((-C25*0.1),2)*0</f>
        <v>0</v>
      </c>
      <c r="D27" s="58"/>
      <c r="E27" s="108"/>
    </row>
    <row r="28" spans="1:5" ht="12.75" customHeight="1" x14ac:dyDescent="0.25">
      <c r="A28" s="30"/>
      <c r="B28" s="31"/>
      <c r="C28" s="44"/>
    </row>
    <row r="29" spans="1:5" ht="15" customHeight="1" thickBot="1" x14ac:dyDescent="0.3">
      <c r="A29" s="32" t="s">
        <v>160</v>
      </c>
      <c r="B29" s="31"/>
      <c r="C29" s="45">
        <f>SUM(C25:C27)</f>
        <v>283500</v>
      </c>
    </row>
    <row r="30" spans="1:5" ht="16.5" thickTop="1" x14ac:dyDescent="0.25">
      <c r="A30" s="30"/>
      <c r="B30" s="30"/>
      <c r="C30" s="30"/>
    </row>
    <row r="31" spans="1:5" x14ac:dyDescent="0.25">
      <c r="A31" s="30"/>
      <c r="B31" s="30"/>
      <c r="C31" s="46"/>
    </row>
    <row r="32" spans="1:5" hidden="1" x14ac:dyDescent="0.25"/>
    <row r="33" spans="1:3" hidden="1" x14ac:dyDescent="0.25"/>
    <row r="34" spans="1:3" hidden="1" x14ac:dyDescent="0.25"/>
    <row r="35" spans="1:3" hidden="1" x14ac:dyDescent="0.25"/>
    <row r="38" spans="1:3" x14ac:dyDescent="0.25">
      <c r="A38" s="30"/>
      <c r="B38" s="30"/>
      <c r="C38" s="30"/>
    </row>
    <row r="39" spans="1:3" x14ac:dyDescent="0.25">
      <c r="A39" s="30"/>
      <c r="B39" s="30"/>
      <c r="C39" s="30"/>
    </row>
    <row r="40" spans="1:3" x14ac:dyDescent="0.25">
      <c r="A40" s="30"/>
      <c r="B40" s="30"/>
      <c r="C40" s="30"/>
    </row>
    <row r="41" spans="1:3" x14ac:dyDescent="0.25">
      <c r="A41" s="30"/>
      <c r="B41" s="30"/>
      <c r="C41" s="30"/>
    </row>
    <row r="42" spans="1:3" x14ac:dyDescent="0.25">
      <c r="A42" s="30"/>
      <c r="B42" s="30"/>
      <c r="C42" s="30"/>
    </row>
    <row r="43" spans="1:3" x14ac:dyDescent="0.25">
      <c r="A43" s="30"/>
      <c r="B43" s="30"/>
      <c r="C43" s="30"/>
    </row>
    <row r="44" spans="1:3" x14ac:dyDescent="0.25">
      <c r="A44" s="30"/>
      <c r="B44" s="30"/>
      <c r="C44" s="30"/>
    </row>
    <row r="45" spans="1:3" x14ac:dyDescent="0.25">
      <c r="A45" s="327" t="s">
        <v>352</v>
      </c>
      <c r="B45" s="327"/>
      <c r="C45" s="327"/>
    </row>
    <row r="46" spans="1:3" x14ac:dyDescent="0.25">
      <c r="A46" s="327" t="s">
        <v>353</v>
      </c>
      <c r="B46" s="327"/>
      <c r="C46" s="327"/>
    </row>
    <row r="47" spans="1:3" x14ac:dyDescent="0.25">
      <c r="A47" s="30"/>
      <c r="B47" s="30"/>
      <c r="C47" s="30"/>
    </row>
    <row r="48" spans="1:3" x14ac:dyDescent="0.25">
      <c r="A48" s="30"/>
      <c r="B48" s="30"/>
      <c r="C48" s="30"/>
    </row>
  </sheetData>
  <mergeCells count="6">
    <mergeCell ref="A46:C46"/>
    <mergeCell ref="A1:C1"/>
    <mergeCell ref="A2:C2"/>
    <mergeCell ref="A3:C3"/>
    <mergeCell ref="A4:C4"/>
    <mergeCell ref="A45:C45"/>
  </mergeCells>
  <printOptions horizontalCentered="1"/>
  <pageMargins left="0.7" right="0.7" top="0.75" bottom="0.75" header="0.3" footer="0.3"/>
  <pageSetup paperSize="256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zoomScaleNormal="100" workbookViewId="0">
      <selection activeCell="I5" sqref="I5"/>
    </sheetView>
  </sheetViews>
  <sheetFormatPr baseColWidth="10" defaultRowHeight="15" x14ac:dyDescent="0.25"/>
  <cols>
    <col min="1" max="1" width="6.85546875" style="293" customWidth="1"/>
    <col min="2" max="2" width="50.85546875" style="293" customWidth="1"/>
    <col min="3" max="3" width="3.140625" style="293" customWidth="1"/>
    <col min="4" max="4" width="17" style="293" customWidth="1"/>
    <col min="5" max="5" width="6.85546875" style="293" customWidth="1"/>
    <col min="6" max="6" width="3.5703125" style="293" customWidth="1"/>
    <col min="7" max="16384" width="11.42578125" style="293"/>
  </cols>
  <sheetData>
    <row r="1" spans="2:4" ht="27" customHeight="1" x14ac:dyDescent="0.25">
      <c r="B1" s="325" t="s">
        <v>50</v>
      </c>
      <c r="C1" s="325"/>
      <c r="D1" s="325"/>
    </row>
    <row r="2" spans="2:4" x14ac:dyDescent="0.25">
      <c r="B2" s="325" t="s">
        <v>67</v>
      </c>
      <c r="C2" s="325"/>
      <c r="D2" s="325"/>
    </row>
    <row r="3" spans="2:4" x14ac:dyDescent="0.25">
      <c r="B3" s="325" t="s">
        <v>391</v>
      </c>
      <c r="C3" s="325"/>
      <c r="D3" s="325"/>
    </row>
    <row r="4" spans="2:4" x14ac:dyDescent="0.25">
      <c r="B4" s="326" t="s">
        <v>357</v>
      </c>
      <c r="C4" s="326"/>
      <c r="D4" s="326"/>
    </row>
    <row r="5" spans="2:4" x14ac:dyDescent="0.25">
      <c r="B5" s="295"/>
    </row>
    <row r="6" spans="2:4" ht="24" customHeight="1" x14ac:dyDescent="0.25">
      <c r="B6" s="297" t="s">
        <v>371</v>
      </c>
      <c r="D6" s="296"/>
    </row>
    <row r="7" spans="2:4" ht="23.25" customHeight="1" x14ac:dyDescent="0.25">
      <c r="B7" s="293" t="s">
        <v>372</v>
      </c>
      <c r="D7" s="309">
        <f>+'ER Sept 2022'!B11</f>
        <v>283500</v>
      </c>
    </row>
    <row r="8" spans="2:4" ht="7.5" customHeight="1" x14ac:dyDescent="0.25">
      <c r="D8" s="315"/>
    </row>
    <row r="9" spans="2:4" ht="24.75" customHeight="1" x14ac:dyDescent="0.25">
      <c r="D9" s="316">
        <f>SUM(D7:D8)</f>
        <v>283500</v>
      </c>
    </row>
    <row r="10" spans="2:4" ht="9" customHeight="1" x14ac:dyDescent="0.25"/>
    <row r="11" spans="2:4" x14ac:dyDescent="0.25">
      <c r="B11" s="297" t="s">
        <v>373</v>
      </c>
    </row>
    <row r="12" spans="2:4" hidden="1" x14ac:dyDescent="0.25">
      <c r="B12" s="293" t="s">
        <v>374</v>
      </c>
      <c r="D12" s="309">
        <v>0</v>
      </c>
    </row>
    <row r="13" spans="2:4" hidden="1" x14ac:dyDescent="0.25">
      <c r="B13" s="293" t="s">
        <v>375</v>
      </c>
      <c r="D13" s="309"/>
    </row>
    <row r="14" spans="2:4" x14ac:dyDescent="0.25">
      <c r="B14" s="293" t="s">
        <v>154</v>
      </c>
      <c r="D14" s="315">
        <v>0</v>
      </c>
    </row>
    <row r="15" spans="2:4" x14ac:dyDescent="0.25">
      <c r="D15" s="308">
        <f>SUM(D12:D14)</f>
        <v>0</v>
      </c>
    </row>
    <row r="17" spans="2:4" x14ac:dyDescent="0.25">
      <c r="B17" s="297" t="s">
        <v>376</v>
      </c>
      <c r="D17" s="308">
        <f>+D9-D15</f>
        <v>283500</v>
      </c>
    </row>
    <row r="19" spans="2:4" x14ac:dyDescent="0.25">
      <c r="B19" s="297" t="s">
        <v>377</v>
      </c>
    </row>
    <row r="20" spans="2:4" x14ac:dyDescent="0.25">
      <c r="B20" s="293" t="s">
        <v>378</v>
      </c>
      <c r="D20" s="309">
        <v>0</v>
      </c>
    </row>
    <row r="21" spans="2:4" x14ac:dyDescent="0.25">
      <c r="B21" s="293" t="s">
        <v>379</v>
      </c>
      <c r="D21" s="309">
        <v>0</v>
      </c>
    </row>
    <row r="22" spans="2:4" x14ac:dyDescent="0.25">
      <c r="B22" s="293" t="s">
        <v>380</v>
      </c>
      <c r="D22" s="315">
        <v>0</v>
      </c>
    </row>
    <row r="23" spans="2:4" x14ac:dyDescent="0.25">
      <c r="D23" s="308">
        <f>SUM(D20:D22)</f>
        <v>0</v>
      </c>
    </row>
    <row r="24" spans="2:4" ht="7.5" customHeight="1" x14ac:dyDescent="0.25"/>
    <row r="25" spans="2:4" x14ac:dyDescent="0.25">
      <c r="B25" s="297" t="s">
        <v>381</v>
      </c>
      <c r="D25" s="308">
        <f>+D17-D23</f>
        <v>283500</v>
      </c>
    </row>
    <row r="27" spans="2:4" x14ac:dyDescent="0.25">
      <c r="B27" s="297" t="s">
        <v>382</v>
      </c>
      <c r="D27" s="308">
        <f>+D25</f>
        <v>283500</v>
      </c>
    </row>
    <row r="28" spans="2:4" ht="8.25" customHeight="1" x14ac:dyDescent="0.25"/>
    <row r="29" spans="2:4" ht="10.5" customHeight="1" x14ac:dyDescent="0.25"/>
    <row r="30" spans="2:4" ht="15.75" thickBot="1" x14ac:dyDescent="0.3">
      <c r="B30" s="297" t="s">
        <v>383</v>
      </c>
      <c r="D30" s="317">
        <f>+D27</f>
        <v>283500</v>
      </c>
    </row>
    <row r="31" spans="2:4" ht="15.75" thickTop="1" x14ac:dyDescent="0.25">
      <c r="B31" s="297"/>
      <c r="D31" s="318"/>
    </row>
    <row r="32" spans="2:4" x14ac:dyDescent="0.25">
      <c r="B32" s="297"/>
      <c r="D32" s="318"/>
    </row>
    <row r="33" spans="2:5" x14ac:dyDescent="0.25">
      <c r="B33" s="297"/>
      <c r="D33" s="318"/>
    </row>
    <row r="34" spans="2:5" x14ac:dyDescent="0.25">
      <c r="B34" s="297"/>
      <c r="D34" s="318"/>
    </row>
    <row r="35" spans="2:5" x14ac:dyDescent="0.25">
      <c r="B35" s="297"/>
      <c r="D35" s="318"/>
    </row>
    <row r="36" spans="2:5" x14ac:dyDescent="0.25">
      <c r="B36" s="297"/>
      <c r="D36" s="318"/>
    </row>
    <row r="37" spans="2:5" x14ac:dyDescent="0.25">
      <c r="B37" s="297"/>
      <c r="D37" s="318"/>
    </row>
    <row r="38" spans="2:5" x14ac:dyDescent="0.25">
      <c r="B38" s="297"/>
      <c r="D38" s="318"/>
    </row>
    <row r="39" spans="2:5" x14ac:dyDescent="0.25">
      <c r="B39" s="297"/>
      <c r="D39" s="318"/>
    </row>
    <row r="40" spans="2:5" s="319" customFormat="1" ht="12" x14ac:dyDescent="0.2">
      <c r="B40" s="329" t="s">
        <v>384</v>
      </c>
      <c r="C40" s="329"/>
      <c r="D40" s="329"/>
      <c r="E40" s="329"/>
    </row>
    <row r="41" spans="2:5" s="319" customFormat="1" ht="12" x14ac:dyDescent="0.2">
      <c r="B41" s="329" t="s">
        <v>385</v>
      </c>
      <c r="C41" s="329"/>
      <c r="D41" s="329"/>
      <c r="E41" s="329"/>
    </row>
    <row r="42" spans="2:5" s="319" customFormat="1" ht="12" x14ac:dyDescent="0.2"/>
    <row r="43" spans="2:5" s="319" customFormat="1" ht="12" x14ac:dyDescent="0.2">
      <c r="B43" s="329"/>
      <c r="C43" s="329"/>
      <c r="D43" s="329"/>
    </row>
  </sheetData>
  <mergeCells count="7">
    <mergeCell ref="B43:D43"/>
    <mergeCell ref="B1:D1"/>
    <mergeCell ref="B2:D2"/>
    <mergeCell ref="B3:D3"/>
    <mergeCell ref="B4:D4"/>
    <mergeCell ref="B40:E40"/>
    <mergeCell ref="B41:E4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652"/>
  <sheetViews>
    <sheetView showGridLines="0" view="pageBreakPreview" zoomScaleNormal="70" zoomScaleSheetLayoutView="100" workbookViewId="0">
      <selection activeCell="B7" sqref="B7"/>
    </sheetView>
  </sheetViews>
  <sheetFormatPr baseColWidth="10" defaultColWidth="12.5703125" defaultRowHeight="12.75" x14ac:dyDescent="0.2"/>
  <cols>
    <col min="1" max="1" width="35.85546875" style="85" customWidth="1"/>
    <col min="2" max="2" width="22.140625" style="85" bestFit="1" customWidth="1"/>
    <col min="3" max="3" width="18.5703125" style="85" customWidth="1"/>
    <col min="4" max="4" width="19.5703125" style="85" customWidth="1"/>
    <col min="5" max="5" width="22.140625" style="85" bestFit="1" customWidth="1"/>
    <col min="6" max="6" width="18.42578125" style="137" customWidth="1"/>
    <col min="7" max="7" width="19" style="85" customWidth="1"/>
    <col min="8" max="8" width="22.42578125" style="85" bestFit="1" customWidth="1"/>
    <col min="9" max="16384" width="12.5703125" style="85"/>
  </cols>
  <sheetData>
    <row r="2" spans="1:12" ht="18" x14ac:dyDescent="0.25">
      <c r="A2" s="331" t="s">
        <v>246</v>
      </c>
      <c r="B2" s="331"/>
      <c r="C2" s="331"/>
      <c r="D2" s="331"/>
      <c r="E2" s="331"/>
      <c r="F2" s="331"/>
      <c r="G2" s="331"/>
      <c r="H2" s="331"/>
    </row>
    <row r="3" spans="1:12" ht="18" x14ac:dyDescent="0.25">
      <c r="A3" s="331" t="s">
        <v>247</v>
      </c>
      <c r="B3" s="331"/>
      <c r="C3" s="331"/>
      <c r="D3" s="331"/>
      <c r="E3" s="331"/>
      <c r="F3" s="331"/>
      <c r="G3" s="331"/>
      <c r="H3" s="331"/>
    </row>
    <row r="4" spans="1:12" ht="18" x14ac:dyDescent="0.25">
      <c r="A4" s="331" t="s">
        <v>388</v>
      </c>
      <c r="B4" s="331"/>
      <c r="C4" s="331"/>
      <c r="D4" s="331"/>
      <c r="E4" s="331"/>
      <c r="F4" s="331"/>
      <c r="G4" s="331"/>
      <c r="H4" s="331"/>
    </row>
    <row r="5" spans="1:12" ht="18" x14ac:dyDescent="0.25">
      <c r="A5" s="331" t="s">
        <v>51</v>
      </c>
      <c r="B5" s="331"/>
      <c r="C5" s="331"/>
      <c r="D5" s="331"/>
      <c r="E5" s="331"/>
      <c r="F5" s="331"/>
      <c r="G5" s="331"/>
      <c r="H5" s="331"/>
    </row>
    <row r="6" spans="1:12" ht="18" x14ac:dyDescent="0.25">
      <c r="A6" s="86"/>
      <c r="B6" s="86"/>
      <c r="C6" s="86"/>
      <c r="D6" s="86"/>
      <c r="E6" s="86"/>
      <c r="F6" s="86"/>
      <c r="G6" s="86"/>
      <c r="H6" s="86"/>
    </row>
    <row r="7" spans="1:12" x14ac:dyDescent="0.2">
      <c r="A7" s="87"/>
      <c r="B7" s="87"/>
      <c r="C7" s="87"/>
      <c r="D7" s="87"/>
      <c r="E7" s="87"/>
      <c r="F7" s="88"/>
      <c r="G7" s="87"/>
      <c r="H7" s="87"/>
    </row>
    <row r="8" spans="1:12" s="91" customFormat="1" ht="15.75" x14ac:dyDescent="0.25">
      <c r="A8" s="89"/>
      <c r="B8" s="89" t="s">
        <v>248</v>
      </c>
      <c r="C8" s="89"/>
      <c r="D8" s="89"/>
      <c r="E8" s="89" t="s">
        <v>248</v>
      </c>
      <c r="F8" s="90"/>
      <c r="G8" s="89"/>
      <c r="H8" s="89" t="s">
        <v>389</v>
      </c>
    </row>
    <row r="9" spans="1:12" s="91" customFormat="1" ht="16.5" customHeight="1" x14ac:dyDescent="0.25">
      <c r="A9" s="89"/>
      <c r="B9" s="92" t="s">
        <v>309</v>
      </c>
      <c r="C9" s="89" t="s">
        <v>250</v>
      </c>
      <c r="D9" s="89" t="s">
        <v>251</v>
      </c>
      <c r="E9" s="92" t="s">
        <v>354</v>
      </c>
      <c r="F9" s="90" t="s">
        <v>250</v>
      </c>
      <c r="G9" s="89" t="s">
        <v>251</v>
      </c>
      <c r="H9" s="93" t="s">
        <v>390</v>
      </c>
    </row>
    <row r="10" spans="1:12" ht="15" x14ac:dyDescent="0.2">
      <c r="A10" s="94"/>
      <c r="B10" s="95"/>
      <c r="C10" s="95"/>
      <c r="D10" s="95"/>
      <c r="E10" s="95"/>
      <c r="F10" s="96"/>
      <c r="G10" s="95"/>
      <c r="H10" s="95"/>
    </row>
    <row r="11" spans="1:12" s="100" customFormat="1" ht="18" x14ac:dyDescent="0.25">
      <c r="A11" s="97" t="s">
        <v>104</v>
      </c>
      <c r="B11" s="98"/>
      <c r="C11" s="98"/>
      <c r="D11" s="98"/>
      <c r="E11" s="98"/>
      <c r="F11" s="99"/>
      <c r="G11" s="98"/>
      <c r="H11" s="98"/>
    </row>
    <row r="12" spans="1:12" s="100" customFormat="1" ht="15" x14ac:dyDescent="0.2">
      <c r="A12" s="94" t="s">
        <v>253</v>
      </c>
      <c r="B12" s="101">
        <v>69344801</v>
      </c>
      <c r="C12" s="101">
        <v>0</v>
      </c>
      <c r="D12" s="102">
        <v>0</v>
      </c>
      <c r="E12" s="101">
        <f>SUM(B12:D12)</f>
        <v>69344801</v>
      </c>
      <c r="F12" s="103">
        <v>0</v>
      </c>
      <c r="G12" s="102">
        <v>0</v>
      </c>
      <c r="H12" s="101">
        <f>SUM(E12:G12)</f>
        <v>69344801</v>
      </c>
    </row>
    <row r="13" spans="1:12" s="100" customFormat="1" ht="15" x14ac:dyDescent="0.2">
      <c r="A13" s="94" t="s">
        <v>254</v>
      </c>
      <c r="B13" s="104">
        <v>10412920.615000002</v>
      </c>
      <c r="C13" s="104">
        <v>548329.87</v>
      </c>
      <c r="D13" s="102">
        <v>0</v>
      </c>
      <c r="E13" s="101">
        <f>SUM(B13:D13)</f>
        <v>10961250.485000001</v>
      </c>
      <c r="F13" s="105">
        <v>0</v>
      </c>
      <c r="G13" s="102">
        <v>0</v>
      </c>
      <c r="H13" s="104">
        <f>SUM(E13:G13)</f>
        <v>10961250.485000001</v>
      </c>
    </row>
    <row r="14" spans="1:12" s="100" customFormat="1" ht="15" x14ac:dyDescent="0.2">
      <c r="A14" s="94" t="s">
        <v>255</v>
      </c>
      <c r="B14" s="104">
        <v>369798.85</v>
      </c>
      <c r="C14" s="102">
        <v>0</v>
      </c>
      <c r="D14" s="102">
        <v>0</v>
      </c>
      <c r="E14" s="101">
        <f>SUM(B14:D14)</f>
        <v>369798.85</v>
      </c>
      <c r="F14" s="102">
        <v>0</v>
      </c>
      <c r="G14" s="102">
        <v>0</v>
      </c>
      <c r="H14" s="104">
        <f>SUM(E14:G14)</f>
        <v>369798.85</v>
      </c>
    </row>
    <row r="15" spans="1:12" s="100" customFormat="1" ht="17.25" x14ac:dyDescent="0.35">
      <c r="A15" s="94" t="s">
        <v>256</v>
      </c>
      <c r="B15" s="106">
        <v>34040435.825999975</v>
      </c>
      <c r="C15" s="106">
        <v>5483298.6799999997</v>
      </c>
      <c r="D15" s="106">
        <v>-1144168.46</v>
      </c>
      <c r="E15" s="107">
        <f>SUM(B15:D15)</f>
        <v>38379566.045999974</v>
      </c>
      <c r="F15" s="108">
        <v>283500</v>
      </c>
      <c r="G15" s="108">
        <v>0</v>
      </c>
      <c r="H15" s="106">
        <f>SUM(E15:G15)</f>
        <v>38663066.045999974</v>
      </c>
      <c r="I15" s="109"/>
      <c r="J15" s="99"/>
    </row>
    <row r="16" spans="1:12" s="100" customFormat="1" ht="20.25" thickBot="1" x14ac:dyDescent="0.4">
      <c r="A16" s="97" t="s">
        <v>39</v>
      </c>
      <c r="B16" s="110">
        <v>114167956.29099998</v>
      </c>
      <c r="C16" s="110">
        <v>6031628.5499999998</v>
      </c>
      <c r="D16" s="110">
        <v>-1144168.46</v>
      </c>
      <c r="E16" s="111">
        <f>SUM(B16:D16)</f>
        <v>119055416.38099998</v>
      </c>
      <c r="F16" s="110">
        <f>SUM(F12:F15)</f>
        <v>283500</v>
      </c>
      <c r="G16" s="110">
        <f>SUM(G12:G15)</f>
        <v>0</v>
      </c>
      <c r="H16" s="110">
        <f>SUM(H12:H15)</f>
        <v>119338916.38099997</v>
      </c>
      <c r="L16" s="112"/>
    </row>
    <row r="17" spans="1:12" s="100" customFormat="1" ht="15.75" thickTop="1" x14ac:dyDescent="0.2">
      <c r="A17" s="94"/>
      <c r="B17" s="106"/>
      <c r="C17" s="106"/>
      <c r="D17" s="106"/>
      <c r="E17" s="106"/>
      <c r="F17" s="106"/>
      <c r="G17" s="106"/>
      <c r="H17" s="106"/>
      <c r="L17" s="112"/>
    </row>
    <row r="18" spans="1:12" s="100" customFormat="1" ht="15" x14ac:dyDescent="0.2">
      <c r="A18" s="94"/>
      <c r="B18" s="106"/>
      <c r="C18" s="106"/>
      <c r="D18" s="106"/>
      <c r="E18" s="106"/>
      <c r="F18" s="106"/>
      <c r="G18" s="106"/>
      <c r="H18" s="106"/>
      <c r="L18" s="112"/>
    </row>
    <row r="19" spans="1:12" s="100" customFormat="1" ht="15" x14ac:dyDescent="0.2">
      <c r="A19" s="94"/>
      <c r="B19" s="98"/>
      <c r="C19" s="99"/>
      <c r="D19" s="113"/>
      <c r="E19" s="98"/>
      <c r="F19" s="99"/>
      <c r="G19" s="113"/>
      <c r="H19" s="98"/>
    </row>
    <row r="20" spans="1:12" s="117" customFormat="1" ht="15.75" x14ac:dyDescent="0.25">
      <c r="A20" s="114" t="s">
        <v>257</v>
      </c>
      <c r="B20" s="115"/>
      <c r="C20" s="115"/>
      <c r="D20" s="116"/>
      <c r="E20" s="115"/>
      <c r="F20" s="115"/>
      <c r="G20" s="116"/>
      <c r="H20" s="115"/>
    </row>
    <row r="21" spans="1:12" s="117" customFormat="1" ht="15" x14ac:dyDescent="0.2">
      <c r="A21" s="94" t="s">
        <v>258</v>
      </c>
      <c r="B21" s="115"/>
      <c r="C21" s="115"/>
      <c r="D21" s="116"/>
      <c r="E21" s="115"/>
      <c r="F21" s="115"/>
      <c r="G21" s="116"/>
      <c r="H21" s="115"/>
    </row>
    <row r="22" spans="1:12" s="117" customFormat="1" ht="15" x14ac:dyDescent="0.2">
      <c r="A22" s="94" t="s">
        <v>259</v>
      </c>
      <c r="B22" s="118">
        <f>+B16/B32</f>
        <v>1.6463809059167966</v>
      </c>
      <c r="C22" s="115"/>
      <c r="D22" s="119"/>
      <c r="E22" s="118">
        <f>+E16/E32</f>
        <v>1.7168614613372384</v>
      </c>
      <c r="F22" s="115"/>
      <c r="G22" s="119"/>
      <c r="H22" s="120">
        <f>+H16/H32</f>
        <v>1.7209497274496464</v>
      </c>
      <c r="I22" s="269"/>
    </row>
    <row r="23" spans="1:12" s="117" customFormat="1" ht="18.75" customHeight="1" x14ac:dyDescent="0.25">
      <c r="B23" s="121"/>
      <c r="C23" s="122"/>
      <c r="D23" s="122"/>
      <c r="E23" s="123"/>
      <c r="F23" s="124"/>
      <c r="G23" s="122"/>
      <c r="H23" s="123"/>
    </row>
    <row r="24" spans="1:12" s="117" customFormat="1" ht="15.75" hidden="1" x14ac:dyDescent="0.25">
      <c r="A24" s="94" t="s">
        <v>260</v>
      </c>
      <c r="B24" s="121"/>
      <c r="C24" s="122"/>
      <c r="D24" s="122"/>
      <c r="E24" s="123"/>
      <c r="F24" s="124"/>
      <c r="G24" s="122"/>
      <c r="H24" s="123"/>
    </row>
    <row r="25" spans="1:12" s="117" customFormat="1" ht="15.75" hidden="1" x14ac:dyDescent="0.25">
      <c r="A25" s="94" t="s">
        <v>261</v>
      </c>
      <c r="B25" s="121"/>
      <c r="C25" s="122"/>
      <c r="D25" s="122"/>
      <c r="E25" s="123"/>
      <c r="F25" s="124"/>
      <c r="G25" s="122"/>
      <c r="H25" s="123"/>
    </row>
    <row r="26" spans="1:12" s="117" customFormat="1" ht="15.75" hidden="1" x14ac:dyDescent="0.25">
      <c r="A26" s="94" t="s">
        <v>262</v>
      </c>
      <c r="B26" s="121"/>
      <c r="C26" s="122"/>
      <c r="D26" s="122"/>
      <c r="E26" s="123"/>
      <c r="F26" s="124"/>
      <c r="G26" s="122"/>
      <c r="H26" s="123"/>
    </row>
    <row r="27" spans="1:12" s="117" customFormat="1" ht="15.75" hidden="1" x14ac:dyDescent="0.25">
      <c r="A27" s="94" t="s">
        <v>263</v>
      </c>
      <c r="B27" s="121">
        <v>0</v>
      </c>
      <c r="C27" s="122"/>
      <c r="D27" s="122"/>
      <c r="E27" s="118"/>
      <c r="F27" s="115"/>
      <c r="G27" s="119"/>
      <c r="H27" s="118"/>
      <c r="I27" s="100"/>
    </row>
    <row r="28" spans="1:12" s="117" customFormat="1" ht="15.75" x14ac:dyDescent="0.25">
      <c r="B28" s="121"/>
      <c r="C28" s="122"/>
      <c r="D28" s="122"/>
      <c r="E28" s="123"/>
      <c r="F28" s="124"/>
      <c r="G28" s="122"/>
      <c r="H28" s="123"/>
    </row>
    <row r="29" spans="1:12" s="128" customFormat="1" ht="15" x14ac:dyDescent="0.2">
      <c r="A29" s="125" t="s">
        <v>310</v>
      </c>
      <c r="B29" s="126"/>
      <c r="C29" s="126"/>
      <c r="D29" s="126"/>
      <c r="E29" s="126"/>
      <c r="F29" s="127"/>
      <c r="G29" s="126"/>
      <c r="H29" s="126"/>
    </row>
    <row r="30" spans="1:12" s="128" customFormat="1" ht="15" x14ac:dyDescent="0.2">
      <c r="A30" s="125" t="s">
        <v>264</v>
      </c>
      <c r="B30" s="126"/>
      <c r="C30" s="126"/>
      <c r="D30" s="126"/>
      <c r="E30" s="126"/>
      <c r="F30" s="127"/>
      <c r="G30" s="126"/>
      <c r="H30" s="126"/>
    </row>
    <row r="31" spans="1:12" s="100" customFormat="1" x14ac:dyDescent="0.2">
      <c r="A31" s="129"/>
      <c r="B31" s="130"/>
      <c r="C31" s="130"/>
      <c r="D31" s="130"/>
      <c r="E31" s="130"/>
      <c r="F31" s="131"/>
      <c r="G31" s="130"/>
      <c r="H31" s="130"/>
    </row>
    <row r="32" spans="1:12" s="100" customFormat="1" ht="15" x14ac:dyDescent="0.2">
      <c r="A32" s="94" t="s">
        <v>265</v>
      </c>
      <c r="B32" s="132">
        <f>67339014+(2005787)</f>
        <v>69344801</v>
      </c>
      <c r="C32" s="132"/>
      <c r="D32" s="132"/>
      <c r="E32" s="132">
        <f>67339014+(2005787)</f>
        <v>69344801</v>
      </c>
      <c r="F32" s="132"/>
      <c r="G32" s="132"/>
      <c r="H32" s="132">
        <f>67339014+(2005787)</f>
        <v>69344801</v>
      </c>
    </row>
    <row r="33" spans="1:8" s="100" customFormat="1" x14ac:dyDescent="0.2">
      <c r="A33" s="129"/>
      <c r="B33" s="130"/>
      <c r="C33" s="130"/>
      <c r="D33" s="130"/>
      <c r="E33" s="130"/>
      <c r="F33" s="131"/>
      <c r="G33" s="130"/>
      <c r="H33" s="130"/>
    </row>
    <row r="34" spans="1:8" s="100" customFormat="1" x14ac:dyDescent="0.2">
      <c r="A34" s="129"/>
      <c r="B34" s="130"/>
      <c r="C34" s="130"/>
      <c r="D34" s="130"/>
      <c r="E34" s="130"/>
      <c r="F34" s="131"/>
      <c r="G34" s="130"/>
    </row>
    <row r="35" spans="1:8" s="117" customFormat="1" ht="15.75" x14ac:dyDescent="0.25">
      <c r="A35" s="128"/>
      <c r="C35" s="133"/>
      <c r="D35" s="133"/>
      <c r="E35" s="133"/>
      <c r="F35" s="134"/>
    </row>
    <row r="36" spans="1:8" s="100" customFormat="1" x14ac:dyDescent="0.2">
      <c r="A36" s="85"/>
      <c r="E36" s="290">
        <f>+C15/E12</f>
        <v>7.9072960062283537E-2</v>
      </c>
      <c r="F36" s="291"/>
      <c r="G36" s="292"/>
      <c r="H36" s="290">
        <f>+F15/H12</f>
        <v>4.0882661124083406E-3</v>
      </c>
    </row>
    <row r="37" spans="1:8" s="100" customFormat="1" x14ac:dyDescent="0.2">
      <c r="A37" s="85"/>
      <c r="F37" s="131"/>
    </row>
    <row r="38" spans="1:8" s="100" customFormat="1" x14ac:dyDescent="0.2">
      <c r="A38" s="85"/>
      <c r="F38" s="131"/>
    </row>
    <row r="39" spans="1:8" s="100" customFormat="1" x14ac:dyDescent="0.2">
      <c r="A39" s="85"/>
      <c r="F39" s="131"/>
    </row>
    <row r="40" spans="1:8" s="100" customFormat="1" x14ac:dyDescent="0.2">
      <c r="A40" s="85"/>
      <c r="F40" s="131"/>
    </row>
    <row r="41" spans="1:8" s="100" customFormat="1" ht="15.75" x14ac:dyDescent="0.25">
      <c r="A41" s="332" t="s">
        <v>351</v>
      </c>
      <c r="B41" s="332"/>
      <c r="C41" s="288"/>
      <c r="D41" s="288"/>
      <c r="E41" s="288"/>
      <c r="F41" s="135"/>
      <c r="G41" s="135" t="s">
        <v>241</v>
      </c>
      <c r="H41" s="135"/>
    </row>
    <row r="42" spans="1:8" s="100" customFormat="1" ht="15" x14ac:dyDescent="0.25">
      <c r="A42" s="330" t="s">
        <v>65</v>
      </c>
      <c r="B42" s="330"/>
      <c r="C42" s="289"/>
      <c r="D42" s="289"/>
      <c r="E42" s="289"/>
      <c r="F42" s="136"/>
      <c r="G42" s="136" t="s">
        <v>267</v>
      </c>
      <c r="H42" s="136"/>
    </row>
    <row r="43" spans="1:8" s="100" customFormat="1" x14ac:dyDescent="0.2">
      <c r="A43" s="85"/>
      <c r="F43" s="131"/>
    </row>
    <row r="44" spans="1:8" s="100" customFormat="1" x14ac:dyDescent="0.2">
      <c r="A44" s="85"/>
      <c r="F44" s="131"/>
    </row>
    <row r="45" spans="1:8" s="100" customFormat="1" x14ac:dyDescent="0.2">
      <c r="A45" s="85"/>
      <c r="F45" s="131"/>
    </row>
    <row r="46" spans="1:8" s="100" customFormat="1" x14ac:dyDescent="0.2">
      <c r="A46" s="85"/>
      <c r="F46" s="131"/>
    </row>
    <row r="47" spans="1:8" s="100" customFormat="1" x14ac:dyDescent="0.2">
      <c r="A47" s="85"/>
      <c r="F47" s="131"/>
    </row>
    <row r="48" spans="1:8" s="100" customFormat="1" x14ac:dyDescent="0.2">
      <c r="A48" s="85"/>
      <c r="F48" s="131"/>
    </row>
    <row r="49" spans="1:6" s="100" customFormat="1" x14ac:dyDescent="0.2">
      <c r="A49" s="85"/>
      <c r="F49" s="131"/>
    </row>
    <row r="50" spans="1:6" s="100" customFormat="1" x14ac:dyDescent="0.2">
      <c r="A50" s="85"/>
      <c r="F50" s="131"/>
    </row>
    <row r="51" spans="1:6" s="100" customFormat="1" x14ac:dyDescent="0.2">
      <c r="A51" s="85"/>
      <c r="F51" s="131"/>
    </row>
    <row r="52" spans="1:6" s="100" customFormat="1" x14ac:dyDescent="0.2">
      <c r="A52" s="85"/>
      <c r="F52" s="131"/>
    </row>
    <row r="53" spans="1:6" s="100" customFormat="1" x14ac:dyDescent="0.2">
      <c r="A53" s="85"/>
      <c r="F53" s="131"/>
    </row>
    <row r="54" spans="1:6" s="100" customFormat="1" x14ac:dyDescent="0.2">
      <c r="A54" s="85"/>
      <c r="F54" s="131"/>
    </row>
    <row r="55" spans="1:6" s="100" customFormat="1" x14ac:dyDescent="0.2">
      <c r="A55" s="85"/>
      <c r="F55" s="131"/>
    </row>
    <row r="56" spans="1:6" s="100" customFormat="1" x14ac:dyDescent="0.2">
      <c r="A56" s="85"/>
      <c r="F56" s="131"/>
    </row>
    <row r="57" spans="1:6" s="100" customFormat="1" x14ac:dyDescent="0.2">
      <c r="A57" s="85"/>
      <c r="F57" s="131"/>
    </row>
    <row r="58" spans="1:6" s="100" customFormat="1" x14ac:dyDescent="0.2">
      <c r="A58" s="85"/>
      <c r="F58" s="131"/>
    </row>
    <row r="59" spans="1:6" s="100" customFormat="1" x14ac:dyDescent="0.2">
      <c r="A59" s="85"/>
      <c r="F59" s="131"/>
    </row>
    <row r="60" spans="1:6" s="100" customFormat="1" x14ac:dyDescent="0.2">
      <c r="A60" s="85"/>
      <c r="F60" s="131"/>
    </row>
    <row r="61" spans="1:6" s="100" customFormat="1" x14ac:dyDescent="0.2">
      <c r="A61" s="85"/>
      <c r="F61" s="131"/>
    </row>
    <row r="62" spans="1:6" s="100" customFormat="1" x14ac:dyDescent="0.2">
      <c r="A62" s="85"/>
      <c r="F62" s="131"/>
    </row>
    <row r="63" spans="1:6" s="100" customFormat="1" x14ac:dyDescent="0.2">
      <c r="A63" s="85"/>
      <c r="F63" s="131"/>
    </row>
    <row r="64" spans="1:6" s="100" customFormat="1" x14ac:dyDescent="0.2">
      <c r="A64" s="85"/>
      <c r="F64" s="131"/>
    </row>
    <row r="65" spans="1:6" s="100" customFormat="1" x14ac:dyDescent="0.2">
      <c r="A65" s="85"/>
      <c r="F65" s="131"/>
    </row>
    <row r="66" spans="1:6" s="100" customFormat="1" x14ac:dyDescent="0.2">
      <c r="A66" s="85"/>
      <c r="F66" s="131"/>
    </row>
    <row r="67" spans="1:6" s="100" customFormat="1" x14ac:dyDescent="0.2">
      <c r="A67" s="85"/>
      <c r="F67" s="131"/>
    </row>
    <row r="68" spans="1:6" s="100" customFormat="1" x14ac:dyDescent="0.2">
      <c r="A68" s="85"/>
      <c r="F68" s="131"/>
    </row>
    <row r="69" spans="1:6" s="100" customFormat="1" x14ac:dyDescent="0.2">
      <c r="A69" s="85"/>
      <c r="F69" s="131"/>
    </row>
    <row r="70" spans="1:6" s="100" customFormat="1" x14ac:dyDescent="0.2">
      <c r="A70" s="85"/>
      <c r="F70" s="131"/>
    </row>
    <row r="71" spans="1:6" s="100" customFormat="1" x14ac:dyDescent="0.2">
      <c r="A71" s="85"/>
      <c r="F71" s="131"/>
    </row>
    <row r="72" spans="1:6" s="100" customFormat="1" x14ac:dyDescent="0.2">
      <c r="A72" s="85"/>
      <c r="F72" s="131"/>
    </row>
    <row r="73" spans="1:6" s="100" customFormat="1" x14ac:dyDescent="0.2">
      <c r="A73" s="85"/>
      <c r="F73" s="131"/>
    </row>
    <row r="74" spans="1:6" s="100" customFormat="1" x14ac:dyDescent="0.2">
      <c r="A74" s="85"/>
      <c r="F74" s="131"/>
    </row>
    <row r="75" spans="1:6" s="100" customFormat="1" x14ac:dyDescent="0.2">
      <c r="A75" s="85"/>
      <c r="F75" s="131"/>
    </row>
    <row r="76" spans="1:6" s="100" customFormat="1" x14ac:dyDescent="0.2">
      <c r="A76" s="85"/>
      <c r="F76" s="131"/>
    </row>
    <row r="77" spans="1:6" s="100" customFormat="1" x14ac:dyDescent="0.2">
      <c r="A77" s="85"/>
      <c r="F77" s="131"/>
    </row>
    <row r="78" spans="1:6" s="100" customFormat="1" x14ac:dyDescent="0.2">
      <c r="A78" s="85"/>
      <c r="F78" s="131"/>
    </row>
    <row r="79" spans="1:6" s="100" customFormat="1" x14ac:dyDescent="0.2">
      <c r="A79" s="85"/>
      <c r="F79" s="131"/>
    </row>
    <row r="80" spans="1:6" s="100" customFormat="1" x14ac:dyDescent="0.2">
      <c r="A80" s="85"/>
      <c r="F80" s="131"/>
    </row>
    <row r="81" spans="1:6" s="100" customFormat="1" x14ac:dyDescent="0.2">
      <c r="A81" s="85"/>
      <c r="F81" s="131"/>
    </row>
    <row r="82" spans="1:6" s="100" customFormat="1" x14ac:dyDescent="0.2">
      <c r="A82" s="85"/>
      <c r="F82" s="131"/>
    </row>
    <row r="83" spans="1:6" s="100" customFormat="1" x14ac:dyDescent="0.2">
      <c r="A83" s="85"/>
      <c r="F83" s="131"/>
    </row>
    <row r="84" spans="1:6" s="100" customFormat="1" x14ac:dyDescent="0.2">
      <c r="A84" s="85"/>
      <c r="F84" s="131"/>
    </row>
    <row r="85" spans="1:6" s="100" customFormat="1" x14ac:dyDescent="0.2">
      <c r="A85" s="85"/>
      <c r="F85" s="131"/>
    </row>
    <row r="86" spans="1:6" s="100" customFormat="1" x14ac:dyDescent="0.2">
      <c r="A86" s="85"/>
      <c r="F86" s="131"/>
    </row>
    <row r="87" spans="1:6" s="100" customFormat="1" x14ac:dyDescent="0.2">
      <c r="A87" s="85"/>
      <c r="F87" s="131"/>
    </row>
    <row r="88" spans="1:6" s="100" customFormat="1" x14ac:dyDescent="0.2">
      <c r="A88" s="85"/>
      <c r="F88" s="131"/>
    </row>
    <row r="89" spans="1:6" s="100" customFormat="1" x14ac:dyDescent="0.2">
      <c r="A89" s="85"/>
      <c r="F89" s="131"/>
    </row>
    <row r="90" spans="1:6" s="100" customFormat="1" x14ac:dyDescent="0.2">
      <c r="A90" s="85"/>
      <c r="F90" s="131"/>
    </row>
    <row r="91" spans="1:6" s="100" customFormat="1" x14ac:dyDescent="0.2">
      <c r="A91" s="85"/>
      <c r="F91" s="131"/>
    </row>
    <row r="92" spans="1:6" s="100" customFormat="1" x14ac:dyDescent="0.2">
      <c r="A92" s="85"/>
      <c r="F92" s="131"/>
    </row>
    <row r="93" spans="1:6" s="100" customFormat="1" x14ac:dyDescent="0.2">
      <c r="A93" s="85"/>
      <c r="F93" s="131"/>
    </row>
    <row r="94" spans="1:6" s="100" customFormat="1" x14ac:dyDescent="0.2">
      <c r="A94" s="85"/>
      <c r="F94" s="131"/>
    </row>
    <row r="95" spans="1:6" s="100" customFormat="1" x14ac:dyDescent="0.2">
      <c r="A95" s="85"/>
      <c r="F95" s="131"/>
    </row>
    <row r="96" spans="1:6" s="100" customFormat="1" x14ac:dyDescent="0.2">
      <c r="A96" s="85"/>
      <c r="F96" s="131"/>
    </row>
    <row r="97" spans="1:6" s="100" customFormat="1" x14ac:dyDescent="0.2">
      <c r="A97" s="85"/>
      <c r="F97" s="131"/>
    </row>
    <row r="98" spans="1:6" s="100" customFormat="1" x14ac:dyDescent="0.2">
      <c r="A98" s="85"/>
      <c r="F98" s="131"/>
    </row>
    <row r="99" spans="1:6" s="100" customFormat="1" x14ac:dyDescent="0.2">
      <c r="A99" s="85"/>
      <c r="F99" s="131"/>
    </row>
    <row r="100" spans="1:6" s="100" customFormat="1" x14ac:dyDescent="0.2">
      <c r="A100" s="85"/>
      <c r="F100" s="131"/>
    </row>
    <row r="101" spans="1:6" s="100" customFormat="1" x14ac:dyDescent="0.2">
      <c r="A101" s="85"/>
      <c r="F101" s="131"/>
    </row>
    <row r="102" spans="1:6" s="100" customFormat="1" x14ac:dyDescent="0.2">
      <c r="A102" s="85"/>
      <c r="F102" s="131"/>
    </row>
    <row r="103" spans="1:6" s="100" customFormat="1" x14ac:dyDescent="0.2">
      <c r="A103" s="85"/>
      <c r="F103" s="131"/>
    </row>
    <row r="104" spans="1:6" s="100" customFormat="1" x14ac:dyDescent="0.2">
      <c r="A104" s="85"/>
      <c r="F104" s="131"/>
    </row>
    <row r="105" spans="1:6" s="100" customFormat="1" x14ac:dyDescent="0.2">
      <c r="A105" s="85"/>
      <c r="F105" s="131"/>
    </row>
    <row r="106" spans="1:6" s="100" customFormat="1" x14ac:dyDescent="0.2">
      <c r="A106" s="85"/>
      <c r="F106" s="131"/>
    </row>
    <row r="107" spans="1:6" s="100" customFormat="1" x14ac:dyDescent="0.2">
      <c r="A107" s="85"/>
      <c r="F107" s="131"/>
    </row>
    <row r="108" spans="1:6" s="100" customFormat="1" x14ac:dyDescent="0.2">
      <c r="A108" s="85"/>
      <c r="F108" s="131"/>
    </row>
    <row r="109" spans="1:6" s="100" customFormat="1" x14ac:dyDescent="0.2">
      <c r="A109" s="85"/>
      <c r="F109" s="131"/>
    </row>
    <row r="110" spans="1:6" s="100" customFormat="1" x14ac:dyDescent="0.2">
      <c r="A110" s="85"/>
      <c r="F110" s="131"/>
    </row>
    <row r="111" spans="1:6" s="100" customFormat="1" x14ac:dyDescent="0.2">
      <c r="A111" s="85"/>
      <c r="F111" s="131"/>
    </row>
    <row r="112" spans="1:6" s="100" customFormat="1" x14ac:dyDescent="0.2">
      <c r="A112" s="85"/>
      <c r="F112" s="131"/>
    </row>
    <row r="113" spans="1:6" s="100" customFormat="1" x14ac:dyDescent="0.2">
      <c r="A113" s="85"/>
      <c r="F113" s="131"/>
    </row>
    <row r="114" spans="1:6" s="100" customFormat="1" x14ac:dyDescent="0.2">
      <c r="A114" s="85"/>
      <c r="F114" s="131"/>
    </row>
    <row r="115" spans="1:6" s="100" customFormat="1" x14ac:dyDescent="0.2">
      <c r="A115" s="85"/>
      <c r="F115" s="131"/>
    </row>
    <row r="116" spans="1:6" s="100" customFormat="1" x14ac:dyDescent="0.2">
      <c r="A116" s="85"/>
      <c r="F116" s="131"/>
    </row>
    <row r="117" spans="1:6" s="100" customFormat="1" x14ac:dyDescent="0.2">
      <c r="A117" s="85"/>
      <c r="F117" s="131"/>
    </row>
    <row r="118" spans="1:6" s="100" customFormat="1" x14ac:dyDescent="0.2">
      <c r="A118" s="85"/>
      <c r="F118" s="131"/>
    </row>
    <row r="119" spans="1:6" s="100" customFormat="1" x14ac:dyDescent="0.2">
      <c r="A119" s="85"/>
      <c r="F119" s="131"/>
    </row>
    <row r="120" spans="1:6" s="100" customFormat="1" x14ac:dyDescent="0.2">
      <c r="A120" s="85"/>
      <c r="F120" s="131"/>
    </row>
    <row r="121" spans="1:6" s="100" customFormat="1" x14ac:dyDescent="0.2">
      <c r="A121" s="85"/>
      <c r="F121" s="131"/>
    </row>
    <row r="122" spans="1:6" s="100" customFormat="1" x14ac:dyDescent="0.2">
      <c r="A122" s="85"/>
      <c r="F122" s="131"/>
    </row>
    <row r="123" spans="1:6" s="100" customFormat="1" x14ac:dyDescent="0.2">
      <c r="A123" s="85"/>
      <c r="F123" s="131"/>
    </row>
    <row r="124" spans="1:6" s="100" customFormat="1" x14ac:dyDescent="0.2">
      <c r="A124" s="85"/>
      <c r="F124" s="131"/>
    </row>
    <row r="125" spans="1:6" s="100" customFormat="1" x14ac:dyDescent="0.2">
      <c r="A125" s="85"/>
      <c r="F125" s="131"/>
    </row>
    <row r="126" spans="1:6" s="100" customFormat="1" x14ac:dyDescent="0.2">
      <c r="A126" s="85"/>
      <c r="F126" s="131"/>
    </row>
    <row r="127" spans="1:6" s="100" customFormat="1" x14ac:dyDescent="0.2">
      <c r="A127" s="85"/>
      <c r="F127" s="131"/>
    </row>
    <row r="128" spans="1:6" s="100" customFormat="1" x14ac:dyDescent="0.2">
      <c r="A128" s="85"/>
      <c r="F128" s="131"/>
    </row>
    <row r="129" spans="1:6" s="100" customFormat="1" x14ac:dyDescent="0.2">
      <c r="A129" s="85"/>
      <c r="F129" s="131"/>
    </row>
    <row r="130" spans="1:6" s="100" customFormat="1" x14ac:dyDescent="0.2">
      <c r="A130" s="85"/>
      <c r="F130" s="131"/>
    </row>
    <row r="131" spans="1:6" s="100" customFormat="1" x14ac:dyDescent="0.2">
      <c r="A131" s="85"/>
      <c r="F131" s="131"/>
    </row>
    <row r="132" spans="1:6" s="100" customFormat="1" x14ac:dyDescent="0.2">
      <c r="A132" s="85"/>
      <c r="F132" s="131"/>
    </row>
    <row r="133" spans="1:6" s="100" customFormat="1" x14ac:dyDescent="0.2">
      <c r="A133" s="85"/>
      <c r="F133" s="131"/>
    </row>
    <row r="134" spans="1:6" s="100" customFormat="1" x14ac:dyDescent="0.2">
      <c r="A134" s="85"/>
      <c r="F134" s="131"/>
    </row>
    <row r="135" spans="1:6" s="100" customFormat="1" x14ac:dyDescent="0.2">
      <c r="A135" s="85"/>
      <c r="F135" s="131"/>
    </row>
    <row r="136" spans="1:6" s="100" customFormat="1" x14ac:dyDescent="0.2">
      <c r="A136" s="85"/>
      <c r="F136" s="131"/>
    </row>
    <row r="137" spans="1:6" s="100" customFormat="1" x14ac:dyDescent="0.2">
      <c r="A137" s="85"/>
      <c r="F137" s="131"/>
    </row>
    <row r="138" spans="1:6" s="100" customFormat="1" x14ac:dyDescent="0.2">
      <c r="A138" s="85"/>
      <c r="F138" s="131"/>
    </row>
    <row r="139" spans="1:6" s="100" customFormat="1" x14ac:dyDescent="0.2">
      <c r="A139" s="85"/>
      <c r="F139" s="131"/>
    </row>
    <row r="140" spans="1:6" s="100" customFormat="1" x14ac:dyDescent="0.2">
      <c r="A140" s="85"/>
      <c r="F140" s="131"/>
    </row>
    <row r="141" spans="1:6" s="100" customFormat="1" x14ac:dyDescent="0.2">
      <c r="A141" s="85"/>
      <c r="F141" s="131"/>
    </row>
    <row r="142" spans="1:6" s="100" customFormat="1" x14ac:dyDescent="0.2">
      <c r="A142" s="85"/>
      <c r="F142" s="131"/>
    </row>
    <row r="143" spans="1:6" s="100" customFormat="1" x14ac:dyDescent="0.2">
      <c r="A143" s="85"/>
      <c r="F143" s="131"/>
    </row>
    <row r="144" spans="1:6" s="100" customFormat="1" x14ac:dyDescent="0.2">
      <c r="A144" s="85"/>
      <c r="F144" s="131"/>
    </row>
    <row r="145" spans="1:6" s="100" customFormat="1" x14ac:dyDescent="0.2">
      <c r="A145" s="85"/>
      <c r="F145" s="131"/>
    </row>
    <row r="146" spans="1:6" s="100" customFormat="1" x14ac:dyDescent="0.2">
      <c r="A146" s="85"/>
      <c r="F146" s="131"/>
    </row>
    <row r="147" spans="1:6" s="100" customFormat="1" x14ac:dyDescent="0.2">
      <c r="A147" s="85"/>
      <c r="F147" s="131"/>
    </row>
    <row r="148" spans="1:6" s="100" customFormat="1" x14ac:dyDescent="0.2">
      <c r="A148" s="85"/>
      <c r="F148" s="131"/>
    </row>
    <row r="149" spans="1:6" s="100" customFormat="1" x14ac:dyDescent="0.2">
      <c r="A149" s="85"/>
      <c r="F149" s="131"/>
    </row>
    <row r="150" spans="1:6" s="100" customFormat="1" x14ac:dyDescent="0.2">
      <c r="A150" s="85"/>
      <c r="F150" s="131"/>
    </row>
    <row r="151" spans="1:6" s="100" customFormat="1" x14ac:dyDescent="0.2">
      <c r="A151" s="85"/>
      <c r="F151" s="131"/>
    </row>
    <row r="152" spans="1:6" s="100" customFormat="1" x14ac:dyDescent="0.2">
      <c r="A152" s="85"/>
      <c r="F152" s="131"/>
    </row>
    <row r="153" spans="1:6" s="100" customFormat="1" x14ac:dyDescent="0.2">
      <c r="A153" s="85"/>
      <c r="F153" s="131"/>
    </row>
    <row r="154" spans="1:6" s="100" customFormat="1" x14ac:dyDescent="0.2">
      <c r="A154" s="85"/>
      <c r="F154" s="131"/>
    </row>
    <row r="155" spans="1:6" s="100" customFormat="1" x14ac:dyDescent="0.2">
      <c r="A155" s="85"/>
      <c r="F155" s="131"/>
    </row>
    <row r="156" spans="1:6" s="100" customFormat="1" x14ac:dyDescent="0.2">
      <c r="A156" s="85"/>
      <c r="F156" s="131"/>
    </row>
    <row r="157" spans="1:6" s="100" customFormat="1" x14ac:dyDescent="0.2">
      <c r="A157" s="85"/>
      <c r="F157" s="131"/>
    </row>
    <row r="158" spans="1:6" s="100" customFormat="1" x14ac:dyDescent="0.2">
      <c r="A158" s="85"/>
      <c r="F158" s="131"/>
    </row>
    <row r="159" spans="1:6" s="100" customFormat="1" x14ac:dyDescent="0.2">
      <c r="A159" s="85"/>
      <c r="F159" s="131"/>
    </row>
    <row r="160" spans="1:6" s="100" customFormat="1" x14ac:dyDescent="0.2">
      <c r="A160" s="85"/>
      <c r="F160" s="131"/>
    </row>
    <row r="161" spans="1:6" s="100" customFormat="1" x14ac:dyDescent="0.2">
      <c r="A161" s="85"/>
      <c r="F161" s="131"/>
    </row>
    <row r="162" spans="1:6" s="100" customFormat="1" x14ac:dyDescent="0.2">
      <c r="A162" s="85"/>
      <c r="F162" s="131"/>
    </row>
    <row r="163" spans="1:6" s="100" customFormat="1" x14ac:dyDescent="0.2">
      <c r="A163" s="85"/>
      <c r="F163" s="131"/>
    </row>
    <row r="164" spans="1:6" s="100" customFormat="1" x14ac:dyDescent="0.2">
      <c r="A164" s="85"/>
      <c r="F164" s="131"/>
    </row>
    <row r="165" spans="1:6" s="100" customFormat="1" x14ac:dyDescent="0.2">
      <c r="A165" s="85"/>
      <c r="F165" s="131"/>
    </row>
    <row r="166" spans="1:6" s="100" customFormat="1" x14ac:dyDescent="0.2">
      <c r="A166" s="85"/>
      <c r="F166" s="131"/>
    </row>
    <row r="167" spans="1:6" s="100" customFormat="1" x14ac:dyDescent="0.2">
      <c r="A167" s="85"/>
      <c r="F167" s="131"/>
    </row>
    <row r="168" spans="1:6" s="100" customFormat="1" x14ac:dyDescent="0.2">
      <c r="A168" s="85"/>
      <c r="F168" s="131"/>
    </row>
    <row r="169" spans="1:6" s="100" customFormat="1" x14ac:dyDescent="0.2">
      <c r="A169" s="85"/>
      <c r="F169" s="131"/>
    </row>
    <row r="170" spans="1:6" s="100" customFormat="1" x14ac:dyDescent="0.2">
      <c r="A170" s="85"/>
      <c r="F170" s="131"/>
    </row>
    <row r="171" spans="1:6" s="100" customFormat="1" x14ac:dyDescent="0.2">
      <c r="A171" s="85"/>
      <c r="F171" s="131"/>
    </row>
    <row r="172" spans="1:6" s="100" customFormat="1" x14ac:dyDescent="0.2">
      <c r="A172" s="85"/>
      <c r="F172" s="131"/>
    </row>
    <row r="173" spans="1:6" s="100" customFormat="1" x14ac:dyDescent="0.2">
      <c r="A173" s="85"/>
      <c r="F173" s="131"/>
    </row>
    <row r="174" spans="1:6" s="100" customFormat="1" x14ac:dyDescent="0.2">
      <c r="A174" s="85"/>
      <c r="F174" s="131"/>
    </row>
    <row r="175" spans="1:6" s="100" customFormat="1" x14ac:dyDescent="0.2">
      <c r="A175" s="85"/>
      <c r="F175" s="131"/>
    </row>
    <row r="176" spans="1:6" s="100" customFormat="1" x14ac:dyDescent="0.2">
      <c r="A176" s="85"/>
      <c r="F176" s="131"/>
    </row>
    <row r="177" spans="1:6" s="100" customFormat="1" x14ac:dyDescent="0.2">
      <c r="A177" s="85"/>
      <c r="F177" s="131"/>
    </row>
    <row r="178" spans="1:6" s="100" customFormat="1" x14ac:dyDescent="0.2">
      <c r="A178" s="85"/>
      <c r="F178" s="131"/>
    </row>
    <row r="179" spans="1:6" s="100" customFormat="1" x14ac:dyDescent="0.2">
      <c r="A179" s="85"/>
      <c r="F179" s="131"/>
    </row>
    <row r="180" spans="1:6" s="100" customFormat="1" x14ac:dyDescent="0.2">
      <c r="A180" s="85"/>
      <c r="F180" s="131"/>
    </row>
    <row r="181" spans="1:6" s="100" customFormat="1" x14ac:dyDescent="0.2">
      <c r="A181" s="85"/>
      <c r="F181" s="131"/>
    </row>
    <row r="182" spans="1:6" s="100" customFormat="1" x14ac:dyDescent="0.2">
      <c r="A182" s="85"/>
      <c r="F182" s="131"/>
    </row>
    <row r="183" spans="1:6" s="100" customFormat="1" x14ac:dyDescent="0.2">
      <c r="A183" s="85"/>
      <c r="F183" s="131"/>
    </row>
    <row r="184" spans="1:6" s="100" customFormat="1" x14ac:dyDescent="0.2">
      <c r="A184" s="85"/>
      <c r="F184" s="131"/>
    </row>
    <row r="185" spans="1:6" s="100" customFormat="1" x14ac:dyDescent="0.2">
      <c r="A185" s="85"/>
      <c r="F185" s="131"/>
    </row>
    <row r="186" spans="1:6" s="100" customFormat="1" x14ac:dyDescent="0.2">
      <c r="A186" s="85"/>
      <c r="F186" s="131"/>
    </row>
    <row r="187" spans="1:6" s="100" customFormat="1" x14ac:dyDescent="0.2">
      <c r="A187" s="85"/>
      <c r="F187" s="131"/>
    </row>
    <row r="188" spans="1:6" s="100" customFormat="1" x14ac:dyDescent="0.2">
      <c r="A188" s="85"/>
      <c r="F188" s="131"/>
    </row>
    <row r="189" spans="1:6" s="100" customFormat="1" x14ac:dyDescent="0.2">
      <c r="A189" s="85"/>
      <c r="F189" s="131"/>
    </row>
    <row r="190" spans="1:6" s="100" customFormat="1" x14ac:dyDescent="0.2">
      <c r="A190" s="85"/>
      <c r="F190" s="131"/>
    </row>
    <row r="191" spans="1:6" s="100" customFormat="1" x14ac:dyDescent="0.2">
      <c r="A191" s="85"/>
      <c r="F191" s="131"/>
    </row>
    <row r="192" spans="1:6" s="100" customFormat="1" x14ac:dyDescent="0.2">
      <c r="A192" s="85"/>
      <c r="F192" s="131"/>
    </row>
    <row r="193" spans="1:6" s="100" customFormat="1" x14ac:dyDescent="0.2">
      <c r="A193" s="85"/>
      <c r="F193" s="131"/>
    </row>
    <row r="194" spans="1:6" s="100" customFormat="1" x14ac:dyDescent="0.2">
      <c r="A194" s="85"/>
      <c r="F194" s="131"/>
    </row>
    <row r="195" spans="1:6" s="100" customFormat="1" x14ac:dyDescent="0.2">
      <c r="A195" s="85"/>
      <c r="F195" s="131"/>
    </row>
    <row r="196" spans="1:6" s="100" customFormat="1" x14ac:dyDescent="0.2">
      <c r="A196" s="85"/>
      <c r="F196" s="131"/>
    </row>
    <row r="197" spans="1:6" s="100" customFormat="1" x14ac:dyDescent="0.2">
      <c r="A197" s="85"/>
      <c r="F197" s="131"/>
    </row>
    <row r="198" spans="1:6" s="100" customFormat="1" x14ac:dyDescent="0.2">
      <c r="A198" s="85"/>
      <c r="F198" s="131"/>
    </row>
    <row r="199" spans="1:6" s="100" customFormat="1" x14ac:dyDescent="0.2">
      <c r="A199" s="85"/>
      <c r="F199" s="131"/>
    </row>
    <row r="200" spans="1:6" s="100" customFormat="1" x14ac:dyDescent="0.2">
      <c r="A200" s="85"/>
      <c r="F200" s="131"/>
    </row>
    <row r="201" spans="1:6" s="100" customFormat="1" x14ac:dyDescent="0.2">
      <c r="A201" s="85"/>
      <c r="F201" s="131"/>
    </row>
    <row r="202" spans="1:6" s="100" customFormat="1" x14ac:dyDescent="0.2">
      <c r="A202" s="85"/>
      <c r="F202" s="131"/>
    </row>
    <row r="203" spans="1:6" s="100" customFormat="1" x14ac:dyDescent="0.2">
      <c r="A203" s="85"/>
      <c r="F203" s="131"/>
    </row>
    <row r="204" spans="1:6" s="100" customFormat="1" x14ac:dyDescent="0.2">
      <c r="A204" s="85"/>
      <c r="F204" s="131"/>
    </row>
    <row r="205" spans="1:6" s="100" customFormat="1" x14ac:dyDescent="0.2">
      <c r="A205" s="85"/>
      <c r="F205" s="131"/>
    </row>
    <row r="206" spans="1:6" s="100" customFormat="1" x14ac:dyDescent="0.2">
      <c r="A206" s="85"/>
      <c r="F206" s="131"/>
    </row>
    <row r="207" spans="1:6" s="100" customFormat="1" x14ac:dyDescent="0.2">
      <c r="A207" s="85"/>
      <c r="F207" s="131"/>
    </row>
    <row r="208" spans="1:6" s="100" customFormat="1" x14ac:dyDescent="0.2">
      <c r="A208" s="85"/>
      <c r="F208" s="131"/>
    </row>
    <row r="209" spans="1:6" s="100" customFormat="1" x14ac:dyDescent="0.2">
      <c r="A209" s="85"/>
      <c r="F209" s="131"/>
    </row>
    <row r="210" spans="1:6" s="100" customFormat="1" x14ac:dyDescent="0.2">
      <c r="A210" s="85"/>
      <c r="F210" s="131"/>
    </row>
    <row r="211" spans="1:6" s="100" customFormat="1" x14ac:dyDescent="0.2">
      <c r="A211" s="85"/>
      <c r="F211" s="131"/>
    </row>
    <row r="212" spans="1:6" s="100" customFormat="1" x14ac:dyDescent="0.2">
      <c r="A212" s="85"/>
      <c r="F212" s="131"/>
    </row>
    <row r="213" spans="1:6" s="100" customFormat="1" x14ac:dyDescent="0.2">
      <c r="A213" s="85"/>
      <c r="F213" s="131"/>
    </row>
    <row r="214" spans="1:6" s="100" customFormat="1" x14ac:dyDescent="0.2">
      <c r="A214" s="85"/>
      <c r="F214" s="131"/>
    </row>
    <row r="215" spans="1:6" s="100" customFormat="1" x14ac:dyDescent="0.2">
      <c r="A215" s="85"/>
      <c r="F215" s="131"/>
    </row>
    <row r="216" spans="1:6" s="100" customFormat="1" x14ac:dyDescent="0.2">
      <c r="A216" s="85"/>
      <c r="F216" s="131"/>
    </row>
    <row r="217" spans="1:6" s="100" customFormat="1" x14ac:dyDescent="0.2">
      <c r="A217" s="85"/>
      <c r="F217" s="131"/>
    </row>
    <row r="218" spans="1:6" s="100" customFormat="1" x14ac:dyDescent="0.2">
      <c r="A218" s="85"/>
      <c r="F218" s="131"/>
    </row>
    <row r="219" spans="1:6" s="100" customFormat="1" x14ac:dyDescent="0.2">
      <c r="A219" s="85"/>
      <c r="F219" s="131"/>
    </row>
    <row r="220" spans="1:6" s="100" customFormat="1" x14ac:dyDescent="0.2">
      <c r="A220" s="85"/>
      <c r="F220" s="131"/>
    </row>
    <row r="221" spans="1:6" s="100" customFormat="1" x14ac:dyDescent="0.2">
      <c r="A221" s="85"/>
      <c r="F221" s="131"/>
    </row>
    <row r="222" spans="1:6" s="100" customFormat="1" x14ac:dyDescent="0.2">
      <c r="A222" s="85"/>
      <c r="F222" s="131"/>
    </row>
    <row r="223" spans="1:6" s="100" customFormat="1" x14ac:dyDescent="0.2">
      <c r="A223" s="85"/>
      <c r="F223" s="131"/>
    </row>
    <row r="224" spans="1:6" s="100" customFormat="1" x14ac:dyDescent="0.2">
      <c r="A224" s="85"/>
      <c r="F224" s="131"/>
    </row>
    <row r="225" spans="1:6" s="100" customFormat="1" x14ac:dyDescent="0.2">
      <c r="A225" s="85"/>
      <c r="F225" s="131"/>
    </row>
    <row r="226" spans="1:6" s="100" customFormat="1" x14ac:dyDescent="0.2">
      <c r="A226" s="85"/>
      <c r="F226" s="131"/>
    </row>
    <row r="227" spans="1:6" s="100" customFormat="1" x14ac:dyDescent="0.2">
      <c r="A227" s="85"/>
      <c r="F227" s="131"/>
    </row>
    <row r="228" spans="1:6" s="100" customFormat="1" x14ac:dyDescent="0.2">
      <c r="A228" s="85"/>
      <c r="F228" s="131"/>
    </row>
    <row r="229" spans="1:6" s="100" customFormat="1" x14ac:dyDescent="0.2">
      <c r="A229" s="85"/>
      <c r="F229" s="131"/>
    </row>
    <row r="230" spans="1:6" s="100" customFormat="1" x14ac:dyDescent="0.2">
      <c r="A230" s="85"/>
      <c r="F230" s="131"/>
    </row>
    <row r="231" spans="1:6" s="100" customFormat="1" x14ac:dyDescent="0.2">
      <c r="A231" s="85"/>
      <c r="F231" s="131"/>
    </row>
    <row r="232" spans="1:6" s="100" customFormat="1" x14ac:dyDescent="0.2">
      <c r="A232" s="85"/>
      <c r="F232" s="131"/>
    </row>
    <row r="233" spans="1:6" s="100" customFormat="1" x14ac:dyDescent="0.2">
      <c r="A233" s="85"/>
      <c r="F233" s="131"/>
    </row>
    <row r="234" spans="1:6" s="100" customFormat="1" x14ac:dyDescent="0.2">
      <c r="A234" s="85"/>
      <c r="F234" s="131"/>
    </row>
    <row r="235" spans="1:6" s="100" customFormat="1" x14ac:dyDescent="0.2">
      <c r="A235" s="85"/>
      <c r="F235" s="131"/>
    </row>
    <row r="236" spans="1:6" s="100" customFormat="1" x14ac:dyDescent="0.2">
      <c r="A236" s="85"/>
      <c r="F236" s="131"/>
    </row>
    <row r="237" spans="1:6" s="100" customFormat="1" x14ac:dyDescent="0.2">
      <c r="A237" s="85"/>
      <c r="F237" s="131"/>
    </row>
    <row r="238" spans="1:6" s="100" customFormat="1" x14ac:dyDescent="0.2">
      <c r="A238" s="85"/>
      <c r="F238" s="131"/>
    </row>
    <row r="239" spans="1:6" s="100" customFormat="1" x14ac:dyDescent="0.2">
      <c r="A239" s="85"/>
      <c r="F239" s="131"/>
    </row>
    <row r="240" spans="1:6" s="100" customFormat="1" x14ac:dyDescent="0.2">
      <c r="A240" s="85"/>
      <c r="F240" s="131"/>
    </row>
    <row r="241" spans="1:6" s="100" customFormat="1" x14ac:dyDescent="0.2">
      <c r="A241" s="85"/>
      <c r="F241" s="131"/>
    </row>
    <row r="242" spans="1:6" s="100" customFormat="1" x14ac:dyDescent="0.2">
      <c r="A242" s="85"/>
      <c r="F242" s="131"/>
    </row>
    <row r="243" spans="1:6" s="100" customFormat="1" x14ac:dyDescent="0.2">
      <c r="A243" s="85"/>
      <c r="F243" s="131"/>
    </row>
    <row r="244" spans="1:6" s="100" customFormat="1" x14ac:dyDescent="0.2">
      <c r="A244" s="85"/>
      <c r="F244" s="131"/>
    </row>
    <row r="245" spans="1:6" s="100" customFormat="1" x14ac:dyDescent="0.2">
      <c r="A245" s="85"/>
      <c r="F245" s="131"/>
    </row>
    <row r="246" spans="1:6" s="100" customFormat="1" x14ac:dyDescent="0.2">
      <c r="A246" s="85"/>
      <c r="F246" s="131"/>
    </row>
    <row r="247" spans="1:6" s="100" customFormat="1" x14ac:dyDescent="0.2">
      <c r="A247" s="85"/>
      <c r="F247" s="131"/>
    </row>
    <row r="248" spans="1:6" s="100" customFormat="1" x14ac:dyDescent="0.2">
      <c r="A248" s="85"/>
      <c r="F248" s="131"/>
    </row>
    <row r="249" spans="1:6" s="100" customFormat="1" x14ac:dyDescent="0.2">
      <c r="A249" s="85"/>
      <c r="F249" s="131"/>
    </row>
    <row r="250" spans="1:6" s="100" customFormat="1" x14ac:dyDescent="0.2">
      <c r="A250" s="85"/>
      <c r="F250" s="131"/>
    </row>
    <row r="251" spans="1:6" s="100" customFormat="1" x14ac:dyDescent="0.2">
      <c r="A251" s="85"/>
      <c r="F251" s="131"/>
    </row>
    <row r="252" spans="1:6" s="100" customFormat="1" x14ac:dyDescent="0.2">
      <c r="A252" s="85"/>
      <c r="F252" s="131"/>
    </row>
    <row r="253" spans="1:6" s="100" customFormat="1" x14ac:dyDescent="0.2">
      <c r="A253" s="85"/>
      <c r="F253" s="131"/>
    </row>
    <row r="254" spans="1:6" s="100" customFormat="1" x14ac:dyDescent="0.2">
      <c r="A254" s="85"/>
      <c r="F254" s="131"/>
    </row>
    <row r="255" spans="1:6" s="100" customFormat="1" x14ac:dyDescent="0.2">
      <c r="A255" s="85"/>
      <c r="F255" s="131"/>
    </row>
    <row r="256" spans="1:6" s="100" customFormat="1" x14ac:dyDescent="0.2">
      <c r="A256" s="85"/>
      <c r="F256" s="131"/>
    </row>
    <row r="257" spans="1:6" s="100" customFormat="1" x14ac:dyDescent="0.2">
      <c r="A257" s="85"/>
      <c r="F257" s="131"/>
    </row>
    <row r="258" spans="1:6" s="100" customFormat="1" x14ac:dyDescent="0.2">
      <c r="A258" s="85"/>
      <c r="F258" s="131"/>
    </row>
    <row r="259" spans="1:6" s="100" customFormat="1" x14ac:dyDescent="0.2">
      <c r="A259" s="85"/>
      <c r="F259" s="131"/>
    </row>
    <row r="260" spans="1:6" s="100" customFormat="1" x14ac:dyDescent="0.2">
      <c r="A260" s="85"/>
      <c r="F260" s="131"/>
    </row>
    <row r="261" spans="1:6" s="100" customFormat="1" x14ac:dyDescent="0.2">
      <c r="A261" s="85"/>
      <c r="F261" s="131"/>
    </row>
    <row r="262" spans="1:6" s="100" customFormat="1" x14ac:dyDescent="0.2">
      <c r="A262" s="85"/>
      <c r="F262" s="131"/>
    </row>
    <row r="263" spans="1:6" s="100" customFormat="1" x14ac:dyDescent="0.2">
      <c r="A263" s="85"/>
      <c r="F263" s="131"/>
    </row>
    <row r="264" spans="1:6" s="100" customFormat="1" x14ac:dyDescent="0.2">
      <c r="A264" s="85"/>
      <c r="F264" s="131"/>
    </row>
    <row r="265" spans="1:6" s="100" customFormat="1" x14ac:dyDescent="0.2">
      <c r="A265" s="85"/>
      <c r="F265" s="131"/>
    </row>
    <row r="266" spans="1:6" s="100" customFormat="1" x14ac:dyDescent="0.2">
      <c r="A266" s="85"/>
      <c r="F266" s="131"/>
    </row>
    <row r="267" spans="1:6" s="100" customFormat="1" x14ac:dyDescent="0.2">
      <c r="A267" s="85"/>
      <c r="F267" s="131"/>
    </row>
    <row r="268" spans="1:6" s="100" customFormat="1" x14ac:dyDescent="0.2">
      <c r="A268" s="85"/>
      <c r="F268" s="131"/>
    </row>
    <row r="269" spans="1:6" s="100" customFormat="1" x14ac:dyDescent="0.2">
      <c r="A269" s="85"/>
      <c r="F269" s="131"/>
    </row>
    <row r="270" spans="1:6" s="100" customFormat="1" x14ac:dyDescent="0.2">
      <c r="A270" s="85"/>
      <c r="F270" s="131"/>
    </row>
    <row r="271" spans="1:6" s="100" customFormat="1" x14ac:dyDescent="0.2">
      <c r="A271" s="85"/>
      <c r="F271" s="131"/>
    </row>
    <row r="272" spans="1:6" s="100" customFormat="1" x14ac:dyDescent="0.2">
      <c r="A272" s="85"/>
      <c r="F272" s="131"/>
    </row>
    <row r="273" spans="1:6" s="100" customFormat="1" x14ac:dyDescent="0.2">
      <c r="A273" s="85"/>
      <c r="F273" s="131"/>
    </row>
    <row r="274" spans="1:6" s="100" customFormat="1" x14ac:dyDescent="0.2">
      <c r="A274" s="85"/>
      <c r="F274" s="131"/>
    </row>
    <row r="275" spans="1:6" s="100" customFormat="1" x14ac:dyDescent="0.2">
      <c r="A275" s="85"/>
      <c r="F275" s="131"/>
    </row>
    <row r="276" spans="1:6" s="100" customFormat="1" x14ac:dyDescent="0.2">
      <c r="A276" s="85"/>
      <c r="F276" s="131"/>
    </row>
    <row r="277" spans="1:6" s="100" customFormat="1" x14ac:dyDescent="0.2">
      <c r="A277" s="85"/>
      <c r="F277" s="131"/>
    </row>
    <row r="278" spans="1:6" s="100" customFormat="1" x14ac:dyDescent="0.2">
      <c r="A278" s="85"/>
      <c r="F278" s="131"/>
    </row>
    <row r="279" spans="1:6" s="100" customFormat="1" x14ac:dyDescent="0.2">
      <c r="A279" s="85"/>
      <c r="F279" s="131"/>
    </row>
    <row r="280" spans="1:6" s="100" customFormat="1" x14ac:dyDescent="0.2">
      <c r="A280" s="85"/>
      <c r="F280" s="131"/>
    </row>
    <row r="281" spans="1:6" s="100" customFormat="1" x14ac:dyDescent="0.2">
      <c r="A281" s="85"/>
      <c r="F281" s="131"/>
    </row>
    <row r="282" spans="1:6" s="100" customFormat="1" x14ac:dyDescent="0.2">
      <c r="A282" s="85"/>
      <c r="F282" s="131"/>
    </row>
    <row r="283" spans="1:6" s="100" customFormat="1" x14ac:dyDescent="0.2">
      <c r="A283" s="85"/>
      <c r="F283" s="131"/>
    </row>
    <row r="284" spans="1:6" s="100" customFormat="1" x14ac:dyDescent="0.2">
      <c r="A284" s="85"/>
      <c r="F284" s="131"/>
    </row>
    <row r="285" spans="1:6" s="100" customFormat="1" x14ac:dyDescent="0.2">
      <c r="A285" s="85"/>
      <c r="F285" s="131"/>
    </row>
    <row r="286" spans="1:6" s="100" customFormat="1" x14ac:dyDescent="0.2">
      <c r="A286" s="85"/>
      <c r="F286" s="131"/>
    </row>
    <row r="287" spans="1:6" s="100" customFormat="1" x14ac:dyDescent="0.2">
      <c r="A287" s="85"/>
      <c r="F287" s="131"/>
    </row>
    <row r="288" spans="1:6" s="100" customFormat="1" x14ac:dyDescent="0.2">
      <c r="A288" s="85"/>
      <c r="F288" s="131"/>
    </row>
    <row r="289" spans="1:6" s="100" customFormat="1" x14ac:dyDescent="0.2">
      <c r="A289" s="85"/>
      <c r="F289" s="131"/>
    </row>
    <row r="290" spans="1:6" s="100" customFormat="1" x14ac:dyDescent="0.2">
      <c r="A290" s="85"/>
      <c r="F290" s="131"/>
    </row>
    <row r="291" spans="1:6" s="100" customFormat="1" x14ac:dyDescent="0.2">
      <c r="A291" s="85"/>
      <c r="F291" s="131"/>
    </row>
    <row r="292" spans="1:6" s="100" customFormat="1" x14ac:dyDescent="0.2">
      <c r="A292" s="85"/>
      <c r="F292" s="131"/>
    </row>
    <row r="293" spans="1:6" s="100" customFormat="1" x14ac:dyDescent="0.2">
      <c r="A293" s="85"/>
      <c r="F293" s="131"/>
    </row>
    <row r="294" spans="1:6" s="100" customFormat="1" x14ac:dyDescent="0.2">
      <c r="A294" s="85"/>
      <c r="F294" s="131"/>
    </row>
    <row r="295" spans="1:6" s="100" customFormat="1" x14ac:dyDescent="0.2">
      <c r="A295" s="85"/>
      <c r="F295" s="131"/>
    </row>
    <row r="296" spans="1:6" s="100" customFormat="1" x14ac:dyDescent="0.2">
      <c r="A296" s="85"/>
      <c r="F296" s="131"/>
    </row>
    <row r="297" spans="1:6" s="100" customFormat="1" x14ac:dyDescent="0.2">
      <c r="A297" s="85"/>
      <c r="F297" s="131"/>
    </row>
    <row r="298" spans="1:6" s="100" customFormat="1" x14ac:dyDescent="0.2">
      <c r="A298" s="85"/>
      <c r="F298" s="131"/>
    </row>
    <row r="299" spans="1:6" s="100" customFormat="1" x14ac:dyDescent="0.2">
      <c r="A299" s="85"/>
      <c r="F299" s="131"/>
    </row>
    <row r="300" spans="1:6" s="100" customFormat="1" x14ac:dyDescent="0.2">
      <c r="A300" s="85"/>
      <c r="F300" s="131"/>
    </row>
    <row r="301" spans="1:6" s="100" customFormat="1" x14ac:dyDescent="0.2">
      <c r="A301" s="85"/>
      <c r="F301" s="131"/>
    </row>
    <row r="302" spans="1:6" s="100" customFormat="1" x14ac:dyDescent="0.2">
      <c r="A302" s="85"/>
      <c r="F302" s="131"/>
    </row>
    <row r="303" spans="1:6" s="100" customFormat="1" x14ac:dyDescent="0.2">
      <c r="A303" s="85"/>
      <c r="F303" s="131"/>
    </row>
    <row r="304" spans="1:6" s="100" customFormat="1" x14ac:dyDescent="0.2">
      <c r="A304" s="85"/>
      <c r="F304" s="131"/>
    </row>
    <row r="305" spans="1:6" s="100" customFormat="1" x14ac:dyDescent="0.2">
      <c r="A305" s="85"/>
      <c r="F305" s="131"/>
    </row>
    <row r="306" spans="1:6" s="100" customFormat="1" x14ac:dyDescent="0.2">
      <c r="A306" s="85"/>
      <c r="F306" s="131"/>
    </row>
    <row r="307" spans="1:6" s="100" customFormat="1" x14ac:dyDescent="0.2">
      <c r="A307" s="85"/>
      <c r="F307" s="131"/>
    </row>
    <row r="308" spans="1:6" s="100" customFormat="1" x14ac:dyDescent="0.2">
      <c r="A308" s="85"/>
      <c r="F308" s="131"/>
    </row>
    <row r="309" spans="1:6" s="100" customFormat="1" x14ac:dyDescent="0.2">
      <c r="A309" s="85"/>
      <c r="F309" s="131"/>
    </row>
    <row r="310" spans="1:6" s="100" customFormat="1" x14ac:dyDescent="0.2">
      <c r="A310" s="85"/>
      <c r="F310" s="131"/>
    </row>
    <row r="311" spans="1:6" s="100" customFormat="1" x14ac:dyDescent="0.2">
      <c r="A311" s="85"/>
      <c r="F311" s="131"/>
    </row>
    <row r="312" spans="1:6" s="100" customFormat="1" x14ac:dyDescent="0.2">
      <c r="A312" s="85"/>
      <c r="F312" s="131"/>
    </row>
    <row r="313" spans="1:6" s="100" customFormat="1" x14ac:dyDescent="0.2">
      <c r="A313" s="85"/>
      <c r="F313" s="131"/>
    </row>
    <row r="314" spans="1:6" s="100" customFormat="1" x14ac:dyDescent="0.2">
      <c r="A314" s="85"/>
      <c r="F314" s="131"/>
    </row>
    <row r="315" spans="1:6" s="100" customFormat="1" x14ac:dyDescent="0.2">
      <c r="A315" s="85"/>
      <c r="F315" s="131"/>
    </row>
    <row r="316" spans="1:6" s="100" customFormat="1" x14ac:dyDescent="0.2">
      <c r="A316" s="85"/>
      <c r="F316" s="131"/>
    </row>
    <row r="317" spans="1:6" s="100" customFormat="1" x14ac:dyDescent="0.2">
      <c r="A317" s="85"/>
      <c r="F317" s="131"/>
    </row>
    <row r="318" spans="1:6" s="100" customFormat="1" x14ac:dyDescent="0.2">
      <c r="A318" s="85"/>
      <c r="F318" s="131"/>
    </row>
    <row r="319" spans="1:6" s="100" customFormat="1" x14ac:dyDescent="0.2">
      <c r="A319" s="85"/>
      <c r="F319" s="131"/>
    </row>
    <row r="320" spans="1:6" s="100" customFormat="1" x14ac:dyDescent="0.2">
      <c r="A320" s="85"/>
      <c r="F320" s="131"/>
    </row>
    <row r="321" spans="1:6" s="100" customFormat="1" x14ac:dyDescent="0.2">
      <c r="A321" s="85"/>
      <c r="F321" s="131"/>
    </row>
    <row r="322" spans="1:6" s="100" customFormat="1" x14ac:dyDescent="0.2">
      <c r="A322" s="85"/>
      <c r="F322" s="131"/>
    </row>
    <row r="323" spans="1:6" s="100" customFormat="1" x14ac:dyDescent="0.2">
      <c r="A323" s="85"/>
      <c r="F323" s="131"/>
    </row>
    <row r="324" spans="1:6" s="100" customFormat="1" x14ac:dyDescent="0.2">
      <c r="A324" s="85"/>
      <c r="F324" s="131"/>
    </row>
    <row r="325" spans="1:6" s="100" customFormat="1" x14ac:dyDescent="0.2">
      <c r="A325" s="85"/>
      <c r="F325" s="131"/>
    </row>
    <row r="326" spans="1:6" s="100" customFormat="1" x14ac:dyDescent="0.2">
      <c r="A326" s="85"/>
      <c r="F326" s="131"/>
    </row>
    <row r="327" spans="1:6" s="100" customFormat="1" x14ac:dyDescent="0.2">
      <c r="A327" s="85"/>
      <c r="F327" s="131"/>
    </row>
    <row r="328" spans="1:6" s="100" customFormat="1" x14ac:dyDescent="0.2">
      <c r="A328" s="85"/>
      <c r="F328" s="131"/>
    </row>
    <row r="329" spans="1:6" s="100" customFormat="1" x14ac:dyDescent="0.2">
      <c r="A329" s="85"/>
      <c r="F329" s="131"/>
    </row>
    <row r="330" spans="1:6" s="100" customFormat="1" x14ac:dyDescent="0.2">
      <c r="A330" s="85"/>
      <c r="F330" s="131"/>
    </row>
    <row r="331" spans="1:6" s="100" customFormat="1" x14ac:dyDescent="0.2">
      <c r="A331" s="85"/>
      <c r="F331" s="131"/>
    </row>
    <row r="332" spans="1:6" s="100" customFormat="1" x14ac:dyDescent="0.2">
      <c r="A332" s="85"/>
      <c r="F332" s="131"/>
    </row>
    <row r="333" spans="1:6" s="100" customFormat="1" x14ac:dyDescent="0.2">
      <c r="A333" s="85"/>
      <c r="F333" s="131"/>
    </row>
    <row r="334" spans="1:6" s="100" customFormat="1" x14ac:dyDescent="0.2">
      <c r="A334" s="85"/>
      <c r="F334" s="131"/>
    </row>
    <row r="335" spans="1:6" s="100" customFormat="1" x14ac:dyDescent="0.2">
      <c r="A335" s="85"/>
      <c r="F335" s="131"/>
    </row>
    <row r="336" spans="1:6" s="100" customFormat="1" x14ac:dyDescent="0.2">
      <c r="A336" s="85"/>
      <c r="F336" s="131"/>
    </row>
    <row r="337" spans="1:6" s="100" customFormat="1" x14ac:dyDescent="0.2">
      <c r="A337" s="85"/>
      <c r="F337" s="131"/>
    </row>
    <row r="338" spans="1:6" s="100" customFormat="1" x14ac:dyDescent="0.2">
      <c r="A338" s="85"/>
      <c r="F338" s="131"/>
    </row>
    <row r="339" spans="1:6" s="100" customFormat="1" x14ac:dyDescent="0.2">
      <c r="A339" s="85"/>
      <c r="F339" s="131"/>
    </row>
    <row r="340" spans="1:6" s="100" customFormat="1" x14ac:dyDescent="0.2">
      <c r="A340" s="85"/>
      <c r="F340" s="131"/>
    </row>
    <row r="341" spans="1:6" s="100" customFormat="1" x14ac:dyDescent="0.2">
      <c r="A341" s="85"/>
      <c r="F341" s="131"/>
    </row>
    <row r="342" spans="1:6" s="100" customFormat="1" x14ac:dyDescent="0.2">
      <c r="A342" s="85"/>
      <c r="F342" s="131"/>
    </row>
    <row r="343" spans="1:6" s="100" customFormat="1" x14ac:dyDescent="0.2">
      <c r="A343" s="85"/>
      <c r="F343" s="131"/>
    </row>
    <row r="344" spans="1:6" s="100" customFormat="1" x14ac:dyDescent="0.2">
      <c r="A344" s="85"/>
      <c r="F344" s="131"/>
    </row>
    <row r="345" spans="1:6" s="100" customFormat="1" x14ac:dyDescent="0.2">
      <c r="A345" s="85"/>
      <c r="F345" s="131"/>
    </row>
    <row r="346" spans="1:6" s="100" customFormat="1" x14ac:dyDescent="0.2">
      <c r="A346" s="85"/>
      <c r="F346" s="131"/>
    </row>
    <row r="347" spans="1:6" s="100" customFormat="1" x14ac:dyDescent="0.2">
      <c r="A347" s="85"/>
      <c r="F347" s="131"/>
    </row>
    <row r="348" spans="1:6" s="100" customFormat="1" x14ac:dyDescent="0.2">
      <c r="A348" s="85"/>
      <c r="F348" s="131"/>
    </row>
    <row r="349" spans="1:6" s="100" customFormat="1" x14ac:dyDescent="0.2">
      <c r="A349" s="85"/>
      <c r="F349" s="131"/>
    </row>
    <row r="350" spans="1:6" s="100" customFormat="1" x14ac:dyDescent="0.2">
      <c r="A350" s="85"/>
      <c r="F350" s="131"/>
    </row>
    <row r="351" spans="1:6" s="100" customFormat="1" x14ac:dyDescent="0.2">
      <c r="A351" s="85"/>
      <c r="F351" s="131"/>
    </row>
    <row r="352" spans="1:6" s="100" customFormat="1" x14ac:dyDescent="0.2">
      <c r="A352" s="85"/>
      <c r="F352" s="131"/>
    </row>
    <row r="353" spans="1:6" s="100" customFormat="1" x14ac:dyDescent="0.2">
      <c r="A353" s="85"/>
      <c r="F353" s="131"/>
    </row>
    <row r="354" spans="1:6" s="100" customFormat="1" x14ac:dyDescent="0.2">
      <c r="A354" s="85"/>
      <c r="F354" s="131"/>
    </row>
    <row r="355" spans="1:6" s="100" customFormat="1" x14ac:dyDescent="0.2">
      <c r="A355" s="85"/>
      <c r="F355" s="131"/>
    </row>
    <row r="356" spans="1:6" s="100" customFormat="1" x14ac:dyDescent="0.2">
      <c r="A356" s="85"/>
      <c r="F356" s="131"/>
    </row>
    <row r="357" spans="1:6" s="100" customFormat="1" x14ac:dyDescent="0.2">
      <c r="A357" s="85"/>
      <c r="F357" s="131"/>
    </row>
    <row r="358" spans="1:6" s="100" customFormat="1" x14ac:dyDescent="0.2">
      <c r="A358" s="85"/>
      <c r="F358" s="131"/>
    </row>
    <row r="359" spans="1:6" s="100" customFormat="1" x14ac:dyDescent="0.2">
      <c r="A359" s="85"/>
      <c r="F359" s="131"/>
    </row>
    <row r="360" spans="1:6" s="100" customFormat="1" x14ac:dyDescent="0.2">
      <c r="A360" s="85"/>
      <c r="F360" s="131"/>
    </row>
    <row r="361" spans="1:6" s="100" customFormat="1" x14ac:dyDescent="0.2">
      <c r="A361" s="85"/>
      <c r="F361" s="131"/>
    </row>
    <row r="362" spans="1:6" s="100" customFormat="1" x14ac:dyDescent="0.2">
      <c r="A362" s="85"/>
      <c r="F362" s="131"/>
    </row>
    <row r="363" spans="1:6" s="100" customFormat="1" x14ac:dyDescent="0.2">
      <c r="A363" s="85"/>
      <c r="F363" s="131"/>
    </row>
    <row r="364" spans="1:6" s="100" customFormat="1" x14ac:dyDescent="0.2">
      <c r="A364" s="85"/>
      <c r="F364" s="131"/>
    </row>
    <row r="365" spans="1:6" s="100" customFormat="1" x14ac:dyDescent="0.2">
      <c r="A365" s="85"/>
      <c r="F365" s="131"/>
    </row>
    <row r="366" spans="1:6" s="100" customFormat="1" x14ac:dyDescent="0.2">
      <c r="A366" s="85"/>
      <c r="F366" s="131"/>
    </row>
    <row r="367" spans="1:6" s="100" customFormat="1" x14ac:dyDescent="0.2">
      <c r="A367" s="85"/>
      <c r="F367" s="131"/>
    </row>
    <row r="368" spans="1:6" s="100" customFormat="1" x14ac:dyDescent="0.2">
      <c r="A368" s="85"/>
      <c r="F368" s="131"/>
    </row>
    <row r="369" spans="1:6" s="100" customFormat="1" x14ac:dyDescent="0.2">
      <c r="A369" s="85"/>
      <c r="F369" s="131"/>
    </row>
    <row r="370" spans="1:6" s="100" customFormat="1" x14ac:dyDescent="0.2">
      <c r="A370" s="85"/>
      <c r="F370" s="131"/>
    </row>
    <row r="371" spans="1:6" s="100" customFormat="1" x14ac:dyDescent="0.2">
      <c r="A371" s="85"/>
      <c r="F371" s="131"/>
    </row>
    <row r="372" spans="1:6" s="100" customFormat="1" x14ac:dyDescent="0.2">
      <c r="A372" s="85"/>
      <c r="F372" s="131"/>
    </row>
    <row r="373" spans="1:6" s="100" customFormat="1" x14ac:dyDescent="0.2">
      <c r="A373" s="85"/>
      <c r="F373" s="131"/>
    </row>
    <row r="374" spans="1:6" s="100" customFormat="1" x14ac:dyDescent="0.2">
      <c r="A374" s="85"/>
      <c r="F374" s="131"/>
    </row>
    <row r="375" spans="1:6" s="100" customFormat="1" x14ac:dyDescent="0.2">
      <c r="A375" s="85"/>
      <c r="F375" s="131"/>
    </row>
    <row r="376" spans="1:6" s="100" customFormat="1" x14ac:dyDescent="0.2">
      <c r="A376" s="85"/>
      <c r="F376" s="131"/>
    </row>
    <row r="377" spans="1:6" s="100" customFormat="1" x14ac:dyDescent="0.2">
      <c r="A377" s="85"/>
      <c r="F377" s="131"/>
    </row>
    <row r="378" spans="1:6" s="100" customFormat="1" x14ac:dyDescent="0.2">
      <c r="A378" s="85"/>
      <c r="F378" s="131"/>
    </row>
    <row r="379" spans="1:6" s="100" customFormat="1" x14ac:dyDescent="0.2">
      <c r="A379" s="85"/>
      <c r="F379" s="131"/>
    </row>
    <row r="380" spans="1:6" s="100" customFormat="1" x14ac:dyDescent="0.2">
      <c r="A380" s="85"/>
      <c r="F380" s="131"/>
    </row>
    <row r="381" spans="1:6" s="100" customFormat="1" x14ac:dyDescent="0.2">
      <c r="A381" s="85"/>
      <c r="F381" s="131"/>
    </row>
    <row r="382" spans="1:6" s="100" customFormat="1" x14ac:dyDescent="0.2">
      <c r="A382" s="85"/>
      <c r="F382" s="131"/>
    </row>
    <row r="383" spans="1:6" s="100" customFormat="1" x14ac:dyDescent="0.2">
      <c r="A383" s="85"/>
      <c r="F383" s="131"/>
    </row>
    <row r="384" spans="1:6" s="100" customFormat="1" x14ac:dyDescent="0.2">
      <c r="A384" s="85"/>
      <c r="F384" s="131"/>
    </row>
    <row r="385" spans="1:6" s="100" customFormat="1" x14ac:dyDescent="0.2">
      <c r="A385" s="85"/>
      <c r="F385" s="131"/>
    </row>
    <row r="386" spans="1:6" s="100" customFormat="1" x14ac:dyDescent="0.2">
      <c r="A386" s="85"/>
      <c r="F386" s="131"/>
    </row>
    <row r="387" spans="1:6" s="100" customFormat="1" x14ac:dyDescent="0.2">
      <c r="A387" s="85"/>
      <c r="F387" s="131"/>
    </row>
    <row r="388" spans="1:6" s="100" customFormat="1" x14ac:dyDescent="0.2">
      <c r="A388" s="85"/>
      <c r="F388" s="131"/>
    </row>
    <row r="389" spans="1:6" s="100" customFormat="1" x14ac:dyDescent="0.2">
      <c r="A389" s="85"/>
      <c r="F389" s="131"/>
    </row>
    <row r="390" spans="1:6" s="100" customFormat="1" x14ac:dyDescent="0.2">
      <c r="A390" s="85"/>
      <c r="F390" s="131"/>
    </row>
    <row r="391" spans="1:6" s="100" customFormat="1" x14ac:dyDescent="0.2">
      <c r="A391" s="85"/>
      <c r="F391" s="131"/>
    </row>
    <row r="392" spans="1:6" s="100" customFormat="1" x14ac:dyDescent="0.2">
      <c r="A392" s="85"/>
      <c r="F392" s="131"/>
    </row>
    <row r="393" spans="1:6" s="100" customFormat="1" x14ac:dyDescent="0.2">
      <c r="A393" s="85"/>
      <c r="F393" s="131"/>
    </row>
    <row r="394" spans="1:6" s="100" customFormat="1" x14ac:dyDescent="0.2">
      <c r="A394" s="85"/>
      <c r="F394" s="131"/>
    </row>
    <row r="395" spans="1:6" s="100" customFormat="1" x14ac:dyDescent="0.2">
      <c r="A395" s="85"/>
      <c r="F395" s="131"/>
    </row>
    <row r="396" spans="1:6" s="100" customFormat="1" x14ac:dyDescent="0.2">
      <c r="A396" s="85"/>
      <c r="F396" s="131"/>
    </row>
    <row r="397" spans="1:6" s="100" customFormat="1" x14ac:dyDescent="0.2">
      <c r="A397" s="85"/>
      <c r="F397" s="131"/>
    </row>
    <row r="398" spans="1:6" s="100" customFormat="1" x14ac:dyDescent="0.2">
      <c r="A398" s="85"/>
      <c r="F398" s="131"/>
    </row>
    <row r="399" spans="1:6" s="100" customFormat="1" x14ac:dyDescent="0.2">
      <c r="A399" s="85"/>
      <c r="F399" s="131"/>
    </row>
    <row r="400" spans="1:6" s="100" customFormat="1" x14ac:dyDescent="0.2">
      <c r="A400" s="85"/>
      <c r="F400" s="131"/>
    </row>
    <row r="401" spans="1:6" s="100" customFormat="1" x14ac:dyDescent="0.2">
      <c r="A401" s="85"/>
      <c r="F401" s="131"/>
    </row>
    <row r="402" spans="1:6" s="100" customFormat="1" x14ac:dyDescent="0.2">
      <c r="A402" s="85"/>
      <c r="F402" s="131"/>
    </row>
    <row r="403" spans="1:6" s="100" customFormat="1" x14ac:dyDescent="0.2">
      <c r="A403" s="85"/>
      <c r="F403" s="131"/>
    </row>
    <row r="404" spans="1:6" s="100" customFormat="1" x14ac:dyDescent="0.2">
      <c r="A404" s="85"/>
      <c r="F404" s="131"/>
    </row>
    <row r="405" spans="1:6" s="100" customFormat="1" x14ac:dyDescent="0.2">
      <c r="A405" s="85"/>
      <c r="F405" s="131"/>
    </row>
    <row r="406" spans="1:6" s="100" customFormat="1" x14ac:dyDescent="0.2">
      <c r="A406" s="85"/>
      <c r="F406" s="131"/>
    </row>
    <row r="407" spans="1:6" s="100" customFormat="1" x14ac:dyDescent="0.2">
      <c r="A407" s="85"/>
      <c r="F407" s="131"/>
    </row>
    <row r="408" spans="1:6" s="100" customFormat="1" x14ac:dyDescent="0.2">
      <c r="A408" s="85"/>
      <c r="F408" s="131"/>
    </row>
    <row r="409" spans="1:6" s="100" customFormat="1" x14ac:dyDescent="0.2">
      <c r="A409" s="85"/>
      <c r="F409" s="131"/>
    </row>
    <row r="410" spans="1:6" s="100" customFormat="1" x14ac:dyDescent="0.2">
      <c r="A410" s="85"/>
      <c r="F410" s="131"/>
    </row>
    <row r="411" spans="1:6" s="100" customFormat="1" x14ac:dyDescent="0.2">
      <c r="A411" s="85"/>
      <c r="F411" s="131"/>
    </row>
    <row r="412" spans="1:6" s="100" customFormat="1" x14ac:dyDescent="0.2">
      <c r="A412" s="85"/>
      <c r="F412" s="131"/>
    </row>
    <row r="413" spans="1:6" s="100" customFormat="1" x14ac:dyDescent="0.2">
      <c r="A413" s="85"/>
      <c r="F413" s="131"/>
    </row>
    <row r="414" spans="1:6" s="100" customFormat="1" x14ac:dyDescent="0.2">
      <c r="A414" s="85"/>
      <c r="F414" s="131"/>
    </row>
    <row r="415" spans="1:6" s="100" customFormat="1" x14ac:dyDescent="0.2">
      <c r="A415" s="85"/>
      <c r="F415" s="131"/>
    </row>
    <row r="416" spans="1:6" s="100" customFormat="1" x14ac:dyDescent="0.2">
      <c r="A416" s="85"/>
      <c r="F416" s="131"/>
    </row>
    <row r="417" spans="1:6" s="100" customFormat="1" x14ac:dyDescent="0.2">
      <c r="A417" s="85"/>
      <c r="F417" s="131"/>
    </row>
    <row r="418" spans="1:6" s="100" customFormat="1" x14ac:dyDescent="0.2">
      <c r="A418" s="85"/>
      <c r="F418" s="131"/>
    </row>
    <row r="419" spans="1:6" s="100" customFormat="1" x14ac:dyDescent="0.2">
      <c r="A419" s="85"/>
      <c r="F419" s="131"/>
    </row>
    <row r="420" spans="1:6" s="100" customFormat="1" x14ac:dyDescent="0.2">
      <c r="A420" s="85"/>
      <c r="F420" s="131"/>
    </row>
    <row r="421" spans="1:6" s="100" customFormat="1" x14ac:dyDescent="0.2">
      <c r="A421" s="85"/>
      <c r="F421" s="131"/>
    </row>
    <row r="422" spans="1:6" s="100" customFormat="1" x14ac:dyDescent="0.2">
      <c r="A422" s="85"/>
      <c r="F422" s="131"/>
    </row>
    <row r="423" spans="1:6" s="100" customFormat="1" x14ac:dyDescent="0.2">
      <c r="A423" s="85"/>
      <c r="F423" s="131"/>
    </row>
    <row r="424" spans="1:6" s="100" customFormat="1" x14ac:dyDescent="0.2">
      <c r="A424" s="85"/>
      <c r="F424" s="131"/>
    </row>
    <row r="425" spans="1:6" s="100" customFormat="1" x14ac:dyDescent="0.2">
      <c r="A425" s="85"/>
      <c r="F425" s="131"/>
    </row>
    <row r="426" spans="1:6" s="100" customFormat="1" x14ac:dyDescent="0.2">
      <c r="A426" s="85"/>
      <c r="F426" s="131"/>
    </row>
    <row r="427" spans="1:6" s="100" customFormat="1" x14ac:dyDescent="0.2">
      <c r="A427" s="85"/>
      <c r="F427" s="131"/>
    </row>
    <row r="428" spans="1:6" s="100" customFormat="1" x14ac:dyDescent="0.2">
      <c r="A428" s="85"/>
      <c r="F428" s="131"/>
    </row>
    <row r="429" spans="1:6" s="100" customFormat="1" x14ac:dyDescent="0.2">
      <c r="A429" s="85"/>
      <c r="F429" s="131"/>
    </row>
    <row r="430" spans="1:6" s="100" customFormat="1" x14ac:dyDescent="0.2">
      <c r="A430" s="85"/>
      <c r="F430" s="131"/>
    </row>
    <row r="431" spans="1:6" s="100" customFormat="1" x14ac:dyDescent="0.2">
      <c r="A431" s="85"/>
      <c r="F431" s="131"/>
    </row>
    <row r="432" spans="1:6" s="100" customFormat="1" x14ac:dyDescent="0.2">
      <c r="A432" s="85"/>
      <c r="F432" s="131"/>
    </row>
    <row r="433" spans="1:6" s="100" customFormat="1" x14ac:dyDescent="0.2">
      <c r="A433" s="85"/>
      <c r="F433" s="131"/>
    </row>
    <row r="434" spans="1:6" s="100" customFormat="1" x14ac:dyDescent="0.2">
      <c r="A434" s="85"/>
      <c r="F434" s="131"/>
    </row>
    <row r="435" spans="1:6" s="100" customFormat="1" x14ac:dyDescent="0.2">
      <c r="A435" s="85"/>
      <c r="F435" s="131"/>
    </row>
    <row r="436" spans="1:6" s="100" customFormat="1" x14ac:dyDescent="0.2">
      <c r="A436" s="85"/>
      <c r="F436" s="131"/>
    </row>
    <row r="437" spans="1:6" s="100" customFormat="1" x14ac:dyDescent="0.2">
      <c r="A437" s="85"/>
      <c r="F437" s="131"/>
    </row>
    <row r="438" spans="1:6" s="100" customFormat="1" x14ac:dyDescent="0.2">
      <c r="A438" s="85"/>
      <c r="F438" s="131"/>
    </row>
    <row r="439" spans="1:6" s="100" customFormat="1" x14ac:dyDescent="0.2">
      <c r="A439" s="85"/>
      <c r="F439" s="131"/>
    </row>
    <row r="440" spans="1:6" s="100" customFormat="1" x14ac:dyDescent="0.2">
      <c r="A440" s="85"/>
      <c r="F440" s="131"/>
    </row>
    <row r="441" spans="1:6" s="100" customFormat="1" x14ac:dyDescent="0.2">
      <c r="A441" s="85"/>
      <c r="F441" s="131"/>
    </row>
    <row r="442" spans="1:6" s="100" customFormat="1" x14ac:dyDescent="0.2">
      <c r="A442" s="85"/>
      <c r="F442" s="131"/>
    </row>
    <row r="443" spans="1:6" s="100" customFormat="1" x14ac:dyDescent="0.2">
      <c r="A443" s="85"/>
      <c r="F443" s="131"/>
    </row>
    <row r="444" spans="1:6" s="100" customFormat="1" x14ac:dyDescent="0.2">
      <c r="A444" s="85"/>
      <c r="F444" s="131"/>
    </row>
    <row r="445" spans="1:6" s="100" customFormat="1" x14ac:dyDescent="0.2">
      <c r="A445" s="85"/>
      <c r="F445" s="131"/>
    </row>
    <row r="446" spans="1:6" s="100" customFormat="1" x14ac:dyDescent="0.2">
      <c r="A446" s="85"/>
      <c r="F446" s="131"/>
    </row>
    <row r="447" spans="1:6" s="100" customFormat="1" x14ac:dyDescent="0.2">
      <c r="A447" s="85"/>
      <c r="F447" s="131"/>
    </row>
    <row r="448" spans="1:6" s="100" customFormat="1" x14ac:dyDescent="0.2">
      <c r="A448" s="85"/>
      <c r="F448" s="131"/>
    </row>
    <row r="449" spans="1:6" s="100" customFormat="1" x14ac:dyDescent="0.2">
      <c r="A449" s="85"/>
      <c r="F449" s="131"/>
    </row>
    <row r="450" spans="1:6" s="100" customFormat="1" x14ac:dyDescent="0.2">
      <c r="A450" s="85"/>
      <c r="F450" s="131"/>
    </row>
    <row r="451" spans="1:6" s="100" customFormat="1" x14ac:dyDescent="0.2">
      <c r="A451" s="85"/>
      <c r="F451" s="131"/>
    </row>
    <row r="452" spans="1:6" s="100" customFormat="1" x14ac:dyDescent="0.2">
      <c r="A452" s="85"/>
      <c r="F452" s="131"/>
    </row>
    <row r="453" spans="1:6" s="100" customFormat="1" x14ac:dyDescent="0.2">
      <c r="A453" s="85"/>
      <c r="F453" s="131"/>
    </row>
    <row r="454" spans="1:6" s="100" customFormat="1" x14ac:dyDescent="0.2">
      <c r="A454" s="85"/>
      <c r="F454" s="131"/>
    </row>
    <row r="455" spans="1:6" s="100" customFormat="1" x14ac:dyDescent="0.2">
      <c r="A455" s="85"/>
      <c r="F455" s="131"/>
    </row>
    <row r="456" spans="1:6" s="100" customFormat="1" x14ac:dyDescent="0.2">
      <c r="A456" s="85"/>
      <c r="F456" s="131"/>
    </row>
    <row r="457" spans="1:6" s="100" customFormat="1" x14ac:dyDescent="0.2">
      <c r="A457" s="85"/>
      <c r="F457" s="131"/>
    </row>
    <row r="458" spans="1:6" s="100" customFormat="1" x14ac:dyDescent="0.2">
      <c r="A458" s="85"/>
      <c r="F458" s="131"/>
    </row>
    <row r="459" spans="1:6" s="100" customFormat="1" x14ac:dyDescent="0.2">
      <c r="A459" s="85"/>
      <c r="F459" s="131"/>
    </row>
    <row r="460" spans="1:6" s="100" customFormat="1" x14ac:dyDescent="0.2">
      <c r="A460" s="85"/>
      <c r="F460" s="131"/>
    </row>
    <row r="461" spans="1:6" s="100" customFormat="1" x14ac:dyDescent="0.2">
      <c r="A461" s="85"/>
      <c r="F461" s="131"/>
    </row>
    <row r="462" spans="1:6" s="100" customFormat="1" x14ac:dyDescent="0.2">
      <c r="A462" s="85"/>
      <c r="F462" s="131"/>
    </row>
    <row r="463" spans="1:6" s="100" customFormat="1" x14ac:dyDescent="0.2">
      <c r="A463" s="85"/>
      <c r="F463" s="131"/>
    </row>
    <row r="464" spans="1:6" s="100" customFormat="1" x14ac:dyDescent="0.2">
      <c r="A464" s="85"/>
      <c r="F464" s="131"/>
    </row>
    <row r="465" spans="1:6" s="100" customFormat="1" x14ac:dyDescent="0.2">
      <c r="A465" s="85"/>
      <c r="F465" s="131"/>
    </row>
    <row r="466" spans="1:6" s="100" customFormat="1" x14ac:dyDescent="0.2">
      <c r="A466" s="85"/>
      <c r="F466" s="131"/>
    </row>
    <row r="467" spans="1:6" s="100" customFormat="1" x14ac:dyDescent="0.2">
      <c r="A467" s="85"/>
      <c r="F467" s="131"/>
    </row>
    <row r="468" spans="1:6" s="100" customFormat="1" x14ac:dyDescent="0.2">
      <c r="A468" s="85"/>
      <c r="F468" s="131"/>
    </row>
    <row r="469" spans="1:6" s="100" customFormat="1" x14ac:dyDescent="0.2">
      <c r="A469" s="85"/>
      <c r="F469" s="131"/>
    </row>
    <row r="470" spans="1:6" s="100" customFormat="1" x14ac:dyDescent="0.2">
      <c r="A470" s="85"/>
      <c r="F470" s="131"/>
    </row>
    <row r="471" spans="1:6" s="100" customFormat="1" x14ac:dyDescent="0.2">
      <c r="A471" s="85"/>
      <c r="F471" s="131"/>
    </row>
    <row r="472" spans="1:6" s="100" customFormat="1" x14ac:dyDescent="0.2">
      <c r="A472" s="85"/>
      <c r="F472" s="131"/>
    </row>
    <row r="473" spans="1:6" s="100" customFormat="1" x14ac:dyDescent="0.2">
      <c r="A473" s="85"/>
      <c r="F473" s="131"/>
    </row>
    <row r="474" spans="1:6" s="100" customFormat="1" x14ac:dyDescent="0.2">
      <c r="A474" s="85"/>
      <c r="F474" s="131"/>
    </row>
    <row r="475" spans="1:6" s="100" customFormat="1" x14ac:dyDescent="0.2">
      <c r="A475" s="85"/>
      <c r="F475" s="131"/>
    </row>
    <row r="476" spans="1:6" s="100" customFormat="1" x14ac:dyDescent="0.2">
      <c r="A476" s="85"/>
      <c r="F476" s="131"/>
    </row>
    <row r="477" spans="1:6" s="100" customFormat="1" x14ac:dyDescent="0.2">
      <c r="A477" s="85"/>
      <c r="F477" s="131"/>
    </row>
    <row r="478" spans="1:6" s="100" customFormat="1" x14ac:dyDescent="0.2">
      <c r="A478" s="85"/>
      <c r="F478" s="131"/>
    </row>
    <row r="479" spans="1:6" s="100" customFormat="1" x14ac:dyDescent="0.2">
      <c r="A479" s="85"/>
      <c r="F479" s="131"/>
    </row>
    <row r="480" spans="1:6" s="100" customFormat="1" x14ac:dyDescent="0.2">
      <c r="A480" s="85"/>
      <c r="F480" s="131"/>
    </row>
    <row r="481" spans="1:6" s="100" customFormat="1" x14ac:dyDescent="0.2">
      <c r="A481" s="85"/>
      <c r="F481" s="131"/>
    </row>
    <row r="482" spans="1:6" s="100" customFormat="1" x14ac:dyDescent="0.2">
      <c r="A482" s="85"/>
      <c r="F482" s="131"/>
    </row>
    <row r="483" spans="1:6" s="100" customFormat="1" x14ac:dyDescent="0.2">
      <c r="A483" s="85"/>
      <c r="F483" s="131"/>
    </row>
    <row r="484" spans="1:6" s="100" customFormat="1" x14ac:dyDescent="0.2">
      <c r="A484" s="85"/>
      <c r="F484" s="131"/>
    </row>
    <row r="485" spans="1:6" s="100" customFormat="1" x14ac:dyDescent="0.2">
      <c r="A485" s="85"/>
      <c r="F485" s="131"/>
    </row>
    <row r="486" spans="1:6" s="100" customFormat="1" x14ac:dyDescent="0.2">
      <c r="A486" s="85"/>
      <c r="F486" s="131"/>
    </row>
    <row r="487" spans="1:6" s="100" customFormat="1" x14ac:dyDescent="0.2">
      <c r="A487" s="85"/>
      <c r="F487" s="131"/>
    </row>
    <row r="488" spans="1:6" s="100" customFormat="1" x14ac:dyDescent="0.2">
      <c r="A488" s="85"/>
      <c r="F488" s="131"/>
    </row>
    <row r="489" spans="1:6" s="100" customFormat="1" x14ac:dyDescent="0.2">
      <c r="A489" s="85"/>
      <c r="F489" s="131"/>
    </row>
    <row r="490" spans="1:6" s="100" customFormat="1" x14ac:dyDescent="0.2">
      <c r="A490" s="85"/>
      <c r="F490" s="131"/>
    </row>
    <row r="491" spans="1:6" s="100" customFormat="1" x14ac:dyDescent="0.2">
      <c r="A491" s="85"/>
      <c r="F491" s="131"/>
    </row>
    <row r="492" spans="1:6" s="100" customFormat="1" x14ac:dyDescent="0.2">
      <c r="A492" s="85"/>
      <c r="F492" s="131"/>
    </row>
    <row r="493" spans="1:6" s="100" customFormat="1" x14ac:dyDescent="0.2">
      <c r="A493" s="85"/>
      <c r="F493" s="131"/>
    </row>
    <row r="494" spans="1:6" s="100" customFormat="1" x14ac:dyDescent="0.2">
      <c r="A494" s="85"/>
      <c r="F494" s="131"/>
    </row>
    <row r="495" spans="1:6" s="100" customFormat="1" x14ac:dyDescent="0.2">
      <c r="A495" s="85"/>
      <c r="F495" s="131"/>
    </row>
    <row r="496" spans="1:6" s="100" customFormat="1" x14ac:dyDescent="0.2">
      <c r="A496" s="85"/>
      <c r="F496" s="131"/>
    </row>
    <row r="497" spans="1:6" s="100" customFormat="1" x14ac:dyDescent="0.2">
      <c r="A497" s="85"/>
      <c r="F497" s="131"/>
    </row>
    <row r="498" spans="1:6" s="100" customFormat="1" x14ac:dyDescent="0.2">
      <c r="A498" s="85"/>
      <c r="F498" s="131"/>
    </row>
    <row r="499" spans="1:6" s="100" customFormat="1" x14ac:dyDescent="0.2">
      <c r="A499" s="85"/>
      <c r="F499" s="131"/>
    </row>
    <row r="500" spans="1:6" s="100" customFormat="1" x14ac:dyDescent="0.2">
      <c r="A500" s="85"/>
      <c r="F500" s="131"/>
    </row>
    <row r="501" spans="1:6" s="100" customFormat="1" x14ac:dyDescent="0.2">
      <c r="A501" s="85"/>
      <c r="F501" s="131"/>
    </row>
    <row r="502" spans="1:6" s="100" customFormat="1" x14ac:dyDescent="0.2">
      <c r="A502" s="85"/>
      <c r="F502" s="131"/>
    </row>
    <row r="503" spans="1:6" s="100" customFormat="1" x14ac:dyDescent="0.2">
      <c r="A503" s="85"/>
      <c r="F503" s="131"/>
    </row>
    <row r="504" spans="1:6" s="100" customFormat="1" x14ac:dyDescent="0.2">
      <c r="A504" s="85"/>
      <c r="F504" s="131"/>
    </row>
    <row r="505" spans="1:6" s="100" customFormat="1" x14ac:dyDescent="0.2">
      <c r="A505" s="85"/>
      <c r="F505" s="131"/>
    </row>
    <row r="506" spans="1:6" s="100" customFormat="1" x14ac:dyDescent="0.2">
      <c r="A506" s="85"/>
      <c r="F506" s="131"/>
    </row>
    <row r="507" spans="1:6" s="100" customFormat="1" x14ac:dyDescent="0.2">
      <c r="A507" s="85"/>
      <c r="F507" s="131"/>
    </row>
    <row r="508" spans="1:6" s="100" customFormat="1" x14ac:dyDescent="0.2">
      <c r="A508" s="85"/>
      <c r="F508" s="131"/>
    </row>
    <row r="509" spans="1:6" s="100" customFormat="1" x14ac:dyDescent="0.2">
      <c r="A509" s="85"/>
      <c r="F509" s="131"/>
    </row>
    <row r="510" spans="1:6" s="100" customFormat="1" x14ac:dyDescent="0.2">
      <c r="A510" s="85"/>
      <c r="F510" s="131"/>
    </row>
    <row r="511" spans="1:6" s="100" customFormat="1" x14ac:dyDescent="0.2">
      <c r="A511" s="85"/>
      <c r="F511" s="131"/>
    </row>
    <row r="512" spans="1:6" s="100" customFormat="1" x14ac:dyDescent="0.2">
      <c r="A512" s="85"/>
      <c r="F512" s="131"/>
    </row>
    <row r="513" spans="1:6" s="100" customFormat="1" x14ac:dyDescent="0.2">
      <c r="A513" s="85"/>
      <c r="F513" s="131"/>
    </row>
    <row r="514" spans="1:6" s="100" customFormat="1" x14ac:dyDescent="0.2">
      <c r="A514" s="85"/>
      <c r="F514" s="131"/>
    </row>
    <row r="515" spans="1:6" s="100" customFormat="1" x14ac:dyDescent="0.2">
      <c r="A515" s="85"/>
      <c r="F515" s="131"/>
    </row>
    <row r="516" spans="1:6" s="100" customFormat="1" x14ac:dyDescent="0.2">
      <c r="A516" s="85"/>
      <c r="F516" s="131"/>
    </row>
    <row r="517" spans="1:6" s="100" customFormat="1" x14ac:dyDescent="0.2">
      <c r="A517" s="85"/>
      <c r="F517" s="131"/>
    </row>
    <row r="518" spans="1:6" s="100" customFormat="1" x14ac:dyDescent="0.2">
      <c r="A518" s="85"/>
      <c r="F518" s="131"/>
    </row>
    <row r="519" spans="1:6" s="100" customFormat="1" x14ac:dyDescent="0.2">
      <c r="A519" s="85"/>
      <c r="F519" s="131"/>
    </row>
    <row r="520" spans="1:6" s="100" customFormat="1" x14ac:dyDescent="0.2">
      <c r="A520" s="85"/>
      <c r="F520" s="131"/>
    </row>
    <row r="521" spans="1:6" s="100" customFormat="1" x14ac:dyDescent="0.2">
      <c r="A521" s="85"/>
      <c r="F521" s="131"/>
    </row>
    <row r="522" spans="1:6" s="100" customFormat="1" x14ac:dyDescent="0.2">
      <c r="A522" s="85"/>
      <c r="F522" s="131"/>
    </row>
    <row r="523" spans="1:6" s="100" customFormat="1" x14ac:dyDescent="0.2">
      <c r="A523" s="85"/>
      <c r="F523" s="131"/>
    </row>
    <row r="524" spans="1:6" s="100" customFormat="1" x14ac:dyDescent="0.2">
      <c r="A524" s="85"/>
      <c r="F524" s="131"/>
    </row>
    <row r="525" spans="1:6" s="100" customFormat="1" x14ac:dyDescent="0.2">
      <c r="A525" s="85"/>
      <c r="F525" s="131"/>
    </row>
    <row r="526" spans="1:6" s="100" customFormat="1" x14ac:dyDescent="0.2">
      <c r="A526" s="85"/>
      <c r="F526" s="131"/>
    </row>
    <row r="527" spans="1:6" s="100" customFormat="1" x14ac:dyDescent="0.2">
      <c r="A527" s="85"/>
      <c r="F527" s="131"/>
    </row>
    <row r="528" spans="1:6" s="100" customFormat="1" x14ac:dyDescent="0.2">
      <c r="A528" s="85"/>
      <c r="F528" s="131"/>
    </row>
    <row r="529" spans="1:6" s="100" customFormat="1" x14ac:dyDescent="0.2">
      <c r="A529" s="85"/>
      <c r="F529" s="131"/>
    </row>
    <row r="530" spans="1:6" s="100" customFormat="1" x14ac:dyDescent="0.2">
      <c r="A530" s="85"/>
      <c r="F530" s="131"/>
    </row>
    <row r="531" spans="1:6" s="100" customFormat="1" x14ac:dyDescent="0.2">
      <c r="A531" s="85"/>
      <c r="F531" s="131"/>
    </row>
    <row r="532" spans="1:6" s="100" customFormat="1" x14ac:dyDescent="0.2">
      <c r="A532" s="85"/>
      <c r="F532" s="131"/>
    </row>
    <row r="533" spans="1:6" s="100" customFormat="1" x14ac:dyDescent="0.2">
      <c r="A533" s="85"/>
      <c r="F533" s="131"/>
    </row>
    <row r="534" spans="1:6" s="100" customFormat="1" x14ac:dyDescent="0.2">
      <c r="A534" s="85"/>
      <c r="F534" s="131"/>
    </row>
    <row r="535" spans="1:6" s="100" customFormat="1" x14ac:dyDescent="0.2">
      <c r="A535" s="85"/>
      <c r="F535" s="131"/>
    </row>
    <row r="536" spans="1:6" s="100" customFormat="1" x14ac:dyDescent="0.2">
      <c r="A536" s="85"/>
      <c r="F536" s="131"/>
    </row>
    <row r="537" spans="1:6" s="100" customFormat="1" x14ac:dyDescent="0.2">
      <c r="A537" s="85"/>
      <c r="F537" s="131"/>
    </row>
    <row r="538" spans="1:6" s="100" customFormat="1" x14ac:dyDescent="0.2">
      <c r="A538" s="85"/>
      <c r="F538" s="131"/>
    </row>
    <row r="539" spans="1:6" s="100" customFormat="1" x14ac:dyDescent="0.2">
      <c r="A539" s="85"/>
      <c r="F539" s="131"/>
    </row>
    <row r="540" spans="1:6" s="100" customFormat="1" x14ac:dyDescent="0.2">
      <c r="A540" s="85"/>
      <c r="F540" s="131"/>
    </row>
    <row r="541" spans="1:6" s="100" customFormat="1" x14ac:dyDescent="0.2">
      <c r="A541" s="85"/>
      <c r="F541" s="131"/>
    </row>
    <row r="542" spans="1:6" s="100" customFormat="1" x14ac:dyDescent="0.2">
      <c r="A542" s="85"/>
      <c r="F542" s="131"/>
    </row>
    <row r="543" spans="1:6" s="100" customFormat="1" x14ac:dyDescent="0.2">
      <c r="A543" s="85"/>
      <c r="F543" s="131"/>
    </row>
    <row r="544" spans="1:6" s="100" customFormat="1" x14ac:dyDescent="0.2">
      <c r="A544" s="85"/>
      <c r="F544" s="131"/>
    </row>
    <row r="545" spans="1:6" s="100" customFormat="1" x14ac:dyDescent="0.2">
      <c r="A545" s="85"/>
      <c r="F545" s="131"/>
    </row>
    <row r="546" spans="1:6" s="100" customFormat="1" x14ac:dyDescent="0.2">
      <c r="A546" s="85"/>
      <c r="F546" s="131"/>
    </row>
    <row r="547" spans="1:6" s="100" customFormat="1" x14ac:dyDescent="0.2">
      <c r="A547" s="85"/>
      <c r="F547" s="131"/>
    </row>
    <row r="548" spans="1:6" s="100" customFormat="1" x14ac:dyDescent="0.2">
      <c r="A548" s="85"/>
      <c r="F548" s="131"/>
    </row>
    <row r="549" spans="1:6" s="100" customFormat="1" x14ac:dyDescent="0.2">
      <c r="A549" s="85"/>
      <c r="F549" s="131"/>
    </row>
    <row r="550" spans="1:6" s="100" customFormat="1" x14ac:dyDescent="0.2">
      <c r="A550" s="85"/>
      <c r="F550" s="131"/>
    </row>
    <row r="551" spans="1:6" s="100" customFormat="1" x14ac:dyDescent="0.2">
      <c r="A551" s="85"/>
      <c r="F551" s="131"/>
    </row>
    <row r="552" spans="1:6" s="100" customFormat="1" x14ac:dyDescent="0.2">
      <c r="A552" s="85"/>
      <c r="F552" s="131"/>
    </row>
    <row r="553" spans="1:6" s="100" customFormat="1" x14ac:dyDescent="0.2">
      <c r="A553" s="85"/>
      <c r="F553" s="131"/>
    </row>
    <row r="554" spans="1:6" s="100" customFormat="1" x14ac:dyDescent="0.2">
      <c r="A554" s="85"/>
      <c r="F554" s="131"/>
    </row>
    <row r="555" spans="1:6" s="100" customFormat="1" x14ac:dyDescent="0.2">
      <c r="A555" s="85"/>
      <c r="F555" s="131"/>
    </row>
    <row r="556" spans="1:6" s="100" customFormat="1" x14ac:dyDescent="0.2">
      <c r="A556" s="85"/>
      <c r="F556" s="131"/>
    </row>
    <row r="557" spans="1:6" s="100" customFormat="1" x14ac:dyDescent="0.2">
      <c r="A557" s="85"/>
      <c r="F557" s="131"/>
    </row>
    <row r="558" spans="1:6" s="100" customFormat="1" x14ac:dyDescent="0.2">
      <c r="A558" s="85"/>
      <c r="F558" s="131"/>
    </row>
    <row r="559" spans="1:6" s="100" customFormat="1" x14ac:dyDescent="0.2">
      <c r="A559" s="85"/>
      <c r="F559" s="131"/>
    </row>
    <row r="560" spans="1:6" s="100" customFormat="1" x14ac:dyDescent="0.2">
      <c r="A560" s="85"/>
      <c r="F560" s="131"/>
    </row>
    <row r="561" spans="1:6" s="100" customFormat="1" x14ac:dyDescent="0.2">
      <c r="A561" s="85"/>
      <c r="F561" s="131"/>
    </row>
    <row r="562" spans="1:6" s="100" customFormat="1" x14ac:dyDescent="0.2">
      <c r="A562" s="85"/>
      <c r="F562" s="131"/>
    </row>
    <row r="563" spans="1:6" s="100" customFormat="1" x14ac:dyDescent="0.2">
      <c r="A563" s="85"/>
      <c r="F563" s="131"/>
    </row>
    <row r="564" spans="1:6" s="100" customFormat="1" x14ac:dyDescent="0.2">
      <c r="A564" s="85"/>
      <c r="F564" s="131"/>
    </row>
    <row r="565" spans="1:6" s="100" customFormat="1" x14ac:dyDescent="0.2">
      <c r="A565" s="85"/>
      <c r="F565" s="131"/>
    </row>
    <row r="566" spans="1:6" s="100" customFormat="1" x14ac:dyDescent="0.2">
      <c r="A566" s="85"/>
      <c r="F566" s="131"/>
    </row>
    <row r="567" spans="1:6" s="100" customFormat="1" x14ac:dyDescent="0.2">
      <c r="A567" s="85"/>
      <c r="F567" s="131"/>
    </row>
    <row r="568" spans="1:6" s="100" customFormat="1" x14ac:dyDescent="0.2">
      <c r="A568" s="85"/>
      <c r="F568" s="131"/>
    </row>
    <row r="569" spans="1:6" s="100" customFormat="1" x14ac:dyDescent="0.2">
      <c r="A569" s="85"/>
      <c r="F569" s="131"/>
    </row>
    <row r="570" spans="1:6" s="100" customFormat="1" x14ac:dyDescent="0.2">
      <c r="A570" s="85"/>
      <c r="F570" s="131"/>
    </row>
    <row r="571" spans="1:6" s="100" customFormat="1" x14ac:dyDescent="0.2">
      <c r="A571" s="85"/>
      <c r="F571" s="131"/>
    </row>
    <row r="572" spans="1:6" s="100" customFormat="1" x14ac:dyDescent="0.2">
      <c r="A572" s="85"/>
      <c r="F572" s="131"/>
    </row>
    <row r="573" spans="1:6" s="100" customFormat="1" x14ac:dyDescent="0.2">
      <c r="A573" s="85"/>
      <c r="F573" s="131"/>
    </row>
    <row r="574" spans="1:6" s="100" customFormat="1" x14ac:dyDescent="0.2">
      <c r="A574" s="85"/>
      <c r="F574" s="131"/>
    </row>
    <row r="575" spans="1:6" s="100" customFormat="1" x14ac:dyDescent="0.2">
      <c r="A575" s="85"/>
      <c r="F575" s="131"/>
    </row>
    <row r="576" spans="1:6" s="100" customFormat="1" x14ac:dyDescent="0.2">
      <c r="A576" s="85"/>
      <c r="F576" s="131"/>
    </row>
    <row r="577" spans="1:6" s="100" customFormat="1" x14ac:dyDescent="0.2">
      <c r="A577" s="85"/>
      <c r="F577" s="131"/>
    </row>
    <row r="578" spans="1:6" s="100" customFormat="1" x14ac:dyDescent="0.2">
      <c r="A578" s="85"/>
      <c r="F578" s="131"/>
    </row>
    <row r="579" spans="1:6" s="100" customFormat="1" x14ac:dyDescent="0.2">
      <c r="A579" s="85"/>
      <c r="F579" s="131"/>
    </row>
    <row r="580" spans="1:6" s="100" customFormat="1" x14ac:dyDescent="0.2">
      <c r="A580" s="85"/>
      <c r="F580" s="131"/>
    </row>
    <row r="581" spans="1:6" s="100" customFormat="1" x14ac:dyDescent="0.2">
      <c r="A581" s="85"/>
      <c r="F581" s="131"/>
    </row>
    <row r="582" spans="1:6" s="100" customFormat="1" x14ac:dyDescent="0.2">
      <c r="A582" s="85"/>
      <c r="F582" s="131"/>
    </row>
    <row r="583" spans="1:6" s="100" customFormat="1" x14ac:dyDescent="0.2">
      <c r="A583" s="85"/>
      <c r="F583" s="131"/>
    </row>
    <row r="584" spans="1:6" s="100" customFormat="1" x14ac:dyDescent="0.2">
      <c r="A584" s="85"/>
      <c r="F584" s="131"/>
    </row>
    <row r="585" spans="1:6" s="100" customFormat="1" x14ac:dyDescent="0.2">
      <c r="A585" s="85"/>
      <c r="F585" s="131"/>
    </row>
    <row r="586" spans="1:6" s="100" customFormat="1" x14ac:dyDescent="0.2">
      <c r="A586" s="85"/>
      <c r="F586" s="131"/>
    </row>
    <row r="587" spans="1:6" s="100" customFormat="1" x14ac:dyDescent="0.2">
      <c r="A587" s="85"/>
      <c r="F587" s="131"/>
    </row>
    <row r="588" spans="1:6" s="100" customFormat="1" x14ac:dyDescent="0.2">
      <c r="A588" s="85"/>
      <c r="F588" s="131"/>
    </row>
    <row r="589" spans="1:6" s="100" customFormat="1" x14ac:dyDescent="0.2">
      <c r="A589" s="85"/>
      <c r="F589" s="131"/>
    </row>
    <row r="590" spans="1:6" s="100" customFormat="1" x14ac:dyDescent="0.2">
      <c r="A590" s="85"/>
      <c r="F590" s="131"/>
    </row>
    <row r="591" spans="1:6" s="100" customFormat="1" x14ac:dyDescent="0.2">
      <c r="A591" s="85"/>
      <c r="F591" s="131"/>
    </row>
    <row r="592" spans="1:6" s="100" customFormat="1" x14ac:dyDescent="0.2">
      <c r="A592" s="85"/>
      <c r="F592" s="131"/>
    </row>
    <row r="593" spans="1:6" s="100" customFormat="1" x14ac:dyDescent="0.2">
      <c r="A593" s="85"/>
      <c r="F593" s="131"/>
    </row>
    <row r="594" spans="1:6" s="100" customFormat="1" x14ac:dyDescent="0.2">
      <c r="A594" s="85"/>
      <c r="F594" s="131"/>
    </row>
    <row r="595" spans="1:6" s="100" customFormat="1" x14ac:dyDescent="0.2">
      <c r="A595" s="85"/>
      <c r="F595" s="131"/>
    </row>
    <row r="596" spans="1:6" s="100" customFormat="1" x14ac:dyDescent="0.2">
      <c r="A596" s="85"/>
      <c r="F596" s="131"/>
    </row>
    <row r="597" spans="1:6" s="100" customFormat="1" x14ac:dyDescent="0.2">
      <c r="A597" s="85"/>
      <c r="F597" s="131"/>
    </row>
    <row r="598" spans="1:6" s="100" customFormat="1" x14ac:dyDescent="0.2">
      <c r="A598" s="85"/>
      <c r="F598" s="131"/>
    </row>
    <row r="599" spans="1:6" s="100" customFormat="1" x14ac:dyDescent="0.2">
      <c r="A599" s="85"/>
      <c r="F599" s="131"/>
    </row>
    <row r="600" spans="1:6" s="100" customFormat="1" x14ac:dyDescent="0.2">
      <c r="A600" s="85"/>
      <c r="F600" s="131"/>
    </row>
    <row r="601" spans="1:6" s="100" customFormat="1" x14ac:dyDescent="0.2">
      <c r="A601" s="85"/>
      <c r="F601" s="131"/>
    </row>
    <row r="602" spans="1:6" s="100" customFormat="1" x14ac:dyDescent="0.2">
      <c r="A602" s="85"/>
      <c r="F602" s="131"/>
    </row>
    <row r="603" spans="1:6" s="100" customFormat="1" x14ac:dyDescent="0.2">
      <c r="A603" s="85"/>
      <c r="F603" s="131"/>
    </row>
    <row r="604" spans="1:6" s="100" customFormat="1" x14ac:dyDescent="0.2">
      <c r="A604" s="85"/>
      <c r="F604" s="131"/>
    </row>
    <row r="605" spans="1:6" s="100" customFormat="1" x14ac:dyDescent="0.2">
      <c r="A605" s="85"/>
      <c r="F605" s="131"/>
    </row>
    <row r="606" spans="1:6" s="100" customFormat="1" x14ac:dyDescent="0.2">
      <c r="A606" s="85"/>
      <c r="F606" s="131"/>
    </row>
    <row r="607" spans="1:6" s="100" customFormat="1" x14ac:dyDescent="0.2">
      <c r="A607" s="85"/>
      <c r="F607" s="131"/>
    </row>
    <row r="608" spans="1:6" s="100" customFormat="1" x14ac:dyDescent="0.2">
      <c r="A608" s="85"/>
      <c r="F608" s="131"/>
    </row>
    <row r="609" spans="1:6" s="100" customFormat="1" x14ac:dyDescent="0.2">
      <c r="A609" s="85"/>
      <c r="F609" s="131"/>
    </row>
    <row r="610" spans="1:6" s="100" customFormat="1" x14ac:dyDescent="0.2">
      <c r="A610" s="85"/>
      <c r="F610" s="131"/>
    </row>
    <row r="611" spans="1:6" s="100" customFormat="1" x14ac:dyDescent="0.2">
      <c r="A611" s="85"/>
      <c r="F611" s="131"/>
    </row>
    <row r="612" spans="1:6" s="100" customFormat="1" x14ac:dyDescent="0.2">
      <c r="A612" s="85"/>
      <c r="F612" s="131"/>
    </row>
    <row r="613" spans="1:6" s="100" customFormat="1" x14ac:dyDescent="0.2">
      <c r="A613" s="85"/>
      <c r="F613" s="131"/>
    </row>
    <row r="614" spans="1:6" s="100" customFormat="1" x14ac:dyDescent="0.2">
      <c r="A614" s="85"/>
      <c r="F614" s="131"/>
    </row>
    <row r="615" spans="1:6" s="100" customFormat="1" x14ac:dyDescent="0.2">
      <c r="A615" s="85"/>
      <c r="F615" s="131"/>
    </row>
    <row r="616" spans="1:6" s="100" customFormat="1" x14ac:dyDescent="0.2">
      <c r="A616" s="85"/>
      <c r="F616" s="131"/>
    </row>
    <row r="617" spans="1:6" s="100" customFormat="1" x14ac:dyDescent="0.2">
      <c r="A617" s="85"/>
      <c r="F617" s="131"/>
    </row>
    <row r="618" spans="1:6" s="100" customFormat="1" x14ac:dyDescent="0.2">
      <c r="A618" s="85"/>
      <c r="F618" s="131"/>
    </row>
    <row r="619" spans="1:6" s="100" customFormat="1" x14ac:dyDescent="0.2">
      <c r="A619" s="85"/>
      <c r="F619" s="131"/>
    </row>
    <row r="620" spans="1:6" s="100" customFormat="1" x14ac:dyDescent="0.2">
      <c r="A620" s="85"/>
      <c r="F620" s="131"/>
    </row>
    <row r="621" spans="1:6" s="100" customFormat="1" x14ac:dyDescent="0.2">
      <c r="A621" s="85"/>
      <c r="F621" s="131"/>
    </row>
    <row r="622" spans="1:6" s="100" customFormat="1" x14ac:dyDescent="0.2">
      <c r="A622" s="85"/>
      <c r="F622" s="131"/>
    </row>
    <row r="623" spans="1:6" s="100" customFormat="1" x14ac:dyDescent="0.2">
      <c r="A623" s="85"/>
      <c r="F623" s="131"/>
    </row>
    <row r="624" spans="1:6" s="100" customFormat="1" x14ac:dyDescent="0.2">
      <c r="A624" s="85"/>
      <c r="F624" s="131"/>
    </row>
    <row r="625" spans="1:6" s="100" customFormat="1" x14ac:dyDescent="0.2">
      <c r="A625" s="85"/>
      <c r="F625" s="131"/>
    </row>
    <row r="626" spans="1:6" s="100" customFormat="1" x14ac:dyDescent="0.2">
      <c r="A626" s="85"/>
      <c r="F626" s="131"/>
    </row>
    <row r="627" spans="1:6" s="100" customFormat="1" x14ac:dyDescent="0.2">
      <c r="A627" s="85"/>
      <c r="F627" s="131"/>
    </row>
    <row r="628" spans="1:6" s="100" customFormat="1" x14ac:dyDescent="0.2">
      <c r="A628" s="85"/>
      <c r="F628" s="131"/>
    </row>
    <row r="629" spans="1:6" s="100" customFormat="1" x14ac:dyDescent="0.2">
      <c r="A629" s="85"/>
      <c r="F629" s="131"/>
    </row>
    <row r="630" spans="1:6" s="100" customFormat="1" x14ac:dyDescent="0.2">
      <c r="A630" s="85"/>
      <c r="F630" s="131"/>
    </row>
    <row r="631" spans="1:6" s="100" customFormat="1" x14ac:dyDescent="0.2">
      <c r="A631" s="85"/>
      <c r="F631" s="131"/>
    </row>
    <row r="632" spans="1:6" s="100" customFormat="1" x14ac:dyDescent="0.2">
      <c r="A632" s="85"/>
      <c r="F632" s="131"/>
    </row>
    <row r="633" spans="1:6" s="100" customFormat="1" x14ac:dyDescent="0.2">
      <c r="A633" s="85"/>
      <c r="F633" s="131"/>
    </row>
    <row r="634" spans="1:6" s="100" customFormat="1" x14ac:dyDescent="0.2">
      <c r="A634" s="85"/>
      <c r="F634" s="131"/>
    </row>
    <row r="635" spans="1:6" s="100" customFormat="1" x14ac:dyDescent="0.2">
      <c r="A635" s="85"/>
      <c r="F635" s="131"/>
    </row>
    <row r="636" spans="1:6" s="100" customFormat="1" x14ac:dyDescent="0.2">
      <c r="A636" s="85"/>
      <c r="F636" s="131"/>
    </row>
    <row r="637" spans="1:6" s="100" customFormat="1" x14ac:dyDescent="0.2">
      <c r="A637" s="85"/>
      <c r="F637" s="131"/>
    </row>
    <row r="638" spans="1:6" s="100" customFormat="1" x14ac:dyDescent="0.2">
      <c r="A638" s="85"/>
      <c r="F638" s="131"/>
    </row>
    <row r="639" spans="1:6" s="100" customFormat="1" x14ac:dyDescent="0.2">
      <c r="A639" s="85"/>
      <c r="F639" s="131"/>
    </row>
    <row r="640" spans="1:6" s="100" customFormat="1" x14ac:dyDescent="0.2">
      <c r="A640" s="85"/>
      <c r="F640" s="131"/>
    </row>
    <row r="641" spans="1:6" s="100" customFormat="1" x14ac:dyDescent="0.2">
      <c r="A641" s="85"/>
      <c r="F641" s="131"/>
    </row>
    <row r="642" spans="1:6" s="100" customFormat="1" x14ac:dyDescent="0.2">
      <c r="A642" s="85"/>
      <c r="F642" s="131"/>
    </row>
    <row r="643" spans="1:6" s="100" customFormat="1" x14ac:dyDescent="0.2">
      <c r="A643" s="85"/>
      <c r="F643" s="131"/>
    </row>
    <row r="644" spans="1:6" s="100" customFormat="1" x14ac:dyDescent="0.2">
      <c r="A644" s="85"/>
      <c r="F644" s="131"/>
    </row>
    <row r="645" spans="1:6" s="100" customFormat="1" x14ac:dyDescent="0.2">
      <c r="A645" s="85"/>
      <c r="F645" s="131"/>
    </row>
    <row r="646" spans="1:6" s="100" customFormat="1" x14ac:dyDescent="0.2">
      <c r="A646" s="85"/>
      <c r="F646" s="131"/>
    </row>
    <row r="647" spans="1:6" s="100" customFormat="1" x14ac:dyDescent="0.2">
      <c r="A647" s="85"/>
      <c r="F647" s="131"/>
    </row>
    <row r="648" spans="1:6" s="100" customFormat="1" x14ac:dyDescent="0.2">
      <c r="A648" s="85"/>
      <c r="F648" s="131"/>
    </row>
    <row r="649" spans="1:6" s="100" customFormat="1" x14ac:dyDescent="0.2">
      <c r="A649" s="85"/>
      <c r="F649" s="131"/>
    </row>
    <row r="650" spans="1:6" s="100" customFormat="1" x14ac:dyDescent="0.2">
      <c r="A650" s="85"/>
      <c r="F650" s="131"/>
    </row>
    <row r="651" spans="1:6" s="100" customFormat="1" x14ac:dyDescent="0.2">
      <c r="A651" s="85"/>
      <c r="F651" s="131"/>
    </row>
    <row r="652" spans="1:6" s="100" customFormat="1" x14ac:dyDescent="0.2">
      <c r="A652" s="85"/>
      <c r="F652" s="131"/>
    </row>
  </sheetData>
  <mergeCells count="6">
    <mergeCell ref="A42:B42"/>
    <mergeCell ref="A2:H2"/>
    <mergeCell ref="A3:H3"/>
    <mergeCell ref="A4:H4"/>
    <mergeCell ref="A5:H5"/>
    <mergeCell ref="A41:B41"/>
  </mergeCells>
  <pageMargins left="0.25" right="0.25" top="0.75" bottom="0.75" header="0.3" footer="0.3"/>
  <pageSetup scale="7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656"/>
  <sheetViews>
    <sheetView showGridLines="0" view="pageBreakPreview" topLeftCell="B8" zoomScaleNormal="70" zoomScaleSheetLayoutView="100" workbookViewId="0">
      <selection activeCell="H22" sqref="H22"/>
    </sheetView>
  </sheetViews>
  <sheetFormatPr baseColWidth="10" defaultColWidth="12.5703125" defaultRowHeight="12.75" x14ac:dyDescent="0.2"/>
  <cols>
    <col min="1" max="1" width="35.85546875" style="208" customWidth="1"/>
    <col min="2" max="2" width="22.140625" style="208" bestFit="1" customWidth="1"/>
    <col min="3" max="3" width="18.5703125" style="208" customWidth="1"/>
    <col min="4" max="4" width="19.5703125" style="208" customWidth="1"/>
    <col min="5" max="5" width="22.140625" style="208" bestFit="1" customWidth="1"/>
    <col min="6" max="6" width="18.42578125" style="268" customWidth="1"/>
    <col min="7" max="7" width="19" style="208" customWidth="1"/>
    <col min="8" max="8" width="22.42578125" style="208" bestFit="1" customWidth="1"/>
    <col min="9" max="9" width="13.42578125" style="208" bestFit="1" customWidth="1"/>
    <col min="10" max="11" width="12.5703125" style="208"/>
    <col min="12" max="12" width="19.28515625" style="208" bestFit="1" customWidth="1"/>
    <col min="13" max="16384" width="12.5703125" style="208"/>
  </cols>
  <sheetData>
    <row r="2" spans="1:12" ht="18.75" x14ac:dyDescent="0.3">
      <c r="A2" s="334" t="s">
        <v>246</v>
      </c>
      <c r="B2" s="334"/>
      <c r="C2" s="334"/>
      <c r="D2" s="334"/>
      <c r="E2" s="334"/>
      <c r="F2" s="334"/>
      <c r="G2" s="334"/>
      <c r="H2" s="334"/>
    </row>
    <row r="3" spans="1:12" ht="18.75" x14ac:dyDescent="0.3">
      <c r="A3" s="334" t="s">
        <v>247</v>
      </c>
      <c r="B3" s="334"/>
      <c r="C3" s="334"/>
      <c r="D3" s="334"/>
      <c r="E3" s="334"/>
      <c r="F3" s="334"/>
      <c r="G3" s="334"/>
      <c r="H3" s="334"/>
    </row>
    <row r="4" spans="1:12" ht="18.75" x14ac:dyDescent="0.3">
      <c r="A4" s="334" t="s">
        <v>311</v>
      </c>
      <c r="B4" s="334"/>
      <c r="C4" s="334"/>
      <c r="D4" s="334"/>
      <c r="E4" s="334"/>
      <c r="F4" s="334"/>
      <c r="G4" s="334"/>
      <c r="H4" s="334"/>
    </row>
    <row r="5" spans="1:12" ht="18.75" x14ac:dyDescent="0.3">
      <c r="A5" s="334" t="s">
        <v>51</v>
      </c>
      <c r="B5" s="334"/>
      <c r="C5" s="334"/>
      <c r="D5" s="334"/>
      <c r="E5" s="334"/>
      <c r="F5" s="334"/>
      <c r="G5" s="334"/>
      <c r="H5" s="334"/>
    </row>
    <row r="6" spans="1:12" ht="18.75" x14ac:dyDescent="0.3">
      <c r="A6" s="209"/>
      <c r="B6" s="209"/>
      <c r="C6" s="209"/>
      <c r="D6" s="209"/>
      <c r="E6" s="209"/>
      <c r="F6" s="209"/>
      <c r="G6" s="209"/>
      <c r="H6" s="209"/>
    </row>
    <row r="7" spans="1:12" x14ac:dyDescent="0.2">
      <c r="A7" s="210"/>
      <c r="B7" s="210"/>
      <c r="C7" s="210"/>
      <c r="D7" s="210"/>
      <c r="E7" s="210"/>
      <c r="F7" s="211"/>
      <c r="G7" s="210"/>
      <c r="H7" s="210"/>
    </row>
    <row r="8" spans="1:12" s="214" customFormat="1" ht="15.75" x14ac:dyDescent="0.25">
      <c r="A8" s="212"/>
      <c r="B8" s="212" t="s">
        <v>248</v>
      </c>
      <c r="C8" s="212"/>
      <c r="D8" s="212"/>
      <c r="E8" s="212" t="s">
        <v>248</v>
      </c>
      <c r="F8" s="213"/>
      <c r="G8" s="212"/>
      <c r="H8" s="212" t="s">
        <v>249</v>
      </c>
    </row>
    <row r="9" spans="1:12" s="214" customFormat="1" ht="15.75" x14ac:dyDescent="0.25">
      <c r="A9" s="212"/>
      <c r="B9" s="215" t="s">
        <v>252</v>
      </c>
      <c r="C9" s="212" t="s">
        <v>250</v>
      </c>
      <c r="D9" s="212" t="s">
        <v>251</v>
      </c>
      <c r="E9" s="215" t="s">
        <v>309</v>
      </c>
      <c r="F9" s="213" t="s">
        <v>250</v>
      </c>
      <c r="G9" s="212" t="s">
        <v>251</v>
      </c>
      <c r="H9" s="216" t="s">
        <v>309</v>
      </c>
    </row>
    <row r="10" spans="1:12" ht="15.75" x14ac:dyDescent="0.25">
      <c r="A10" s="217"/>
      <c r="B10" s="218"/>
      <c r="C10" s="218"/>
      <c r="D10" s="218"/>
      <c r="E10" s="218"/>
      <c r="F10" s="219"/>
      <c r="G10" s="218"/>
      <c r="H10" s="218"/>
    </row>
    <row r="11" spans="1:12" s="223" customFormat="1" ht="18.75" x14ac:dyDescent="0.3">
      <c r="A11" s="220" t="s">
        <v>104</v>
      </c>
      <c r="B11" s="221"/>
      <c r="C11" s="221"/>
      <c r="D11" s="221"/>
      <c r="E11" s="221"/>
      <c r="F11" s="222"/>
      <c r="G11" s="221"/>
      <c r="H11" s="221"/>
    </row>
    <row r="12" spans="1:12" s="223" customFormat="1" ht="15.75" x14ac:dyDescent="0.25">
      <c r="A12" s="217" t="s">
        <v>253</v>
      </c>
      <c r="B12" s="224">
        <f>+'PT Sept 2022'!B12/1000</f>
        <v>69344.801000000007</v>
      </c>
      <c r="C12" s="224">
        <f>+'PT Sept 2022'!C12/1000</f>
        <v>0</v>
      </c>
      <c r="D12" s="225">
        <v>0</v>
      </c>
      <c r="E12" s="224">
        <f>SUM(B12:D12)</f>
        <v>69344.801000000007</v>
      </c>
      <c r="F12" s="224">
        <f>+'PT Sept 2022'!F12/1000</f>
        <v>0</v>
      </c>
      <c r="G12" s="225">
        <v>0</v>
      </c>
      <c r="H12" s="224">
        <f>SUM(E12:G12)</f>
        <v>69344.801000000007</v>
      </c>
    </row>
    <row r="13" spans="1:12" s="223" customFormat="1" ht="15.75" x14ac:dyDescent="0.25">
      <c r="A13" s="217" t="s">
        <v>254</v>
      </c>
      <c r="B13" s="224">
        <f>+'PT Sept 2022'!B13/1000</f>
        <v>10412.920615000003</v>
      </c>
      <c r="C13" s="226">
        <f>+'PT Sept 2022'!C13/1000</f>
        <v>548.32987000000003</v>
      </c>
      <c r="D13" s="225">
        <v>0</v>
      </c>
      <c r="E13" s="224">
        <f>SUM(B13:D13)</f>
        <v>10961.250485000002</v>
      </c>
      <c r="F13" s="226">
        <f>+'PT Sept 2022'!F13/1000</f>
        <v>0</v>
      </c>
      <c r="G13" s="225">
        <v>0</v>
      </c>
      <c r="H13" s="226">
        <f>SUM(E13:G13)</f>
        <v>10961.250485000002</v>
      </c>
      <c r="J13" s="227">
        <f>+H13/H12</f>
        <v>0.15806881448834212</v>
      </c>
      <c r="K13" s="283">
        <f>+E13/E12</f>
        <v>0.15806881448834212</v>
      </c>
    </row>
    <row r="14" spans="1:12" s="223" customFormat="1" ht="15.75" x14ac:dyDescent="0.25">
      <c r="A14" s="217" t="s">
        <v>255</v>
      </c>
      <c r="B14" s="224">
        <f>+'PT Sept 2022'!B14/1000</f>
        <v>369.79884999999996</v>
      </c>
      <c r="C14" s="225">
        <f>+'PT Sept 2022'!C14/1000</f>
        <v>0</v>
      </c>
      <c r="D14" s="225">
        <v>0</v>
      </c>
      <c r="E14" s="224">
        <f>SUM(B14:D14)</f>
        <v>369.79884999999996</v>
      </c>
      <c r="F14" s="225">
        <f>+'PT Sept 2022'!F14/1000</f>
        <v>0</v>
      </c>
      <c r="G14" s="225">
        <v>0</v>
      </c>
      <c r="H14" s="226">
        <f>SUM(E14:G14)</f>
        <v>369.79884999999996</v>
      </c>
      <c r="I14" s="223">
        <f>SUM(H13:H15,H20)</f>
        <v>46049.873021000014</v>
      </c>
      <c r="J14" s="223">
        <v>40383.533410000018</v>
      </c>
      <c r="K14" s="223">
        <f>+J14-I14</f>
        <v>-5666.3396109999958</v>
      </c>
    </row>
    <row r="15" spans="1:12" s="223" customFormat="1" ht="18" x14ac:dyDescent="0.4">
      <c r="A15" s="217" t="s">
        <v>256</v>
      </c>
      <c r="B15" s="270">
        <v>29832.72664600001</v>
      </c>
      <c r="C15" s="228">
        <f>+'PT Sept 2022'!C15/1000</f>
        <v>5483.2986799999999</v>
      </c>
      <c r="D15" s="228">
        <f>+'PT Sept 2022'!D15/1000</f>
        <v>-1144.1684599999999</v>
      </c>
      <c r="E15" s="229">
        <f>SUM(B15:D15)-0.1</f>
        <v>34171.756866000011</v>
      </c>
      <c r="F15" s="228">
        <f>+'PT Sept 2022'!F15/1000+0.1</f>
        <v>283.60000000000002</v>
      </c>
      <c r="G15" s="230">
        <f>+'PT Sept 2022'!G15/1000</f>
        <v>0</v>
      </c>
      <c r="H15" s="228">
        <f>SUM(E15:G15)-0.1</f>
        <v>34455.256866000011</v>
      </c>
      <c r="I15" s="231"/>
      <c r="J15" s="222"/>
    </row>
    <row r="16" spans="1:12" s="223" customFormat="1" ht="21" thickBot="1" x14ac:dyDescent="0.45">
      <c r="A16" s="220" t="s">
        <v>39</v>
      </c>
      <c r="B16" s="232">
        <f>SUM(B12:B15)-0.1</f>
        <v>109960.14711100003</v>
      </c>
      <c r="C16" s="232">
        <f t="shared" ref="C16:H16" si="0">SUM(C12:C15)</f>
        <v>6031.6285499999994</v>
      </c>
      <c r="D16" s="232">
        <f t="shared" si="0"/>
        <v>-1144.1684599999999</v>
      </c>
      <c r="E16" s="233">
        <f t="shared" si="0"/>
        <v>114847.60720100002</v>
      </c>
      <c r="F16" s="232">
        <f t="shared" si="0"/>
        <v>283.60000000000002</v>
      </c>
      <c r="G16" s="232">
        <f t="shared" si="0"/>
        <v>0</v>
      </c>
      <c r="H16" s="232">
        <f t="shared" si="0"/>
        <v>115131.10720100002</v>
      </c>
      <c r="L16" s="234"/>
    </row>
    <row r="17" spans="1:12" s="223" customFormat="1" ht="16.5" thickTop="1" x14ac:dyDescent="0.25">
      <c r="A17" s="217"/>
      <c r="B17" s="228"/>
      <c r="C17" s="228"/>
      <c r="D17" s="228"/>
      <c r="E17" s="228"/>
      <c r="F17" s="228"/>
      <c r="G17" s="228"/>
      <c r="H17" s="228"/>
      <c r="L17" s="234"/>
    </row>
    <row r="18" spans="1:12" s="223" customFormat="1" ht="15.75" x14ac:dyDescent="0.25">
      <c r="A18" s="217"/>
      <c r="B18" s="228"/>
      <c r="C18" s="228"/>
      <c r="D18" s="228"/>
      <c r="E18" s="228"/>
      <c r="F18" s="228"/>
      <c r="G18" s="228"/>
      <c r="H18" s="228"/>
      <c r="L18" s="234"/>
    </row>
    <row r="19" spans="1:12" s="223" customFormat="1" ht="15.75" x14ac:dyDescent="0.25">
      <c r="A19" s="235" t="s">
        <v>312</v>
      </c>
      <c r="B19" s="228"/>
      <c r="C19" s="228"/>
      <c r="D19" s="228"/>
      <c r="E19" s="228"/>
      <c r="F19" s="228"/>
      <c r="G19" s="228"/>
      <c r="H19" s="228"/>
      <c r="L19" s="234"/>
    </row>
    <row r="20" spans="1:12" s="223" customFormat="1" ht="15.75" x14ac:dyDescent="0.25">
      <c r="A20" s="236" t="s">
        <v>313</v>
      </c>
      <c r="B20" s="226">
        <v>226.33545000000001</v>
      </c>
      <c r="C20" s="228">
        <f>146100.24/1000</f>
        <v>146.10023999999999</v>
      </c>
      <c r="D20" s="228">
        <f>-157980.11/1000</f>
        <v>-157.98011</v>
      </c>
      <c r="E20" s="228">
        <f>+SUM(B20:D20)-0.1</f>
        <v>214.35558000000003</v>
      </c>
      <c r="F20" s="228">
        <f>+Hoja1!F42/1000</f>
        <v>825.4053200000003</v>
      </c>
      <c r="G20" s="228">
        <f>-Hoja1!E42/1000</f>
        <v>-776.3140800000001</v>
      </c>
      <c r="H20" s="228">
        <f>+SUM(E20:G20)+0.12</f>
        <v>263.56682000000012</v>
      </c>
      <c r="I20" s="223">
        <f>+H20*1000</f>
        <v>263566.82000000012</v>
      </c>
      <c r="J20" s="223">
        <v>-263573.17</v>
      </c>
      <c r="K20" s="223">
        <f>+J20/1000</f>
        <v>-263.57317</v>
      </c>
      <c r="L20" s="237">
        <f>+K20/1000</f>
        <v>-0.26357317000000002</v>
      </c>
    </row>
    <row r="21" spans="1:12" s="223" customFormat="1" ht="16.5" thickBot="1" x14ac:dyDescent="0.3">
      <c r="A21" s="217"/>
      <c r="B21" s="228"/>
      <c r="C21" s="228"/>
      <c r="D21" s="228"/>
      <c r="E21" s="228"/>
      <c r="F21" s="228"/>
      <c r="G21" s="228"/>
      <c r="H21" s="228"/>
      <c r="L21" s="234"/>
    </row>
    <row r="22" spans="1:12" s="223" customFormat="1" ht="16.5" thickBot="1" x14ac:dyDescent="0.3">
      <c r="A22" s="238" t="s">
        <v>39</v>
      </c>
      <c r="B22" s="239">
        <f>+SUM(B16:B20)</f>
        <v>110186.48256100003</v>
      </c>
      <c r="C22" s="239">
        <f t="shared" ref="C22:H22" si="1">+SUM(C16:C20)</f>
        <v>6177.7287899999992</v>
      </c>
      <c r="D22" s="239">
        <f t="shared" si="1"/>
        <v>-1302.1485699999998</v>
      </c>
      <c r="E22" s="239">
        <f t="shared" si="1"/>
        <v>115061.96278100002</v>
      </c>
      <c r="F22" s="239">
        <f t="shared" si="1"/>
        <v>1109.0053200000002</v>
      </c>
      <c r="G22" s="239">
        <f>+SUM(G16:G20)-0.1</f>
        <v>-776.41408000000013</v>
      </c>
      <c r="H22" s="284">
        <f t="shared" si="1"/>
        <v>115394.67402100003</v>
      </c>
      <c r="I22" s="223">
        <v>119319.86425000001</v>
      </c>
      <c r="J22" s="223">
        <f>+H22-I22</f>
        <v>-3925.1902289999853</v>
      </c>
      <c r="K22" s="223">
        <f>+J22*1000</f>
        <v>-3925190.2289999854</v>
      </c>
      <c r="L22" s="234"/>
    </row>
    <row r="23" spans="1:12" s="223" customFormat="1" ht="15.75" x14ac:dyDescent="0.25">
      <c r="A23" s="217"/>
      <c r="B23" s="221"/>
      <c r="C23" s="222"/>
      <c r="D23" s="240"/>
      <c r="E23" s="221"/>
      <c r="F23" s="222"/>
      <c r="G23" s="240"/>
      <c r="H23" s="221"/>
    </row>
    <row r="24" spans="1:12" s="244" customFormat="1" ht="15.75" x14ac:dyDescent="0.25">
      <c r="A24" s="241" t="s">
        <v>257</v>
      </c>
      <c r="B24" s="242"/>
      <c r="C24" s="242"/>
      <c r="D24" s="243"/>
      <c r="E24" s="242"/>
      <c r="F24" s="242"/>
      <c r="G24" s="243"/>
      <c r="H24" s="242"/>
    </row>
    <row r="25" spans="1:12" s="244" customFormat="1" ht="15.75" x14ac:dyDescent="0.25">
      <c r="A25" s="217" t="s">
        <v>258</v>
      </c>
      <c r="B25" s="242"/>
      <c r="C25" s="242"/>
      <c r="D25" s="243"/>
      <c r="E25" s="242"/>
      <c r="F25" s="242"/>
      <c r="G25" s="243"/>
      <c r="H25" s="242"/>
    </row>
    <row r="26" spans="1:12" s="244" customFormat="1" ht="15.75" x14ac:dyDescent="0.25">
      <c r="A26" s="217" t="s">
        <v>259</v>
      </c>
      <c r="B26" s="245">
        <v>1.6</v>
      </c>
      <c r="C26" s="242"/>
      <c r="D26" s="246"/>
      <c r="E26" s="245">
        <v>1.65</v>
      </c>
      <c r="F26" s="242"/>
      <c r="G26" s="246"/>
      <c r="H26" s="245">
        <f>+'PT Sept 2022'!H22</f>
        <v>1.7209497274496464</v>
      </c>
      <c r="I26" s="244">
        <f>+H22/H36</f>
        <v>1.66407102417094E-3</v>
      </c>
    </row>
    <row r="27" spans="1:12" s="244" customFormat="1" ht="18.75" customHeight="1" x14ac:dyDescent="0.25">
      <c r="B27" s="247"/>
      <c r="C27" s="248"/>
      <c r="D27" s="248"/>
      <c r="E27" s="249"/>
      <c r="F27" s="250"/>
      <c r="G27" s="248"/>
      <c r="H27" s="249"/>
    </row>
    <row r="28" spans="1:12" s="244" customFormat="1" ht="15.75" hidden="1" x14ac:dyDescent="0.25">
      <c r="A28" s="217" t="s">
        <v>260</v>
      </c>
      <c r="B28" s="247"/>
      <c r="C28" s="248"/>
      <c r="D28" s="248"/>
      <c r="E28" s="249"/>
      <c r="F28" s="250"/>
      <c r="G28" s="248"/>
      <c r="H28" s="249"/>
    </row>
    <row r="29" spans="1:12" s="244" customFormat="1" ht="15.75" hidden="1" x14ac:dyDescent="0.25">
      <c r="A29" s="217" t="s">
        <v>261</v>
      </c>
      <c r="B29" s="247"/>
      <c r="C29" s="248"/>
      <c r="D29" s="248"/>
      <c r="E29" s="249"/>
      <c r="F29" s="250"/>
      <c r="G29" s="248"/>
      <c r="H29" s="249"/>
    </row>
    <row r="30" spans="1:12" s="244" customFormat="1" ht="15.75" hidden="1" x14ac:dyDescent="0.25">
      <c r="A30" s="217" t="s">
        <v>262</v>
      </c>
      <c r="B30" s="247"/>
      <c r="C30" s="248"/>
      <c r="D30" s="248"/>
      <c r="E30" s="249"/>
      <c r="F30" s="250"/>
      <c r="G30" s="248"/>
      <c r="H30" s="249"/>
    </row>
    <row r="31" spans="1:12" s="244" customFormat="1" ht="15.75" hidden="1" x14ac:dyDescent="0.25">
      <c r="A31" s="217" t="s">
        <v>263</v>
      </c>
      <c r="B31" s="247">
        <v>0</v>
      </c>
      <c r="C31" s="248"/>
      <c r="D31" s="248"/>
      <c r="E31" s="245"/>
      <c r="F31" s="242"/>
      <c r="G31" s="246"/>
      <c r="H31" s="245"/>
      <c r="I31" s="223"/>
    </row>
    <row r="32" spans="1:12" s="244" customFormat="1" ht="15.75" x14ac:dyDescent="0.25">
      <c r="B32" s="247"/>
      <c r="C32" s="248"/>
      <c r="D32" s="248"/>
      <c r="E32" s="249"/>
      <c r="F32" s="250"/>
      <c r="G32" s="248"/>
      <c r="H32" s="249"/>
    </row>
    <row r="33" spans="1:10" s="254" customFormat="1" ht="15.75" x14ac:dyDescent="0.25">
      <c r="A33" s="251" t="s">
        <v>314</v>
      </c>
      <c r="B33" s="252"/>
      <c r="C33" s="252"/>
      <c r="D33" s="252"/>
      <c r="E33" s="252"/>
      <c r="F33" s="253"/>
      <c r="G33" s="252"/>
      <c r="H33" s="252"/>
    </row>
    <row r="34" spans="1:10" s="254" customFormat="1" ht="15.75" x14ac:dyDescent="0.25">
      <c r="A34" s="251" t="s">
        <v>264</v>
      </c>
      <c r="B34" s="252"/>
      <c r="C34" s="252"/>
      <c r="D34" s="252"/>
      <c r="E34" s="252"/>
      <c r="F34" s="253"/>
      <c r="G34" s="252"/>
      <c r="H34" s="252"/>
    </row>
    <row r="35" spans="1:10" s="223" customFormat="1" x14ac:dyDescent="0.2">
      <c r="A35" s="255"/>
      <c r="B35" s="256"/>
      <c r="C35" s="256"/>
      <c r="D35" s="256"/>
      <c r="E35" s="256"/>
      <c r="F35" s="257"/>
      <c r="G35" s="256"/>
      <c r="H35" s="256"/>
    </row>
    <row r="36" spans="1:10" s="223" customFormat="1" ht="15.75" x14ac:dyDescent="0.25">
      <c r="A36" s="217" t="s">
        <v>265</v>
      </c>
      <c r="B36" s="281">
        <v>67339014</v>
      </c>
      <c r="C36" s="282"/>
      <c r="D36" s="282"/>
      <c r="E36" s="281">
        <f>67339014+(2005787)</f>
        <v>69344801</v>
      </c>
      <c r="F36" s="282"/>
      <c r="G36" s="282"/>
      <c r="H36" s="281">
        <f>67339014+(2005787)</f>
        <v>69344801</v>
      </c>
      <c r="I36" s="223">
        <v>67339014</v>
      </c>
      <c r="J36" s="223">
        <f>+H36-I36</f>
        <v>2005787</v>
      </c>
    </row>
    <row r="37" spans="1:10" s="223" customFormat="1" x14ac:dyDescent="0.2">
      <c r="A37" s="255"/>
      <c r="B37" s="256"/>
      <c r="C37" s="256"/>
      <c r="D37" s="256"/>
      <c r="E37" s="256"/>
      <c r="F37" s="257"/>
      <c r="G37" s="256"/>
      <c r="H37" s="256"/>
    </row>
    <row r="38" spans="1:10" s="223" customFormat="1" x14ac:dyDescent="0.2">
      <c r="A38" s="255"/>
      <c r="B38" s="258"/>
      <c r="C38" s="256"/>
      <c r="D38" s="256"/>
      <c r="E38" s="259"/>
      <c r="F38" s="257"/>
      <c r="G38" s="256"/>
      <c r="H38" s="256"/>
    </row>
    <row r="39" spans="1:10" s="244" customFormat="1" ht="15.75" x14ac:dyDescent="0.25">
      <c r="A39" s="254"/>
      <c r="C39" s="260"/>
      <c r="D39" s="260"/>
      <c r="E39" s="261">
        <f>+C15/E12</f>
        <v>7.9072960062283537E-2</v>
      </c>
      <c r="F39" s="262"/>
      <c r="H39" s="261">
        <f>+F15/H12</f>
        <v>4.0897081815837932E-3</v>
      </c>
    </row>
    <row r="40" spans="1:10" s="223" customFormat="1" x14ac:dyDescent="0.2">
      <c r="A40" s="208"/>
      <c r="F40" s="257"/>
    </row>
    <row r="41" spans="1:10" s="223" customFormat="1" x14ac:dyDescent="0.2">
      <c r="A41" s="208"/>
      <c r="F41" s="257"/>
    </row>
    <row r="42" spans="1:10" s="223" customFormat="1" x14ac:dyDescent="0.2">
      <c r="A42" s="208"/>
      <c r="F42" s="257"/>
    </row>
    <row r="43" spans="1:10" s="223" customFormat="1" x14ac:dyDescent="0.2">
      <c r="A43" s="208"/>
      <c r="F43" s="257"/>
    </row>
    <row r="44" spans="1:10" s="223" customFormat="1" x14ac:dyDescent="0.2">
      <c r="A44" s="208"/>
      <c r="F44" s="257"/>
    </row>
    <row r="45" spans="1:10" s="223" customFormat="1" ht="15.75" x14ac:dyDescent="0.25">
      <c r="A45" s="263"/>
      <c r="B45" s="335" t="s">
        <v>266</v>
      </c>
      <c r="C45" s="335"/>
      <c r="D45" s="335"/>
      <c r="E45" s="335"/>
      <c r="F45" s="264"/>
      <c r="G45" s="265"/>
      <c r="H45" s="264"/>
    </row>
    <row r="46" spans="1:10" s="223" customFormat="1" ht="15" x14ac:dyDescent="0.25">
      <c r="A46" s="266" t="s">
        <v>65</v>
      </c>
      <c r="B46" s="333" t="s">
        <v>66</v>
      </c>
      <c r="C46" s="333"/>
      <c r="D46" s="333"/>
      <c r="E46" s="333"/>
      <c r="F46" s="267"/>
      <c r="G46" s="267" t="s">
        <v>267</v>
      </c>
      <c r="H46" s="267"/>
    </row>
    <row r="47" spans="1:10" s="223" customFormat="1" x14ac:dyDescent="0.2">
      <c r="A47" s="208"/>
      <c r="F47" s="257"/>
    </row>
    <row r="48" spans="1:10" s="223" customFormat="1" x14ac:dyDescent="0.2">
      <c r="A48" s="208"/>
      <c r="F48" s="257"/>
    </row>
    <row r="49" spans="1:6" s="223" customFormat="1" x14ac:dyDescent="0.2">
      <c r="A49" s="208"/>
      <c r="F49" s="257"/>
    </row>
    <row r="50" spans="1:6" s="223" customFormat="1" x14ac:dyDescent="0.2">
      <c r="A50" s="208"/>
      <c r="F50" s="257"/>
    </row>
    <row r="51" spans="1:6" s="223" customFormat="1" x14ac:dyDescent="0.2">
      <c r="A51" s="208"/>
      <c r="F51" s="257"/>
    </row>
    <row r="52" spans="1:6" s="223" customFormat="1" x14ac:dyDescent="0.2">
      <c r="A52" s="208"/>
      <c r="F52" s="257"/>
    </row>
    <row r="53" spans="1:6" s="223" customFormat="1" x14ac:dyDescent="0.2">
      <c r="A53" s="208"/>
      <c r="F53" s="257"/>
    </row>
    <row r="54" spans="1:6" s="223" customFormat="1" x14ac:dyDescent="0.2">
      <c r="A54" s="208"/>
      <c r="F54" s="257"/>
    </row>
    <row r="55" spans="1:6" s="223" customFormat="1" x14ac:dyDescent="0.2">
      <c r="A55" s="208"/>
      <c r="F55" s="257"/>
    </row>
    <row r="56" spans="1:6" s="223" customFormat="1" x14ac:dyDescent="0.2">
      <c r="A56" s="208"/>
      <c r="F56" s="257"/>
    </row>
    <row r="57" spans="1:6" s="223" customFormat="1" x14ac:dyDescent="0.2">
      <c r="A57" s="208"/>
      <c r="F57" s="257"/>
    </row>
    <row r="58" spans="1:6" s="223" customFormat="1" x14ac:dyDescent="0.2">
      <c r="A58" s="208"/>
      <c r="F58" s="257"/>
    </row>
    <row r="59" spans="1:6" s="223" customFormat="1" x14ac:dyDescent="0.2">
      <c r="A59" s="208"/>
      <c r="F59" s="257"/>
    </row>
    <row r="60" spans="1:6" s="223" customFormat="1" x14ac:dyDescent="0.2">
      <c r="A60" s="208"/>
      <c r="F60" s="257"/>
    </row>
    <row r="61" spans="1:6" s="223" customFormat="1" x14ac:dyDescent="0.2">
      <c r="A61" s="208"/>
      <c r="F61" s="257"/>
    </row>
    <row r="62" spans="1:6" s="223" customFormat="1" x14ac:dyDescent="0.2">
      <c r="A62" s="208"/>
      <c r="F62" s="257"/>
    </row>
    <row r="63" spans="1:6" s="223" customFormat="1" x14ac:dyDescent="0.2">
      <c r="A63" s="208"/>
      <c r="F63" s="257"/>
    </row>
    <row r="64" spans="1:6" s="223" customFormat="1" x14ac:dyDescent="0.2">
      <c r="A64" s="208"/>
      <c r="F64" s="257"/>
    </row>
    <row r="65" spans="1:6" s="223" customFormat="1" x14ac:dyDescent="0.2">
      <c r="A65" s="208"/>
      <c r="F65" s="257"/>
    </row>
    <row r="66" spans="1:6" s="223" customFormat="1" x14ac:dyDescent="0.2">
      <c r="A66" s="208"/>
      <c r="F66" s="257"/>
    </row>
    <row r="67" spans="1:6" s="223" customFormat="1" x14ac:dyDescent="0.2">
      <c r="A67" s="208"/>
      <c r="F67" s="257"/>
    </row>
    <row r="68" spans="1:6" s="223" customFormat="1" x14ac:dyDescent="0.2">
      <c r="A68" s="208"/>
      <c r="F68" s="257"/>
    </row>
    <row r="69" spans="1:6" s="223" customFormat="1" x14ac:dyDescent="0.2">
      <c r="A69" s="208"/>
      <c r="F69" s="257"/>
    </row>
    <row r="70" spans="1:6" s="223" customFormat="1" x14ac:dyDescent="0.2">
      <c r="A70" s="208"/>
      <c r="F70" s="257"/>
    </row>
    <row r="71" spans="1:6" s="223" customFormat="1" x14ac:dyDescent="0.2">
      <c r="A71" s="208"/>
      <c r="F71" s="257"/>
    </row>
    <row r="72" spans="1:6" s="223" customFormat="1" x14ac:dyDescent="0.2">
      <c r="A72" s="208"/>
      <c r="F72" s="257"/>
    </row>
    <row r="73" spans="1:6" s="223" customFormat="1" x14ac:dyDescent="0.2">
      <c r="A73" s="208"/>
      <c r="F73" s="257"/>
    </row>
    <row r="74" spans="1:6" s="223" customFormat="1" x14ac:dyDescent="0.2">
      <c r="A74" s="208"/>
      <c r="F74" s="257"/>
    </row>
    <row r="75" spans="1:6" s="223" customFormat="1" x14ac:dyDescent="0.2">
      <c r="A75" s="208"/>
      <c r="F75" s="257"/>
    </row>
    <row r="76" spans="1:6" s="223" customFormat="1" x14ac:dyDescent="0.2">
      <c r="A76" s="208"/>
      <c r="F76" s="257"/>
    </row>
    <row r="77" spans="1:6" s="223" customFormat="1" x14ac:dyDescent="0.2">
      <c r="A77" s="208"/>
      <c r="F77" s="257"/>
    </row>
    <row r="78" spans="1:6" s="223" customFormat="1" x14ac:dyDescent="0.2">
      <c r="A78" s="208"/>
      <c r="F78" s="257"/>
    </row>
    <row r="79" spans="1:6" s="223" customFormat="1" x14ac:dyDescent="0.2">
      <c r="A79" s="208"/>
      <c r="F79" s="257"/>
    </row>
    <row r="80" spans="1:6" s="223" customFormat="1" x14ac:dyDescent="0.2">
      <c r="A80" s="208"/>
      <c r="F80" s="257"/>
    </row>
    <row r="81" spans="1:6" s="223" customFormat="1" x14ac:dyDescent="0.2">
      <c r="A81" s="208"/>
      <c r="F81" s="257"/>
    </row>
    <row r="82" spans="1:6" s="223" customFormat="1" x14ac:dyDescent="0.2">
      <c r="A82" s="208"/>
      <c r="F82" s="257"/>
    </row>
    <row r="83" spans="1:6" s="223" customFormat="1" x14ac:dyDescent="0.2">
      <c r="A83" s="208"/>
      <c r="F83" s="257"/>
    </row>
    <row r="84" spans="1:6" s="223" customFormat="1" x14ac:dyDescent="0.2">
      <c r="A84" s="208"/>
      <c r="F84" s="257"/>
    </row>
    <row r="85" spans="1:6" s="223" customFormat="1" x14ac:dyDescent="0.2">
      <c r="A85" s="208"/>
      <c r="F85" s="257"/>
    </row>
    <row r="86" spans="1:6" s="223" customFormat="1" x14ac:dyDescent="0.2">
      <c r="A86" s="208"/>
      <c r="F86" s="257"/>
    </row>
    <row r="87" spans="1:6" s="223" customFormat="1" x14ac:dyDescent="0.2">
      <c r="A87" s="208"/>
      <c r="F87" s="257"/>
    </row>
    <row r="88" spans="1:6" s="223" customFormat="1" x14ac:dyDescent="0.2">
      <c r="A88" s="208"/>
      <c r="F88" s="257"/>
    </row>
    <row r="89" spans="1:6" s="223" customFormat="1" x14ac:dyDescent="0.2">
      <c r="A89" s="208"/>
      <c r="F89" s="257"/>
    </row>
    <row r="90" spans="1:6" s="223" customFormat="1" x14ac:dyDescent="0.2">
      <c r="A90" s="208"/>
      <c r="F90" s="257"/>
    </row>
    <row r="91" spans="1:6" s="223" customFormat="1" x14ac:dyDescent="0.2">
      <c r="A91" s="208"/>
      <c r="F91" s="257"/>
    </row>
    <row r="92" spans="1:6" s="223" customFormat="1" x14ac:dyDescent="0.2">
      <c r="A92" s="208"/>
      <c r="F92" s="257"/>
    </row>
    <row r="93" spans="1:6" s="223" customFormat="1" x14ac:dyDescent="0.2">
      <c r="A93" s="208"/>
      <c r="F93" s="257"/>
    </row>
    <row r="94" spans="1:6" s="223" customFormat="1" x14ac:dyDescent="0.2">
      <c r="A94" s="208"/>
      <c r="F94" s="257"/>
    </row>
    <row r="95" spans="1:6" s="223" customFormat="1" x14ac:dyDescent="0.2">
      <c r="A95" s="208"/>
      <c r="F95" s="257"/>
    </row>
    <row r="96" spans="1:6" s="223" customFormat="1" x14ac:dyDescent="0.2">
      <c r="A96" s="208"/>
      <c r="F96" s="257"/>
    </row>
    <row r="97" spans="1:6" s="223" customFormat="1" x14ac:dyDescent="0.2">
      <c r="A97" s="208"/>
      <c r="F97" s="257"/>
    </row>
    <row r="98" spans="1:6" s="223" customFormat="1" x14ac:dyDescent="0.2">
      <c r="A98" s="208"/>
      <c r="F98" s="257"/>
    </row>
    <row r="99" spans="1:6" s="223" customFormat="1" x14ac:dyDescent="0.2">
      <c r="A99" s="208"/>
      <c r="F99" s="257"/>
    </row>
    <row r="100" spans="1:6" s="223" customFormat="1" x14ac:dyDescent="0.2">
      <c r="A100" s="208"/>
      <c r="F100" s="257"/>
    </row>
    <row r="101" spans="1:6" s="223" customFormat="1" x14ac:dyDescent="0.2">
      <c r="A101" s="208"/>
      <c r="F101" s="257"/>
    </row>
    <row r="102" spans="1:6" s="223" customFormat="1" x14ac:dyDescent="0.2">
      <c r="A102" s="208"/>
      <c r="F102" s="257"/>
    </row>
    <row r="103" spans="1:6" s="223" customFormat="1" x14ac:dyDescent="0.2">
      <c r="A103" s="208"/>
      <c r="F103" s="257"/>
    </row>
    <row r="104" spans="1:6" s="223" customFormat="1" x14ac:dyDescent="0.2">
      <c r="A104" s="208"/>
      <c r="F104" s="257"/>
    </row>
    <row r="105" spans="1:6" s="223" customFormat="1" x14ac:dyDescent="0.2">
      <c r="A105" s="208"/>
      <c r="F105" s="257"/>
    </row>
    <row r="106" spans="1:6" s="223" customFormat="1" x14ac:dyDescent="0.2">
      <c r="A106" s="208"/>
      <c r="F106" s="257"/>
    </row>
    <row r="107" spans="1:6" s="223" customFormat="1" x14ac:dyDescent="0.2">
      <c r="A107" s="208"/>
      <c r="F107" s="257"/>
    </row>
    <row r="108" spans="1:6" s="223" customFormat="1" x14ac:dyDescent="0.2">
      <c r="A108" s="208"/>
      <c r="F108" s="257"/>
    </row>
    <row r="109" spans="1:6" s="223" customFormat="1" x14ac:dyDescent="0.2">
      <c r="A109" s="208"/>
      <c r="F109" s="257"/>
    </row>
    <row r="110" spans="1:6" s="223" customFormat="1" x14ac:dyDescent="0.2">
      <c r="A110" s="208"/>
      <c r="F110" s="257"/>
    </row>
    <row r="111" spans="1:6" s="223" customFormat="1" x14ac:dyDescent="0.2">
      <c r="A111" s="208"/>
      <c r="F111" s="257"/>
    </row>
    <row r="112" spans="1:6" s="223" customFormat="1" x14ac:dyDescent="0.2">
      <c r="A112" s="208"/>
      <c r="F112" s="257"/>
    </row>
    <row r="113" spans="1:6" s="223" customFormat="1" x14ac:dyDescent="0.2">
      <c r="A113" s="208"/>
      <c r="F113" s="257"/>
    </row>
    <row r="114" spans="1:6" s="223" customFormat="1" x14ac:dyDescent="0.2">
      <c r="A114" s="208"/>
      <c r="F114" s="257"/>
    </row>
    <row r="115" spans="1:6" s="223" customFormat="1" x14ac:dyDescent="0.2">
      <c r="A115" s="208"/>
      <c r="F115" s="257"/>
    </row>
    <row r="116" spans="1:6" s="223" customFormat="1" x14ac:dyDescent="0.2">
      <c r="A116" s="208"/>
      <c r="F116" s="257"/>
    </row>
    <row r="117" spans="1:6" s="223" customFormat="1" x14ac:dyDescent="0.2">
      <c r="A117" s="208"/>
      <c r="F117" s="257"/>
    </row>
    <row r="118" spans="1:6" s="223" customFormat="1" x14ac:dyDescent="0.2">
      <c r="A118" s="208"/>
      <c r="F118" s="257"/>
    </row>
    <row r="119" spans="1:6" s="223" customFormat="1" x14ac:dyDescent="0.2">
      <c r="A119" s="208"/>
      <c r="F119" s="257"/>
    </row>
    <row r="120" spans="1:6" s="223" customFormat="1" x14ac:dyDescent="0.2">
      <c r="A120" s="208"/>
      <c r="F120" s="257"/>
    </row>
    <row r="121" spans="1:6" s="223" customFormat="1" x14ac:dyDescent="0.2">
      <c r="A121" s="208"/>
      <c r="F121" s="257"/>
    </row>
    <row r="122" spans="1:6" s="223" customFormat="1" x14ac:dyDescent="0.2">
      <c r="A122" s="208"/>
      <c r="F122" s="257"/>
    </row>
    <row r="123" spans="1:6" s="223" customFormat="1" x14ac:dyDescent="0.2">
      <c r="A123" s="208"/>
      <c r="F123" s="257"/>
    </row>
    <row r="124" spans="1:6" s="223" customFormat="1" x14ac:dyDescent="0.2">
      <c r="A124" s="208"/>
      <c r="F124" s="257"/>
    </row>
    <row r="125" spans="1:6" s="223" customFormat="1" x14ac:dyDescent="0.2">
      <c r="A125" s="208"/>
      <c r="F125" s="257"/>
    </row>
    <row r="126" spans="1:6" s="223" customFormat="1" x14ac:dyDescent="0.2">
      <c r="A126" s="208"/>
      <c r="F126" s="257"/>
    </row>
    <row r="127" spans="1:6" s="223" customFormat="1" x14ac:dyDescent="0.2">
      <c r="A127" s="208"/>
      <c r="F127" s="257"/>
    </row>
    <row r="128" spans="1:6" s="223" customFormat="1" x14ac:dyDescent="0.2">
      <c r="A128" s="208"/>
      <c r="F128" s="257"/>
    </row>
    <row r="129" spans="1:6" s="223" customFormat="1" x14ac:dyDescent="0.2">
      <c r="A129" s="208"/>
      <c r="F129" s="257"/>
    </row>
    <row r="130" spans="1:6" s="223" customFormat="1" x14ac:dyDescent="0.2">
      <c r="A130" s="208"/>
      <c r="F130" s="257"/>
    </row>
    <row r="131" spans="1:6" s="223" customFormat="1" x14ac:dyDescent="0.2">
      <c r="A131" s="208"/>
      <c r="F131" s="257"/>
    </row>
    <row r="132" spans="1:6" s="223" customFormat="1" x14ac:dyDescent="0.2">
      <c r="A132" s="208"/>
      <c r="F132" s="257"/>
    </row>
    <row r="133" spans="1:6" s="223" customFormat="1" x14ac:dyDescent="0.2">
      <c r="A133" s="208"/>
      <c r="F133" s="257"/>
    </row>
    <row r="134" spans="1:6" s="223" customFormat="1" x14ac:dyDescent="0.2">
      <c r="A134" s="208"/>
      <c r="F134" s="257"/>
    </row>
    <row r="135" spans="1:6" s="223" customFormat="1" x14ac:dyDescent="0.2">
      <c r="A135" s="208"/>
      <c r="F135" s="257"/>
    </row>
    <row r="136" spans="1:6" s="223" customFormat="1" x14ac:dyDescent="0.2">
      <c r="A136" s="208"/>
      <c r="F136" s="257"/>
    </row>
    <row r="137" spans="1:6" s="223" customFormat="1" x14ac:dyDescent="0.2">
      <c r="A137" s="208"/>
      <c r="F137" s="257"/>
    </row>
    <row r="138" spans="1:6" s="223" customFormat="1" x14ac:dyDescent="0.2">
      <c r="A138" s="208"/>
      <c r="F138" s="257"/>
    </row>
    <row r="139" spans="1:6" s="223" customFormat="1" x14ac:dyDescent="0.2">
      <c r="A139" s="208"/>
      <c r="F139" s="257"/>
    </row>
    <row r="140" spans="1:6" s="223" customFormat="1" x14ac:dyDescent="0.2">
      <c r="A140" s="208"/>
      <c r="F140" s="257"/>
    </row>
    <row r="141" spans="1:6" s="223" customFormat="1" x14ac:dyDescent="0.2">
      <c r="A141" s="208"/>
      <c r="F141" s="257"/>
    </row>
    <row r="142" spans="1:6" s="223" customFormat="1" x14ac:dyDescent="0.2">
      <c r="A142" s="208"/>
      <c r="F142" s="257"/>
    </row>
    <row r="143" spans="1:6" s="223" customFormat="1" x14ac:dyDescent="0.2">
      <c r="A143" s="208"/>
      <c r="F143" s="257"/>
    </row>
    <row r="144" spans="1:6" s="223" customFormat="1" x14ac:dyDescent="0.2">
      <c r="A144" s="208"/>
      <c r="F144" s="257"/>
    </row>
    <row r="145" spans="1:6" s="223" customFormat="1" x14ac:dyDescent="0.2">
      <c r="A145" s="208"/>
      <c r="F145" s="257"/>
    </row>
    <row r="146" spans="1:6" s="223" customFormat="1" x14ac:dyDescent="0.2">
      <c r="A146" s="208"/>
      <c r="F146" s="257"/>
    </row>
    <row r="147" spans="1:6" s="223" customFormat="1" x14ac:dyDescent="0.2">
      <c r="A147" s="208"/>
      <c r="F147" s="257"/>
    </row>
    <row r="148" spans="1:6" s="223" customFormat="1" x14ac:dyDescent="0.2">
      <c r="A148" s="208"/>
      <c r="F148" s="257"/>
    </row>
    <row r="149" spans="1:6" s="223" customFormat="1" x14ac:dyDescent="0.2">
      <c r="A149" s="208"/>
      <c r="F149" s="257"/>
    </row>
    <row r="150" spans="1:6" s="223" customFormat="1" x14ac:dyDescent="0.2">
      <c r="A150" s="208"/>
      <c r="F150" s="257"/>
    </row>
    <row r="151" spans="1:6" s="223" customFormat="1" x14ac:dyDescent="0.2">
      <c r="A151" s="208"/>
      <c r="F151" s="257"/>
    </row>
    <row r="152" spans="1:6" s="223" customFormat="1" x14ac:dyDescent="0.2">
      <c r="A152" s="208"/>
      <c r="F152" s="257"/>
    </row>
    <row r="153" spans="1:6" s="223" customFormat="1" x14ac:dyDescent="0.2">
      <c r="A153" s="208"/>
      <c r="F153" s="257"/>
    </row>
    <row r="154" spans="1:6" s="223" customFormat="1" x14ac:dyDescent="0.2">
      <c r="A154" s="208"/>
      <c r="F154" s="257"/>
    </row>
    <row r="155" spans="1:6" s="223" customFormat="1" x14ac:dyDescent="0.2">
      <c r="A155" s="208"/>
      <c r="F155" s="257"/>
    </row>
    <row r="156" spans="1:6" s="223" customFormat="1" x14ac:dyDescent="0.2">
      <c r="A156" s="208"/>
      <c r="F156" s="257"/>
    </row>
    <row r="157" spans="1:6" s="223" customFormat="1" x14ac:dyDescent="0.2">
      <c r="A157" s="208"/>
      <c r="F157" s="257"/>
    </row>
    <row r="158" spans="1:6" s="223" customFormat="1" x14ac:dyDescent="0.2">
      <c r="A158" s="208"/>
      <c r="F158" s="257"/>
    </row>
    <row r="159" spans="1:6" s="223" customFormat="1" x14ac:dyDescent="0.2">
      <c r="A159" s="208"/>
      <c r="F159" s="257"/>
    </row>
    <row r="160" spans="1:6" s="223" customFormat="1" x14ac:dyDescent="0.2">
      <c r="A160" s="208"/>
      <c r="F160" s="257"/>
    </row>
    <row r="161" spans="1:6" s="223" customFormat="1" x14ac:dyDescent="0.2">
      <c r="A161" s="208"/>
      <c r="F161" s="257"/>
    </row>
    <row r="162" spans="1:6" s="223" customFormat="1" x14ac:dyDescent="0.2">
      <c r="A162" s="208"/>
      <c r="F162" s="257"/>
    </row>
    <row r="163" spans="1:6" s="223" customFormat="1" x14ac:dyDescent="0.2">
      <c r="A163" s="208"/>
      <c r="F163" s="257"/>
    </row>
    <row r="164" spans="1:6" s="223" customFormat="1" x14ac:dyDescent="0.2">
      <c r="A164" s="208"/>
      <c r="F164" s="257"/>
    </row>
    <row r="165" spans="1:6" s="223" customFormat="1" x14ac:dyDescent="0.2">
      <c r="A165" s="208"/>
      <c r="F165" s="257"/>
    </row>
    <row r="166" spans="1:6" s="223" customFormat="1" x14ac:dyDescent="0.2">
      <c r="A166" s="208"/>
      <c r="F166" s="257"/>
    </row>
    <row r="167" spans="1:6" s="223" customFormat="1" x14ac:dyDescent="0.2">
      <c r="A167" s="208"/>
      <c r="F167" s="257"/>
    </row>
    <row r="168" spans="1:6" s="223" customFormat="1" x14ac:dyDescent="0.2">
      <c r="A168" s="208"/>
      <c r="F168" s="257"/>
    </row>
    <row r="169" spans="1:6" s="223" customFormat="1" x14ac:dyDescent="0.2">
      <c r="A169" s="208"/>
      <c r="F169" s="257"/>
    </row>
    <row r="170" spans="1:6" s="223" customFormat="1" x14ac:dyDescent="0.2">
      <c r="A170" s="208"/>
      <c r="F170" s="257"/>
    </row>
    <row r="171" spans="1:6" s="223" customFormat="1" x14ac:dyDescent="0.2">
      <c r="A171" s="208"/>
      <c r="F171" s="257"/>
    </row>
    <row r="172" spans="1:6" s="223" customFormat="1" x14ac:dyDescent="0.2">
      <c r="A172" s="208"/>
      <c r="F172" s="257"/>
    </row>
    <row r="173" spans="1:6" s="223" customFormat="1" x14ac:dyDescent="0.2">
      <c r="A173" s="208"/>
      <c r="F173" s="257"/>
    </row>
    <row r="174" spans="1:6" s="223" customFormat="1" x14ac:dyDescent="0.2">
      <c r="A174" s="208"/>
      <c r="F174" s="257"/>
    </row>
    <row r="175" spans="1:6" s="223" customFormat="1" x14ac:dyDescent="0.2">
      <c r="A175" s="208"/>
      <c r="F175" s="257"/>
    </row>
    <row r="176" spans="1:6" s="223" customFormat="1" x14ac:dyDescent="0.2">
      <c r="A176" s="208"/>
      <c r="F176" s="257"/>
    </row>
    <row r="177" spans="1:6" s="223" customFormat="1" x14ac:dyDescent="0.2">
      <c r="A177" s="208"/>
      <c r="F177" s="257"/>
    </row>
    <row r="178" spans="1:6" s="223" customFormat="1" x14ac:dyDescent="0.2">
      <c r="A178" s="208"/>
      <c r="F178" s="257"/>
    </row>
    <row r="179" spans="1:6" s="223" customFormat="1" x14ac:dyDescent="0.2">
      <c r="A179" s="208"/>
      <c r="F179" s="257"/>
    </row>
    <row r="180" spans="1:6" s="223" customFormat="1" x14ac:dyDescent="0.2">
      <c r="A180" s="208"/>
      <c r="F180" s="257"/>
    </row>
    <row r="181" spans="1:6" s="223" customFormat="1" x14ac:dyDescent="0.2">
      <c r="A181" s="208"/>
      <c r="F181" s="257"/>
    </row>
    <row r="182" spans="1:6" s="223" customFormat="1" x14ac:dyDescent="0.2">
      <c r="A182" s="208"/>
      <c r="F182" s="257"/>
    </row>
    <row r="183" spans="1:6" s="223" customFormat="1" x14ac:dyDescent="0.2">
      <c r="A183" s="208"/>
      <c r="F183" s="257"/>
    </row>
    <row r="184" spans="1:6" s="223" customFormat="1" x14ac:dyDescent="0.2">
      <c r="A184" s="208"/>
      <c r="F184" s="257"/>
    </row>
    <row r="185" spans="1:6" s="223" customFormat="1" x14ac:dyDescent="0.2">
      <c r="A185" s="208"/>
      <c r="F185" s="257"/>
    </row>
    <row r="186" spans="1:6" s="223" customFormat="1" x14ac:dyDescent="0.2">
      <c r="A186" s="208"/>
      <c r="F186" s="257"/>
    </row>
    <row r="187" spans="1:6" s="223" customFormat="1" x14ac:dyDescent="0.2">
      <c r="A187" s="208"/>
      <c r="F187" s="257"/>
    </row>
    <row r="188" spans="1:6" s="223" customFormat="1" x14ac:dyDescent="0.2">
      <c r="A188" s="208"/>
      <c r="F188" s="257"/>
    </row>
    <row r="189" spans="1:6" s="223" customFormat="1" x14ac:dyDescent="0.2">
      <c r="A189" s="208"/>
      <c r="F189" s="257"/>
    </row>
    <row r="190" spans="1:6" s="223" customFormat="1" x14ac:dyDescent="0.2">
      <c r="A190" s="208"/>
      <c r="F190" s="257"/>
    </row>
    <row r="191" spans="1:6" s="223" customFormat="1" x14ac:dyDescent="0.2">
      <c r="A191" s="208"/>
      <c r="F191" s="257"/>
    </row>
    <row r="192" spans="1:6" s="223" customFormat="1" x14ac:dyDescent="0.2">
      <c r="A192" s="208"/>
      <c r="F192" s="257"/>
    </row>
    <row r="193" spans="1:6" s="223" customFormat="1" x14ac:dyDescent="0.2">
      <c r="A193" s="208"/>
      <c r="F193" s="257"/>
    </row>
    <row r="194" spans="1:6" s="223" customFormat="1" x14ac:dyDescent="0.2">
      <c r="A194" s="208"/>
      <c r="F194" s="257"/>
    </row>
    <row r="195" spans="1:6" s="223" customFormat="1" x14ac:dyDescent="0.2">
      <c r="A195" s="208"/>
      <c r="F195" s="257"/>
    </row>
    <row r="196" spans="1:6" s="223" customFormat="1" x14ac:dyDescent="0.2">
      <c r="A196" s="208"/>
      <c r="F196" s="257"/>
    </row>
    <row r="197" spans="1:6" s="223" customFormat="1" x14ac:dyDescent="0.2">
      <c r="A197" s="208"/>
      <c r="F197" s="257"/>
    </row>
    <row r="198" spans="1:6" s="223" customFormat="1" x14ac:dyDescent="0.2">
      <c r="A198" s="208"/>
      <c r="F198" s="257"/>
    </row>
    <row r="199" spans="1:6" s="223" customFormat="1" x14ac:dyDescent="0.2">
      <c r="A199" s="208"/>
      <c r="F199" s="257"/>
    </row>
    <row r="200" spans="1:6" s="223" customFormat="1" x14ac:dyDescent="0.2">
      <c r="A200" s="208"/>
      <c r="F200" s="257"/>
    </row>
    <row r="201" spans="1:6" s="223" customFormat="1" x14ac:dyDescent="0.2">
      <c r="A201" s="208"/>
      <c r="F201" s="257"/>
    </row>
    <row r="202" spans="1:6" s="223" customFormat="1" x14ac:dyDescent="0.2">
      <c r="A202" s="208"/>
      <c r="F202" s="257"/>
    </row>
    <row r="203" spans="1:6" s="223" customFormat="1" x14ac:dyDescent="0.2">
      <c r="A203" s="208"/>
      <c r="F203" s="257"/>
    </row>
    <row r="204" spans="1:6" s="223" customFormat="1" x14ac:dyDescent="0.2">
      <c r="A204" s="208"/>
      <c r="F204" s="257"/>
    </row>
    <row r="205" spans="1:6" s="223" customFormat="1" x14ac:dyDescent="0.2">
      <c r="A205" s="208"/>
      <c r="F205" s="257"/>
    </row>
    <row r="206" spans="1:6" s="223" customFormat="1" x14ac:dyDescent="0.2">
      <c r="A206" s="208"/>
      <c r="F206" s="257"/>
    </row>
    <row r="207" spans="1:6" s="223" customFormat="1" x14ac:dyDescent="0.2">
      <c r="A207" s="208"/>
      <c r="F207" s="257"/>
    </row>
    <row r="208" spans="1:6" s="223" customFormat="1" x14ac:dyDescent="0.2">
      <c r="A208" s="208"/>
      <c r="F208" s="257"/>
    </row>
    <row r="209" spans="1:6" s="223" customFormat="1" x14ac:dyDescent="0.2">
      <c r="A209" s="208"/>
      <c r="F209" s="257"/>
    </row>
    <row r="210" spans="1:6" s="223" customFormat="1" x14ac:dyDescent="0.2">
      <c r="A210" s="208"/>
      <c r="F210" s="257"/>
    </row>
    <row r="211" spans="1:6" s="223" customFormat="1" x14ac:dyDescent="0.2">
      <c r="A211" s="208"/>
      <c r="F211" s="257"/>
    </row>
    <row r="212" spans="1:6" s="223" customFormat="1" x14ac:dyDescent="0.2">
      <c r="A212" s="208"/>
      <c r="F212" s="257"/>
    </row>
    <row r="213" spans="1:6" s="223" customFormat="1" x14ac:dyDescent="0.2">
      <c r="A213" s="208"/>
      <c r="F213" s="257"/>
    </row>
    <row r="214" spans="1:6" s="223" customFormat="1" x14ac:dyDescent="0.2">
      <c r="A214" s="208"/>
      <c r="F214" s="257"/>
    </row>
    <row r="215" spans="1:6" s="223" customFormat="1" x14ac:dyDescent="0.2">
      <c r="A215" s="208"/>
      <c r="F215" s="257"/>
    </row>
    <row r="216" spans="1:6" s="223" customFormat="1" x14ac:dyDescent="0.2">
      <c r="A216" s="208"/>
      <c r="F216" s="257"/>
    </row>
    <row r="217" spans="1:6" s="223" customFormat="1" x14ac:dyDescent="0.2">
      <c r="A217" s="208"/>
      <c r="F217" s="257"/>
    </row>
    <row r="218" spans="1:6" s="223" customFormat="1" x14ac:dyDescent="0.2">
      <c r="A218" s="208"/>
      <c r="F218" s="257"/>
    </row>
    <row r="219" spans="1:6" s="223" customFormat="1" x14ac:dyDescent="0.2">
      <c r="A219" s="208"/>
      <c r="F219" s="257"/>
    </row>
    <row r="220" spans="1:6" s="223" customFormat="1" x14ac:dyDescent="0.2">
      <c r="A220" s="208"/>
      <c r="F220" s="257"/>
    </row>
    <row r="221" spans="1:6" s="223" customFormat="1" x14ac:dyDescent="0.2">
      <c r="A221" s="208"/>
      <c r="F221" s="257"/>
    </row>
    <row r="222" spans="1:6" s="223" customFormat="1" x14ac:dyDescent="0.2">
      <c r="A222" s="208"/>
      <c r="F222" s="257"/>
    </row>
    <row r="223" spans="1:6" s="223" customFormat="1" x14ac:dyDescent="0.2">
      <c r="A223" s="208"/>
      <c r="F223" s="257"/>
    </row>
    <row r="224" spans="1:6" s="223" customFormat="1" x14ac:dyDescent="0.2">
      <c r="A224" s="208"/>
      <c r="F224" s="257"/>
    </row>
    <row r="225" spans="1:6" s="223" customFormat="1" x14ac:dyDescent="0.2">
      <c r="A225" s="208"/>
      <c r="F225" s="257"/>
    </row>
    <row r="226" spans="1:6" s="223" customFormat="1" x14ac:dyDescent="0.2">
      <c r="A226" s="208"/>
      <c r="F226" s="257"/>
    </row>
    <row r="227" spans="1:6" s="223" customFormat="1" x14ac:dyDescent="0.2">
      <c r="A227" s="208"/>
      <c r="F227" s="257"/>
    </row>
    <row r="228" spans="1:6" s="223" customFormat="1" x14ac:dyDescent="0.2">
      <c r="A228" s="208"/>
      <c r="F228" s="257"/>
    </row>
    <row r="229" spans="1:6" s="223" customFormat="1" x14ac:dyDescent="0.2">
      <c r="A229" s="208"/>
      <c r="F229" s="257"/>
    </row>
    <row r="230" spans="1:6" s="223" customFormat="1" x14ac:dyDescent="0.2">
      <c r="A230" s="208"/>
      <c r="F230" s="257"/>
    </row>
    <row r="231" spans="1:6" s="223" customFormat="1" x14ac:dyDescent="0.2">
      <c r="A231" s="208"/>
      <c r="F231" s="257"/>
    </row>
    <row r="232" spans="1:6" s="223" customFormat="1" x14ac:dyDescent="0.2">
      <c r="A232" s="208"/>
      <c r="F232" s="257"/>
    </row>
    <row r="233" spans="1:6" s="223" customFormat="1" x14ac:dyDescent="0.2">
      <c r="A233" s="208"/>
      <c r="F233" s="257"/>
    </row>
    <row r="234" spans="1:6" s="223" customFormat="1" x14ac:dyDescent="0.2">
      <c r="A234" s="208"/>
      <c r="F234" s="257"/>
    </row>
    <row r="235" spans="1:6" s="223" customFormat="1" x14ac:dyDescent="0.2">
      <c r="A235" s="208"/>
      <c r="F235" s="257"/>
    </row>
    <row r="236" spans="1:6" s="223" customFormat="1" x14ac:dyDescent="0.2">
      <c r="A236" s="208"/>
      <c r="F236" s="257"/>
    </row>
    <row r="237" spans="1:6" s="223" customFormat="1" x14ac:dyDescent="0.2">
      <c r="A237" s="208"/>
      <c r="F237" s="257"/>
    </row>
    <row r="238" spans="1:6" s="223" customFormat="1" x14ac:dyDescent="0.2">
      <c r="A238" s="208"/>
      <c r="F238" s="257"/>
    </row>
    <row r="239" spans="1:6" s="223" customFormat="1" x14ac:dyDescent="0.2">
      <c r="A239" s="208"/>
      <c r="F239" s="257"/>
    </row>
    <row r="240" spans="1:6" s="223" customFormat="1" x14ac:dyDescent="0.2">
      <c r="A240" s="208"/>
      <c r="F240" s="257"/>
    </row>
    <row r="241" spans="1:6" s="223" customFormat="1" x14ac:dyDescent="0.2">
      <c r="A241" s="208"/>
      <c r="F241" s="257"/>
    </row>
    <row r="242" spans="1:6" s="223" customFormat="1" x14ac:dyDescent="0.2">
      <c r="A242" s="208"/>
      <c r="F242" s="257"/>
    </row>
    <row r="243" spans="1:6" s="223" customFormat="1" x14ac:dyDescent="0.2">
      <c r="A243" s="208"/>
      <c r="F243" s="257"/>
    </row>
    <row r="244" spans="1:6" s="223" customFormat="1" x14ac:dyDescent="0.2">
      <c r="A244" s="208"/>
      <c r="F244" s="257"/>
    </row>
    <row r="245" spans="1:6" s="223" customFormat="1" x14ac:dyDescent="0.2">
      <c r="A245" s="208"/>
      <c r="F245" s="257"/>
    </row>
    <row r="246" spans="1:6" s="223" customFormat="1" x14ac:dyDescent="0.2">
      <c r="A246" s="208"/>
      <c r="F246" s="257"/>
    </row>
    <row r="247" spans="1:6" s="223" customFormat="1" x14ac:dyDescent="0.2">
      <c r="A247" s="208"/>
      <c r="F247" s="257"/>
    </row>
    <row r="248" spans="1:6" s="223" customFormat="1" x14ac:dyDescent="0.2">
      <c r="A248" s="208"/>
      <c r="F248" s="257"/>
    </row>
    <row r="249" spans="1:6" s="223" customFormat="1" x14ac:dyDescent="0.2">
      <c r="A249" s="208"/>
      <c r="F249" s="257"/>
    </row>
    <row r="250" spans="1:6" s="223" customFormat="1" x14ac:dyDescent="0.2">
      <c r="A250" s="208"/>
      <c r="F250" s="257"/>
    </row>
    <row r="251" spans="1:6" s="223" customFormat="1" x14ac:dyDescent="0.2">
      <c r="A251" s="208"/>
      <c r="F251" s="257"/>
    </row>
    <row r="252" spans="1:6" s="223" customFormat="1" x14ac:dyDescent="0.2">
      <c r="A252" s="208"/>
      <c r="F252" s="257"/>
    </row>
    <row r="253" spans="1:6" s="223" customFormat="1" x14ac:dyDescent="0.2">
      <c r="A253" s="208"/>
      <c r="F253" s="257"/>
    </row>
    <row r="254" spans="1:6" s="223" customFormat="1" x14ac:dyDescent="0.2">
      <c r="A254" s="208"/>
      <c r="F254" s="257"/>
    </row>
    <row r="255" spans="1:6" s="223" customFormat="1" x14ac:dyDescent="0.2">
      <c r="A255" s="208"/>
      <c r="F255" s="257"/>
    </row>
    <row r="256" spans="1:6" s="223" customFormat="1" x14ac:dyDescent="0.2">
      <c r="A256" s="208"/>
      <c r="F256" s="257"/>
    </row>
    <row r="257" spans="1:6" s="223" customFormat="1" x14ac:dyDescent="0.2">
      <c r="A257" s="208"/>
      <c r="F257" s="257"/>
    </row>
    <row r="258" spans="1:6" s="223" customFormat="1" x14ac:dyDescent="0.2">
      <c r="A258" s="208"/>
      <c r="F258" s="257"/>
    </row>
    <row r="259" spans="1:6" s="223" customFormat="1" x14ac:dyDescent="0.2">
      <c r="A259" s="208"/>
      <c r="F259" s="257"/>
    </row>
    <row r="260" spans="1:6" s="223" customFormat="1" x14ac:dyDescent="0.2">
      <c r="A260" s="208"/>
      <c r="F260" s="257"/>
    </row>
    <row r="261" spans="1:6" s="223" customFormat="1" x14ac:dyDescent="0.2">
      <c r="A261" s="208"/>
      <c r="F261" s="257"/>
    </row>
    <row r="262" spans="1:6" s="223" customFormat="1" x14ac:dyDescent="0.2">
      <c r="A262" s="208"/>
      <c r="F262" s="257"/>
    </row>
    <row r="263" spans="1:6" s="223" customFormat="1" x14ac:dyDescent="0.2">
      <c r="A263" s="208"/>
      <c r="F263" s="257"/>
    </row>
    <row r="264" spans="1:6" s="223" customFormat="1" x14ac:dyDescent="0.2">
      <c r="A264" s="208"/>
      <c r="F264" s="257"/>
    </row>
    <row r="265" spans="1:6" s="223" customFormat="1" x14ac:dyDescent="0.2">
      <c r="A265" s="208"/>
      <c r="F265" s="257"/>
    </row>
    <row r="266" spans="1:6" s="223" customFormat="1" x14ac:dyDescent="0.2">
      <c r="A266" s="208"/>
      <c r="F266" s="257"/>
    </row>
    <row r="267" spans="1:6" s="223" customFormat="1" x14ac:dyDescent="0.2">
      <c r="A267" s="208"/>
      <c r="F267" s="257"/>
    </row>
    <row r="268" spans="1:6" s="223" customFormat="1" x14ac:dyDescent="0.2">
      <c r="A268" s="208"/>
      <c r="F268" s="257"/>
    </row>
    <row r="269" spans="1:6" s="223" customFormat="1" x14ac:dyDescent="0.2">
      <c r="A269" s="208"/>
      <c r="F269" s="257"/>
    </row>
    <row r="270" spans="1:6" s="223" customFormat="1" x14ac:dyDescent="0.2">
      <c r="A270" s="208"/>
      <c r="F270" s="257"/>
    </row>
    <row r="271" spans="1:6" s="223" customFormat="1" x14ac:dyDescent="0.2">
      <c r="A271" s="208"/>
      <c r="F271" s="257"/>
    </row>
    <row r="272" spans="1:6" s="223" customFormat="1" x14ac:dyDescent="0.2">
      <c r="A272" s="208"/>
      <c r="F272" s="257"/>
    </row>
    <row r="273" spans="1:6" s="223" customFormat="1" x14ac:dyDescent="0.2">
      <c r="A273" s="208"/>
      <c r="F273" s="257"/>
    </row>
    <row r="274" spans="1:6" s="223" customFormat="1" x14ac:dyDescent="0.2">
      <c r="A274" s="208"/>
      <c r="F274" s="257"/>
    </row>
    <row r="275" spans="1:6" s="223" customFormat="1" x14ac:dyDescent="0.2">
      <c r="A275" s="208"/>
      <c r="F275" s="257"/>
    </row>
    <row r="276" spans="1:6" s="223" customFormat="1" x14ac:dyDescent="0.2">
      <c r="A276" s="208"/>
      <c r="F276" s="257"/>
    </row>
    <row r="277" spans="1:6" s="223" customFormat="1" x14ac:dyDescent="0.2">
      <c r="A277" s="208"/>
      <c r="F277" s="257"/>
    </row>
    <row r="278" spans="1:6" s="223" customFormat="1" x14ac:dyDescent="0.2">
      <c r="A278" s="208"/>
      <c r="F278" s="257"/>
    </row>
    <row r="279" spans="1:6" s="223" customFormat="1" x14ac:dyDescent="0.2">
      <c r="A279" s="208"/>
      <c r="F279" s="257"/>
    </row>
    <row r="280" spans="1:6" s="223" customFormat="1" x14ac:dyDescent="0.2">
      <c r="A280" s="208"/>
      <c r="F280" s="257"/>
    </row>
    <row r="281" spans="1:6" s="223" customFormat="1" x14ac:dyDescent="0.2">
      <c r="A281" s="208"/>
      <c r="F281" s="257"/>
    </row>
    <row r="282" spans="1:6" s="223" customFormat="1" x14ac:dyDescent="0.2">
      <c r="A282" s="208"/>
      <c r="F282" s="257"/>
    </row>
    <row r="283" spans="1:6" s="223" customFormat="1" x14ac:dyDescent="0.2">
      <c r="A283" s="208"/>
      <c r="F283" s="257"/>
    </row>
    <row r="284" spans="1:6" s="223" customFormat="1" x14ac:dyDescent="0.2">
      <c r="A284" s="208"/>
      <c r="F284" s="257"/>
    </row>
    <row r="285" spans="1:6" s="223" customFormat="1" x14ac:dyDescent="0.2">
      <c r="A285" s="208"/>
      <c r="F285" s="257"/>
    </row>
    <row r="286" spans="1:6" s="223" customFormat="1" x14ac:dyDescent="0.2">
      <c r="A286" s="208"/>
      <c r="F286" s="257"/>
    </row>
    <row r="287" spans="1:6" s="223" customFormat="1" x14ac:dyDescent="0.2">
      <c r="A287" s="208"/>
      <c r="F287" s="257"/>
    </row>
    <row r="288" spans="1:6" s="223" customFormat="1" x14ac:dyDescent="0.2">
      <c r="A288" s="208"/>
      <c r="F288" s="257"/>
    </row>
    <row r="289" spans="1:6" s="223" customFormat="1" x14ac:dyDescent="0.2">
      <c r="A289" s="208"/>
      <c r="F289" s="257"/>
    </row>
    <row r="290" spans="1:6" s="223" customFormat="1" x14ac:dyDescent="0.2">
      <c r="A290" s="208"/>
      <c r="F290" s="257"/>
    </row>
    <row r="291" spans="1:6" s="223" customFormat="1" x14ac:dyDescent="0.2">
      <c r="A291" s="208"/>
      <c r="F291" s="257"/>
    </row>
    <row r="292" spans="1:6" s="223" customFormat="1" x14ac:dyDescent="0.2">
      <c r="A292" s="208"/>
      <c r="F292" s="257"/>
    </row>
    <row r="293" spans="1:6" s="223" customFormat="1" x14ac:dyDescent="0.2">
      <c r="A293" s="208"/>
      <c r="F293" s="257"/>
    </row>
    <row r="294" spans="1:6" s="223" customFormat="1" x14ac:dyDescent="0.2">
      <c r="A294" s="208"/>
      <c r="F294" s="257"/>
    </row>
    <row r="295" spans="1:6" s="223" customFormat="1" x14ac:dyDescent="0.2">
      <c r="A295" s="208"/>
      <c r="F295" s="257"/>
    </row>
    <row r="296" spans="1:6" s="223" customFormat="1" x14ac:dyDescent="0.2">
      <c r="A296" s="208"/>
      <c r="F296" s="257"/>
    </row>
    <row r="297" spans="1:6" s="223" customFormat="1" x14ac:dyDescent="0.2">
      <c r="A297" s="208"/>
      <c r="F297" s="257"/>
    </row>
    <row r="298" spans="1:6" s="223" customFormat="1" x14ac:dyDescent="0.2">
      <c r="A298" s="208"/>
      <c r="F298" s="257"/>
    </row>
    <row r="299" spans="1:6" s="223" customFormat="1" x14ac:dyDescent="0.2">
      <c r="A299" s="208"/>
      <c r="F299" s="257"/>
    </row>
    <row r="300" spans="1:6" s="223" customFormat="1" x14ac:dyDescent="0.2">
      <c r="A300" s="208"/>
      <c r="F300" s="257"/>
    </row>
    <row r="301" spans="1:6" s="223" customFormat="1" x14ac:dyDescent="0.2">
      <c r="A301" s="208"/>
      <c r="F301" s="257"/>
    </row>
    <row r="302" spans="1:6" s="223" customFormat="1" x14ac:dyDescent="0.2">
      <c r="A302" s="208"/>
      <c r="F302" s="257"/>
    </row>
    <row r="303" spans="1:6" s="223" customFormat="1" x14ac:dyDescent="0.2">
      <c r="A303" s="208"/>
      <c r="F303" s="257"/>
    </row>
    <row r="304" spans="1:6" s="223" customFormat="1" x14ac:dyDescent="0.2">
      <c r="A304" s="208"/>
      <c r="F304" s="257"/>
    </row>
    <row r="305" spans="1:6" s="223" customFormat="1" x14ac:dyDescent="0.2">
      <c r="A305" s="208"/>
      <c r="F305" s="257"/>
    </row>
    <row r="306" spans="1:6" s="223" customFormat="1" x14ac:dyDescent="0.2">
      <c r="A306" s="208"/>
      <c r="F306" s="257"/>
    </row>
    <row r="307" spans="1:6" s="223" customFormat="1" x14ac:dyDescent="0.2">
      <c r="A307" s="208"/>
      <c r="F307" s="257"/>
    </row>
    <row r="308" spans="1:6" s="223" customFormat="1" x14ac:dyDescent="0.2">
      <c r="A308" s="208"/>
      <c r="F308" s="257"/>
    </row>
    <row r="309" spans="1:6" s="223" customFormat="1" x14ac:dyDescent="0.2">
      <c r="A309" s="208"/>
      <c r="F309" s="257"/>
    </row>
    <row r="310" spans="1:6" s="223" customFormat="1" x14ac:dyDescent="0.2">
      <c r="A310" s="208"/>
      <c r="F310" s="257"/>
    </row>
    <row r="311" spans="1:6" s="223" customFormat="1" x14ac:dyDescent="0.2">
      <c r="A311" s="208"/>
      <c r="F311" s="257"/>
    </row>
    <row r="312" spans="1:6" s="223" customFormat="1" x14ac:dyDescent="0.2">
      <c r="A312" s="208"/>
      <c r="F312" s="257"/>
    </row>
    <row r="313" spans="1:6" s="223" customFormat="1" x14ac:dyDescent="0.2">
      <c r="A313" s="208"/>
      <c r="F313" s="257"/>
    </row>
    <row r="314" spans="1:6" s="223" customFormat="1" x14ac:dyDescent="0.2">
      <c r="A314" s="208"/>
      <c r="F314" s="257"/>
    </row>
    <row r="315" spans="1:6" s="223" customFormat="1" x14ac:dyDescent="0.2">
      <c r="A315" s="208"/>
      <c r="F315" s="257"/>
    </row>
    <row r="316" spans="1:6" s="223" customFormat="1" x14ac:dyDescent="0.2">
      <c r="A316" s="208"/>
      <c r="F316" s="257"/>
    </row>
    <row r="317" spans="1:6" s="223" customFormat="1" x14ac:dyDescent="0.2">
      <c r="A317" s="208"/>
      <c r="F317" s="257"/>
    </row>
    <row r="318" spans="1:6" s="223" customFormat="1" x14ac:dyDescent="0.2">
      <c r="A318" s="208"/>
      <c r="F318" s="257"/>
    </row>
    <row r="319" spans="1:6" s="223" customFormat="1" x14ac:dyDescent="0.2">
      <c r="A319" s="208"/>
      <c r="F319" s="257"/>
    </row>
    <row r="320" spans="1:6" s="223" customFormat="1" x14ac:dyDescent="0.2">
      <c r="A320" s="208"/>
      <c r="F320" s="257"/>
    </row>
    <row r="321" spans="1:6" s="223" customFormat="1" x14ac:dyDescent="0.2">
      <c r="A321" s="208"/>
      <c r="F321" s="257"/>
    </row>
    <row r="322" spans="1:6" s="223" customFormat="1" x14ac:dyDescent="0.2">
      <c r="A322" s="208"/>
      <c r="F322" s="257"/>
    </row>
    <row r="323" spans="1:6" s="223" customFormat="1" x14ac:dyDescent="0.2">
      <c r="A323" s="208"/>
      <c r="F323" s="257"/>
    </row>
    <row r="324" spans="1:6" s="223" customFormat="1" x14ac:dyDescent="0.2">
      <c r="A324" s="208"/>
      <c r="F324" s="257"/>
    </row>
    <row r="325" spans="1:6" s="223" customFormat="1" x14ac:dyDescent="0.2">
      <c r="A325" s="208"/>
      <c r="F325" s="257"/>
    </row>
    <row r="326" spans="1:6" s="223" customFormat="1" x14ac:dyDescent="0.2">
      <c r="A326" s="208"/>
      <c r="F326" s="257"/>
    </row>
    <row r="327" spans="1:6" s="223" customFormat="1" x14ac:dyDescent="0.2">
      <c r="A327" s="208"/>
      <c r="F327" s="257"/>
    </row>
    <row r="328" spans="1:6" s="223" customFormat="1" x14ac:dyDescent="0.2">
      <c r="A328" s="208"/>
      <c r="F328" s="257"/>
    </row>
    <row r="329" spans="1:6" s="223" customFormat="1" x14ac:dyDescent="0.2">
      <c r="A329" s="208"/>
      <c r="F329" s="257"/>
    </row>
    <row r="330" spans="1:6" s="223" customFormat="1" x14ac:dyDescent="0.2">
      <c r="A330" s="208"/>
      <c r="F330" s="257"/>
    </row>
    <row r="331" spans="1:6" s="223" customFormat="1" x14ac:dyDescent="0.2">
      <c r="A331" s="208"/>
      <c r="F331" s="257"/>
    </row>
    <row r="332" spans="1:6" s="223" customFormat="1" x14ac:dyDescent="0.2">
      <c r="A332" s="208"/>
      <c r="F332" s="257"/>
    </row>
    <row r="333" spans="1:6" s="223" customFormat="1" x14ac:dyDescent="0.2">
      <c r="A333" s="208"/>
      <c r="F333" s="257"/>
    </row>
    <row r="334" spans="1:6" s="223" customFormat="1" x14ac:dyDescent="0.2">
      <c r="A334" s="208"/>
      <c r="F334" s="257"/>
    </row>
    <row r="335" spans="1:6" s="223" customFormat="1" x14ac:dyDescent="0.2">
      <c r="A335" s="208"/>
      <c r="F335" s="257"/>
    </row>
    <row r="336" spans="1:6" s="223" customFormat="1" x14ac:dyDescent="0.2">
      <c r="A336" s="208"/>
      <c r="F336" s="257"/>
    </row>
    <row r="337" spans="1:6" s="223" customFormat="1" x14ac:dyDescent="0.2">
      <c r="A337" s="208"/>
      <c r="F337" s="257"/>
    </row>
    <row r="338" spans="1:6" s="223" customFormat="1" x14ac:dyDescent="0.2">
      <c r="A338" s="208"/>
      <c r="F338" s="257"/>
    </row>
    <row r="339" spans="1:6" s="223" customFormat="1" x14ac:dyDescent="0.2">
      <c r="A339" s="208"/>
      <c r="F339" s="257"/>
    </row>
    <row r="340" spans="1:6" s="223" customFormat="1" x14ac:dyDescent="0.2">
      <c r="A340" s="208"/>
      <c r="F340" s="257"/>
    </row>
    <row r="341" spans="1:6" s="223" customFormat="1" x14ac:dyDescent="0.2">
      <c r="A341" s="208"/>
      <c r="F341" s="257"/>
    </row>
    <row r="342" spans="1:6" s="223" customFormat="1" x14ac:dyDescent="0.2">
      <c r="A342" s="208"/>
      <c r="F342" s="257"/>
    </row>
    <row r="343" spans="1:6" s="223" customFormat="1" x14ac:dyDescent="0.2">
      <c r="A343" s="208"/>
      <c r="F343" s="257"/>
    </row>
    <row r="344" spans="1:6" s="223" customFormat="1" x14ac:dyDescent="0.2">
      <c r="A344" s="208"/>
      <c r="F344" s="257"/>
    </row>
    <row r="345" spans="1:6" s="223" customFormat="1" x14ac:dyDescent="0.2">
      <c r="A345" s="208"/>
      <c r="F345" s="257"/>
    </row>
    <row r="346" spans="1:6" s="223" customFormat="1" x14ac:dyDescent="0.2">
      <c r="A346" s="208"/>
      <c r="F346" s="257"/>
    </row>
    <row r="347" spans="1:6" s="223" customFormat="1" x14ac:dyDescent="0.2">
      <c r="A347" s="208"/>
      <c r="F347" s="257"/>
    </row>
    <row r="348" spans="1:6" s="223" customFormat="1" x14ac:dyDescent="0.2">
      <c r="A348" s="208"/>
      <c r="F348" s="257"/>
    </row>
    <row r="349" spans="1:6" s="223" customFormat="1" x14ac:dyDescent="0.2">
      <c r="A349" s="208"/>
      <c r="F349" s="257"/>
    </row>
    <row r="350" spans="1:6" s="223" customFormat="1" x14ac:dyDescent="0.2">
      <c r="A350" s="208"/>
      <c r="F350" s="257"/>
    </row>
    <row r="351" spans="1:6" s="223" customFormat="1" x14ac:dyDescent="0.2">
      <c r="A351" s="208"/>
      <c r="F351" s="257"/>
    </row>
    <row r="352" spans="1:6" s="223" customFormat="1" x14ac:dyDescent="0.2">
      <c r="A352" s="208"/>
      <c r="F352" s="257"/>
    </row>
    <row r="353" spans="1:6" s="223" customFormat="1" x14ac:dyDescent="0.2">
      <c r="A353" s="208"/>
      <c r="F353" s="257"/>
    </row>
    <row r="354" spans="1:6" s="223" customFormat="1" x14ac:dyDescent="0.2">
      <c r="A354" s="208"/>
      <c r="F354" s="257"/>
    </row>
    <row r="355" spans="1:6" s="223" customFormat="1" x14ac:dyDescent="0.2">
      <c r="A355" s="208"/>
      <c r="F355" s="257"/>
    </row>
    <row r="356" spans="1:6" s="223" customFormat="1" x14ac:dyDescent="0.2">
      <c r="A356" s="208"/>
      <c r="F356" s="257"/>
    </row>
    <row r="357" spans="1:6" s="223" customFormat="1" x14ac:dyDescent="0.2">
      <c r="A357" s="208"/>
      <c r="F357" s="257"/>
    </row>
    <row r="358" spans="1:6" s="223" customFormat="1" x14ac:dyDescent="0.2">
      <c r="A358" s="208"/>
      <c r="F358" s="257"/>
    </row>
    <row r="359" spans="1:6" s="223" customFormat="1" x14ac:dyDescent="0.2">
      <c r="A359" s="208"/>
      <c r="F359" s="257"/>
    </row>
    <row r="360" spans="1:6" s="223" customFormat="1" x14ac:dyDescent="0.2">
      <c r="A360" s="208"/>
      <c r="F360" s="257"/>
    </row>
    <row r="361" spans="1:6" s="223" customFormat="1" x14ac:dyDescent="0.2">
      <c r="A361" s="208"/>
      <c r="F361" s="257"/>
    </row>
    <row r="362" spans="1:6" s="223" customFormat="1" x14ac:dyDescent="0.2">
      <c r="A362" s="208"/>
      <c r="F362" s="257"/>
    </row>
    <row r="363" spans="1:6" s="223" customFormat="1" x14ac:dyDescent="0.2">
      <c r="A363" s="208"/>
      <c r="F363" s="257"/>
    </row>
    <row r="364" spans="1:6" s="223" customFormat="1" x14ac:dyDescent="0.2">
      <c r="A364" s="208"/>
      <c r="F364" s="257"/>
    </row>
    <row r="365" spans="1:6" s="223" customFormat="1" x14ac:dyDescent="0.2">
      <c r="A365" s="208"/>
      <c r="F365" s="257"/>
    </row>
    <row r="366" spans="1:6" s="223" customFormat="1" x14ac:dyDescent="0.2">
      <c r="A366" s="208"/>
      <c r="F366" s="257"/>
    </row>
    <row r="367" spans="1:6" s="223" customFormat="1" x14ac:dyDescent="0.2">
      <c r="A367" s="208"/>
      <c r="F367" s="257"/>
    </row>
    <row r="368" spans="1:6" s="223" customFormat="1" x14ac:dyDescent="0.2">
      <c r="A368" s="208"/>
      <c r="F368" s="257"/>
    </row>
    <row r="369" spans="1:6" s="223" customFormat="1" x14ac:dyDescent="0.2">
      <c r="A369" s="208"/>
      <c r="F369" s="257"/>
    </row>
    <row r="370" spans="1:6" s="223" customFormat="1" x14ac:dyDescent="0.2">
      <c r="A370" s="208"/>
      <c r="F370" s="257"/>
    </row>
    <row r="371" spans="1:6" s="223" customFormat="1" x14ac:dyDescent="0.2">
      <c r="A371" s="208"/>
      <c r="F371" s="257"/>
    </row>
    <row r="372" spans="1:6" s="223" customFormat="1" x14ac:dyDescent="0.2">
      <c r="A372" s="208"/>
      <c r="F372" s="257"/>
    </row>
    <row r="373" spans="1:6" s="223" customFormat="1" x14ac:dyDescent="0.2">
      <c r="A373" s="208"/>
      <c r="F373" s="257"/>
    </row>
    <row r="374" spans="1:6" s="223" customFormat="1" x14ac:dyDescent="0.2">
      <c r="A374" s="208"/>
      <c r="F374" s="257"/>
    </row>
    <row r="375" spans="1:6" s="223" customFormat="1" x14ac:dyDescent="0.2">
      <c r="A375" s="208"/>
      <c r="F375" s="257"/>
    </row>
    <row r="376" spans="1:6" s="223" customFormat="1" x14ac:dyDescent="0.2">
      <c r="A376" s="208"/>
      <c r="F376" s="257"/>
    </row>
    <row r="377" spans="1:6" s="223" customFormat="1" x14ac:dyDescent="0.2">
      <c r="A377" s="208"/>
      <c r="F377" s="257"/>
    </row>
    <row r="378" spans="1:6" s="223" customFormat="1" x14ac:dyDescent="0.2">
      <c r="A378" s="208"/>
      <c r="F378" s="257"/>
    </row>
    <row r="379" spans="1:6" s="223" customFormat="1" x14ac:dyDescent="0.2">
      <c r="A379" s="208"/>
      <c r="F379" s="257"/>
    </row>
    <row r="380" spans="1:6" s="223" customFormat="1" x14ac:dyDescent="0.2">
      <c r="A380" s="208"/>
      <c r="F380" s="257"/>
    </row>
    <row r="381" spans="1:6" s="223" customFormat="1" x14ac:dyDescent="0.2">
      <c r="A381" s="208"/>
      <c r="F381" s="257"/>
    </row>
    <row r="382" spans="1:6" s="223" customFormat="1" x14ac:dyDescent="0.2">
      <c r="A382" s="208"/>
      <c r="F382" s="257"/>
    </row>
    <row r="383" spans="1:6" s="223" customFormat="1" x14ac:dyDescent="0.2">
      <c r="A383" s="208"/>
      <c r="F383" s="257"/>
    </row>
    <row r="384" spans="1:6" s="223" customFormat="1" x14ac:dyDescent="0.2">
      <c r="A384" s="208"/>
      <c r="F384" s="257"/>
    </row>
    <row r="385" spans="1:6" s="223" customFormat="1" x14ac:dyDescent="0.2">
      <c r="A385" s="208"/>
      <c r="F385" s="257"/>
    </row>
    <row r="386" spans="1:6" s="223" customFormat="1" x14ac:dyDescent="0.2">
      <c r="A386" s="208"/>
      <c r="F386" s="257"/>
    </row>
    <row r="387" spans="1:6" s="223" customFormat="1" x14ac:dyDescent="0.2">
      <c r="A387" s="208"/>
      <c r="F387" s="257"/>
    </row>
    <row r="388" spans="1:6" s="223" customFormat="1" x14ac:dyDescent="0.2">
      <c r="A388" s="208"/>
      <c r="F388" s="257"/>
    </row>
    <row r="389" spans="1:6" s="223" customFormat="1" x14ac:dyDescent="0.2">
      <c r="A389" s="208"/>
      <c r="F389" s="257"/>
    </row>
    <row r="390" spans="1:6" s="223" customFormat="1" x14ac:dyDescent="0.2">
      <c r="A390" s="208"/>
      <c r="F390" s="257"/>
    </row>
    <row r="391" spans="1:6" s="223" customFormat="1" x14ac:dyDescent="0.2">
      <c r="A391" s="208"/>
      <c r="F391" s="257"/>
    </row>
    <row r="392" spans="1:6" s="223" customFormat="1" x14ac:dyDescent="0.2">
      <c r="A392" s="208"/>
      <c r="F392" s="257"/>
    </row>
    <row r="393" spans="1:6" s="223" customFormat="1" x14ac:dyDescent="0.2">
      <c r="A393" s="208"/>
      <c r="F393" s="257"/>
    </row>
    <row r="394" spans="1:6" s="223" customFormat="1" x14ac:dyDescent="0.2">
      <c r="A394" s="208"/>
      <c r="F394" s="257"/>
    </row>
    <row r="395" spans="1:6" s="223" customFormat="1" x14ac:dyDescent="0.2">
      <c r="A395" s="208"/>
      <c r="F395" s="257"/>
    </row>
    <row r="396" spans="1:6" s="223" customFormat="1" x14ac:dyDescent="0.2">
      <c r="A396" s="208"/>
      <c r="F396" s="257"/>
    </row>
    <row r="397" spans="1:6" s="223" customFormat="1" x14ac:dyDescent="0.2">
      <c r="A397" s="208"/>
      <c r="F397" s="257"/>
    </row>
    <row r="398" spans="1:6" s="223" customFormat="1" x14ac:dyDescent="0.2">
      <c r="A398" s="208"/>
      <c r="F398" s="257"/>
    </row>
    <row r="399" spans="1:6" s="223" customFormat="1" x14ac:dyDescent="0.2">
      <c r="A399" s="208"/>
      <c r="F399" s="257"/>
    </row>
    <row r="400" spans="1:6" s="223" customFormat="1" x14ac:dyDescent="0.2">
      <c r="A400" s="208"/>
      <c r="F400" s="257"/>
    </row>
    <row r="401" spans="1:6" s="223" customFormat="1" x14ac:dyDescent="0.2">
      <c r="A401" s="208"/>
      <c r="F401" s="257"/>
    </row>
    <row r="402" spans="1:6" s="223" customFormat="1" x14ac:dyDescent="0.2">
      <c r="A402" s="208"/>
      <c r="F402" s="257"/>
    </row>
    <row r="403" spans="1:6" s="223" customFormat="1" x14ac:dyDescent="0.2">
      <c r="A403" s="208"/>
      <c r="F403" s="257"/>
    </row>
    <row r="404" spans="1:6" s="223" customFormat="1" x14ac:dyDescent="0.2">
      <c r="A404" s="208"/>
      <c r="F404" s="257"/>
    </row>
    <row r="405" spans="1:6" s="223" customFormat="1" x14ac:dyDescent="0.2">
      <c r="A405" s="208"/>
      <c r="F405" s="257"/>
    </row>
    <row r="406" spans="1:6" s="223" customFormat="1" x14ac:dyDescent="0.2">
      <c r="A406" s="208"/>
      <c r="F406" s="257"/>
    </row>
    <row r="407" spans="1:6" s="223" customFormat="1" x14ac:dyDescent="0.2">
      <c r="A407" s="208"/>
      <c r="F407" s="257"/>
    </row>
    <row r="408" spans="1:6" s="223" customFormat="1" x14ac:dyDescent="0.2">
      <c r="A408" s="208"/>
      <c r="F408" s="257"/>
    </row>
    <row r="409" spans="1:6" s="223" customFormat="1" x14ac:dyDescent="0.2">
      <c r="A409" s="208"/>
      <c r="F409" s="257"/>
    </row>
    <row r="410" spans="1:6" s="223" customFormat="1" x14ac:dyDescent="0.2">
      <c r="A410" s="208"/>
      <c r="F410" s="257"/>
    </row>
    <row r="411" spans="1:6" s="223" customFormat="1" x14ac:dyDescent="0.2">
      <c r="A411" s="208"/>
      <c r="F411" s="257"/>
    </row>
    <row r="412" spans="1:6" s="223" customFormat="1" x14ac:dyDescent="0.2">
      <c r="A412" s="208"/>
      <c r="F412" s="257"/>
    </row>
    <row r="413" spans="1:6" s="223" customFormat="1" x14ac:dyDescent="0.2">
      <c r="A413" s="208"/>
      <c r="F413" s="257"/>
    </row>
    <row r="414" spans="1:6" s="223" customFormat="1" x14ac:dyDescent="0.2">
      <c r="A414" s="208"/>
      <c r="F414" s="257"/>
    </row>
    <row r="415" spans="1:6" s="223" customFormat="1" x14ac:dyDescent="0.2">
      <c r="A415" s="208"/>
      <c r="F415" s="257"/>
    </row>
    <row r="416" spans="1:6" s="223" customFormat="1" x14ac:dyDescent="0.2">
      <c r="A416" s="208"/>
      <c r="F416" s="257"/>
    </row>
    <row r="417" spans="1:6" s="223" customFormat="1" x14ac:dyDescent="0.2">
      <c r="A417" s="208"/>
      <c r="F417" s="257"/>
    </row>
    <row r="418" spans="1:6" s="223" customFormat="1" x14ac:dyDescent="0.2">
      <c r="A418" s="208"/>
      <c r="F418" s="257"/>
    </row>
    <row r="419" spans="1:6" s="223" customFormat="1" x14ac:dyDescent="0.2">
      <c r="A419" s="208"/>
      <c r="F419" s="257"/>
    </row>
    <row r="420" spans="1:6" s="223" customFormat="1" x14ac:dyDescent="0.2">
      <c r="A420" s="208"/>
      <c r="F420" s="257"/>
    </row>
    <row r="421" spans="1:6" s="223" customFormat="1" x14ac:dyDescent="0.2">
      <c r="A421" s="208"/>
      <c r="F421" s="257"/>
    </row>
    <row r="422" spans="1:6" s="223" customFormat="1" x14ac:dyDescent="0.2">
      <c r="A422" s="208"/>
      <c r="F422" s="257"/>
    </row>
    <row r="423" spans="1:6" s="223" customFormat="1" x14ac:dyDescent="0.2">
      <c r="A423" s="208"/>
      <c r="F423" s="257"/>
    </row>
    <row r="424" spans="1:6" s="223" customFormat="1" x14ac:dyDescent="0.2">
      <c r="A424" s="208"/>
      <c r="F424" s="257"/>
    </row>
    <row r="425" spans="1:6" s="223" customFormat="1" x14ac:dyDescent="0.2">
      <c r="A425" s="208"/>
      <c r="F425" s="257"/>
    </row>
    <row r="426" spans="1:6" s="223" customFormat="1" x14ac:dyDescent="0.2">
      <c r="A426" s="208"/>
      <c r="F426" s="257"/>
    </row>
    <row r="427" spans="1:6" s="223" customFormat="1" x14ac:dyDescent="0.2">
      <c r="A427" s="208"/>
      <c r="F427" s="257"/>
    </row>
    <row r="428" spans="1:6" s="223" customFormat="1" x14ac:dyDescent="0.2">
      <c r="A428" s="208"/>
      <c r="F428" s="257"/>
    </row>
    <row r="429" spans="1:6" s="223" customFormat="1" x14ac:dyDescent="0.2">
      <c r="A429" s="208"/>
      <c r="F429" s="257"/>
    </row>
    <row r="430" spans="1:6" s="223" customFormat="1" x14ac:dyDescent="0.2">
      <c r="A430" s="208"/>
      <c r="F430" s="257"/>
    </row>
    <row r="431" spans="1:6" s="223" customFormat="1" x14ac:dyDescent="0.2">
      <c r="A431" s="208"/>
      <c r="F431" s="257"/>
    </row>
    <row r="432" spans="1:6" s="223" customFormat="1" x14ac:dyDescent="0.2">
      <c r="A432" s="208"/>
      <c r="F432" s="257"/>
    </row>
    <row r="433" spans="1:6" s="223" customFormat="1" x14ac:dyDescent="0.2">
      <c r="A433" s="208"/>
      <c r="F433" s="257"/>
    </row>
    <row r="434" spans="1:6" s="223" customFormat="1" x14ac:dyDescent="0.2">
      <c r="A434" s="208"/>
      <c r="F434" s="257"/>
    </row>
    <row r="435" spans="1:6" s="223" customFormat="1" x14ac:dyDescent="0.2">
      <c r="A435" s="208"/>
      <c r="F435" s="257"/>
    </row>
    <row r="436" spans="1:6" s="223" customFormat="1" x14ac:dyDescent="0.2">
      <c r="A436" s="208"/>
      <c r="F436" s="257"/>
    </row>
    <row r="437" spans="1:6" s="223" customFormat="1" x14ac:dyDescent="0.2">
      <c r="A437" s="208"/>
      <c r="F437" s="257"/>
    </row>
    <row r="438" spans="1:6" s="223" customFormat="1" x14ac:dyDescent="0.2">
      <c r="A438" s="208"/>
      <c r="F438" s="257"/>
    </row>
    <row r="439" spans="1:6" s="223" customFormat="1" x14ac:dyDescent="0.2">
      <c r="A439" s="208"/>
      <c r="F439" s="257"/>
    </row>
    <row r="440" spans="1:6" s="223" customFormat="1" x14ac:dyDescent="0.2">
      <c r="A440" s="208"/>
      <c r="F440" s="257"/>
    </row>
    <row r="441" spans="1:6" s="223" customFormat="1" x14ac:dyDescent="0.2">
      <c r="A441" s="208"/>
      <c r="F441" s="257"/>
    </row>
    <row r="442" spans="1:6" s="223" customFormat="1" x14ac:dyDescent="0.2">
      <c r="A442" s="208"/>
      <c r="F442" s="257"/>
    </row>
    <row r="443" spans="1:6" s="223" customFormat="1" x14ac:dyDescent="0.2">
      <c r="A443" s="208"/>
      <c r="F443" s="257"/>
    </row>
    <row r="444" spans="1:6" s="223" customFormat="1" x14ac:dyDescent="0.2">
      <c r="A444" s="208"/>
      <c r="F444" s="257"/>
    </row>
    <row r="445" spans="1:6" s="223" customFormat="1" x14ac:dyDescent="0.2">
      <c r="A445" s="208"/>
      <c r="F445" s="257"/>
    </row>
    <row r="446" spans="1:6" s="223" customFormat="1" x14ac:dyDescent="0.2">
      <c r="A446" s="208"/>
      <c r="F446" s="257"/>
    </row>
    <row r="447" spans="1:6" s="223" customFormat="1" x14ac:dyDescent="0.2">
      <c r="A447" s="208"/>
      <c r="F447" s="257"/>
    </row>
    <row r="448" spans="1:6" s="223" customFormat="1" x14ac:dyDescent="0.2">
      <c r="A448" s="208"/>
      <c r="F448" s="257"/>
    </row>
    <row r="449" spans="1:6" s="223" customFormat="1" x14ac:dyDescent="0.2">
      <c r="A449" s="208"/>
      <c r="F449" s="257"/>
    </row>
    <row r="450" spans="1:6" s="223" customFormat="1" x14ac:dyDescent="0.2">
      <c r="A450" s="208"/>
      <c r="F450" s="257"/>
    </row>
    <row r="451" spans="1:6" s="223" customFormat="1" x14ac:dyDescent="0.2">
      <c r="A451" s="208"/>
      <c r="F451" s="257"/>
    </row>
    <row r="452" spans="1:6" s="223" customFormat="1" x14ac:dyDescent="0.2">
      <c r="A452" s="208"/>
      <c r="F452" s="257"/>
    </row>
    <row r="453" spans="1:6" s="223" customFormat="1" x14ac:dyDescent="0.2">
      <c r="A453" s="208"/>
      <c r="F453" s="257"/>
    </row>
    <row r="454" spans="1:6" s="223" customFormat="1" x14ac:dyDescent="0.2">
      <c r="A454" s="208"/>
      <c r="F454" s="257"/>
    </row>
    <row r="455" spans="1:6" s="223" customFormat="1" x14ac:dyDescent="0.2">
      <c r="A455" s="208"/>
      <c r="F455" s="257"/>
    </row>
    <row r="456" spans="1:6" s="223" customFormat="1" x14ac:dyDescent="0.2">
      <c r="A456" s="208"/>
      <c r="F456" s="257"/>
    </row>
    <row r="457" spans="1:6" s="223" customFormat="1" x14ac:dyDescent="0.2">
      <c r="A457" s="208"/>
      <c r="F457" s="257"/>
    </row>
    <row r="458" spans="1:6" s="223" customFormat="1" x14ac:dyDescent="0.2">
      <c r="A458" s="208"/>
      <c r="F458" s="257"/>
    </row>
    <row r="459" spans="1:6" s="223" customFormat="1" x14ac:dyDescent="0.2">
      <c r="A459" s="208"/>
      <c r="F459" s="257"/>
    </row>
    <row r="460" spans="1:6" s="223" customFormat="1" x14ac:dyDescent="0.2">
      <c r="A460" s="208"/>
      <c r="F460" s="257"/>
    </row>
    <row r="461" spans="1:6" s="223" customFormat="1" x14ac:dyDescent="0.2">
      <c r="A461" s="208"/>
      <c r="F461" s="257"/>
    </row>
    <row r="462" spans="1:6" s="223" customFormat="1" x14ac:dyDescent="0.2">
      <c r="A462" s="208"/>
      <c r="F462" s="257"/>
    </row>
    <row r="463" spans="1:6" s="223" customFormat="1" x14ac:dyDescent="0.2">
      <c r="A463" s="208"/>
      <c r="F463" s="257"/>
    </row>
    <row r="464" spans="1:6" s="223" customFormat="1" x14ac:dyDescent="0.2">
      <c r="A464" s="208"/>
      <c r="F464" s="257"/>
    </row>
    <row r="465" spans="1:6" s="223" customFormat="1" x14ac:dyDescent="0.2">
      <c r="A465" s="208"/>
      <c r="F465" s="257"/>
    </row>
    <row r="466" spans="1:6" s="223" customFormat="1" x14ac:dyDescent="0.2">
      <c r="A466" s="208"/>
      <c r="F466" s="257"/>
    </row>
    <row r="467" spans="1:6" s="223" customFormat="1" x14ac:dyDescent="0.2">
      <c r="A467" s="208"/>
      <c r="F467" s="257"/>
    </row>
    <row r="468" spans="1:6" s="223" customFormat="1" x14ac:dyDescent="0.2">
      <c r="A468" s="208"/>
      <c r="F468" s="257"/>
    </row>
    <row r="469" spans="1:6" s="223" customFormat="1" x14ac:dyDescent="0.2">
      <c r="A469" s="208"/>
      <c r="F469" s="257"/>
    </row>
    <row r="470" spans="1:6" s="223" customFormat="1" x14ac:dyDescent="0.2">
      <c r="A470" s="208"/>
      <c r="F470" s="257"/>
    </row>
    <row r="471" spans="1:6" s="223" customFormat="1" x14ac:dyDescent="0.2">
      <c r="A471" s="208"/>
      <c r="F471" s="257"/>
    </row>
    <row r="472" spans="1:6" s="223" customFormat="1" x14ac:dyDescent="0.2">
      <c r="A472" s="208"/>
      <c r="F472" s="257"/>
    </row>
    <row r="473" spans="1:6" s="223" customFormat="1" x14ac:dyDescent="0.2">
      <c r="A473" s="208"/>
      <c r="F473" s="257"/>
    </row>
    <row r="474" spans="1:6" s="223" customFormat="1" x14ac:dyDescent="0.2">
      <c r="A474" s="208"/>
      <c r="F474" s="257"/>
    </row>
    <row r="475" spans="1:6" s="223" customFormat="1" x14ac:dyDescent="0.2">
      <c r="A475" s="208"/>
      <c r="F475" s="257"/>
    </row>
    <row r="476" spans="1:6" s="223" customFormat="1" x14ac:dyDescent="0.2">
      <c r="A476" s="208"/>
      <c r="F476" s="257"/>
    </row>
    <row r="477" spans="1:6" s="223" customFormat="1" x14ac:dyDescent="0.2">
      <c r="A477" s="208"/>
      <c r="F477" s="257"/>
    </row>
    <row r="478" spans="1:6" s="223" customFormat="1" x14ac:dyDescent="0.2">
      <c r="A478" s="208"/>
      <c r="F478" s="257"/>
    </row>
    <row r="479" spans="1:6" s="223" customFormat="1" x14ac:dyDescent="0.2">
      <c r="A479" s="208"/>
      <c r="F479" s="257"/>
    </row>
    <row r="480" spans="1:6" s="223" customFormat="1" x14ac:dyDescent="0.2">
      <c r="A480" s="208"/>
      <c r="F480" s="257"/>
    </row>
    <row r="481" spans="1:6" s="223" customFormat="1" x14ac:dyDescent="0.2">
      <c r="A481" s="208"/>
      <c r="F481" s="257"/>
    </row>
    <row r="482" spans="1:6" s="223" customFormat="1" x14ac:dyDescent="0.2">
      <c r="A482" s="208"/>
      <c r="F482" s="257"/>
    </row>
    <row r="483" spans="1:6" s="223" customFormat="1" x14ac:dyDescent="0.2">
      <c r="A483" s="208"/>
      <c r="F483" s="257"/>
    </row>
    <row r="484" spans="1:6" s="223" customFormat="1" x14ac:dyDescent="0.2">
      <c r="A484" s="208"/>
      <c r="F484" s="257"/>
    </row>
    <row r="485" spans="1:6" s="223" customFormat="1" x14ac:dyDescent="0.2">
      <c r="A485" s="208"/>
      <c r="F485" s="257"/>
    </row>
    <row r="486" spans="1:6" s="223" customFormat="1" x14ac:dyDescent="0.2">
      <c r="A486" s="208"/>
      <c r="F486" s="257"/>
    </row>
    <row r="487" spans="1:6" s="223" customFormat="1" x14ac:dyDescent="0.2">
      <c r="A487" s="208"/>
      <c r="F487" s="257"/>
    </row>
    <row r="488" spans="1:6" s="223" customFormat="1" x14ac:dyDescent="0.2">
      <c r="A488" s="208"/>
      <c r="F488" s="257"/>
    </row>
    <row r="489" spans="1:6" s="223" customFormat="1" x14ac:dyDescent="0.2">
      <c r="A489" s="208"/>
      <c r="F489" s="257"/>
    </row>
    <row r="490" spans="1:6" s="223" customFormat="1" x14ac:dyDescent="0.2">
      <c r="A490" s="208"/>
      <c r="F490" s="257"/>
    </row>
    <row r="491" spans="1:6" s="223" customFormat="1" x14ac:dyDescent="0.2">
      <c r="A491" s="208"/>
      <c r="F491" s="257"/>
    </row>
    <row r="492" spans="1:6" s="223" customFormat="1" x14ac:dyDescent="0.2">
      <c r="A492" s="208"/>
      <c r="F492" s="257"/>
    </row>
    <row r="493" spans="1:6" s="223" customFormat="1" x14ac:dyDescent="0.2">
      <c r="A493" s="208"/>
      <c r="F493" s="257"/>
    </row>
    <row r="494" spans="1:6" s="223" customFormat="1" x14ac:dyDescent="0.2">
      <c r="A494" s="208"/>
      <c r="F494" s="257"/>
    </row>
    <row r="495" spans="1:6" s="223" customFormat="1" x14ac:dyDescent="0.2">
      <c r="A495" s="208"/>
      <c r="F495" s="257"/>
    </row>
    <row r="496" spans="1:6" s="223" customFormat="1" x14ac:dyDescent="0.2">
      <c r="A496" s="208"/>
      <c r="F496" s="257"/>
    </row>
    <row r="497" spans="1:6" s="223" customFormat="1" x14ac:dyDescent="0.2">
      <c r="A497" s="208"/>
      <c r="F497" s="257"/>
    </row>
    <row r="498" spans="1:6" s="223" customFormat="1" x14ac:dyDescent="0.2">
      <c r="A498" s="208"/>
      <c r="F498" s="257"/>
    </row>
    <row r="499" spans="1:6" s="223" customFormat="1" x14ac:dyDescent="0.2">
      <c r="A499" s="208"/>
      <c r="F499" s="257"/>
    </row>
    <row r="500" spans="1:6" s="223" customFormat="1" x14ac:dyDescent="0.2">
      <c r="A500" s="208"/>
      <c r="F500" s="257"/>
    </row>
    <row r="501" spans="1:6" s="223" customFormat="1" x14ac:dyDescent="0.2">
      <c r="A501" s="208"/>
      <c r="F501" s="257"/>
    </row>
    <row r="502" spans="1:6" s="223" customFormat="1" x14ac:dyDescent="0.2">
      <c r="A502" s="208"/>
      <c r="F502" s="257"/>
    </row>
    <row r="503" spans="1:6" s="223" customFormat="1" x14ac:dyDescent="0.2">
      <c r="A503" s="208"/>
      <c r="F503" s="257"/>
    </row>
    <row r="504" spans="1:6" s="223" customFormat="1" x14ac:dyDescent="0.2">
      <c r="A504" s="208"/>
      <c r="F504" s="257"/>
    </row>
    <row r="505" spans="1:6" s="223" customFormat="1" x14ac:dyDescent="0.2">
      <c r="A505" s="208"/>
      <c r="F505" s="257"/>
    </row>
    <row r="506" spans="1:6" s="223" customFormat="1" x14ac:dyDescent="0.2">
      <c r="A506" s="208"/>
      <c r="F506" s="257"/>
    </row>
    <row r="507" spans="1:6" s="223" customFormat="1" x14ac:dyDescent="0.2">
      <c r="A507" s="208"/>
      <c r="F507" s="257"/>
    </row>
    <row r="508" spans="1:6" s="223" customFormat="1" x14ac:dyDescent="0.2">
      <c r="A508" s="208"/>
      <c r="F508" s="257"/>
    </row>
    <row r="509" spans="1:6" s="223" customFormat="1" x14ac:dyDescent="0.2">
      <c r="A509" s="208"/>
      <c r="F509" s="257"/>
    </row>
    <row r="510" spans="1:6" s="223" customFormat="1" x14ac:dyDescent="0.2">
      <c r="A510" s="208"/>
      <c r="F510" s="257"/>
    </row>
    <row r="511" spans="1:6" s="223" customFormat="1" x14ac:dyDescent="0.2">
      <c r="A511" s="208"/>
      <c r="F511" s="257"/>
    </row>
    <row r="512" spans="1:6" s="223" customFormat="1" x14ac:dyDescent="0.2">
      <c r="A512" s="208"/>
      <c r="F512" s="257"/>
    </row>
    <row r="513" spans="1:6" s="223" customFormat="1" x14ac:dyDescent="0.2">
      <c r="A513" s="208"/>
      <c r="F513" s="257"/>
    </row>
    <row r="514" spans="1:6" s="223" customFormat="1" x14ac:dyDescent="0.2">
      <c r="A514" s="208"/>
      <c r="F514" s="257"/>
    </row>
    <row r="515" spans="1:6" s="223" customFormat="1" x14ac:dyDescent="0.2">
      <c r="A515" s="208"/>
      <c r="F515" s="257"/>
    </row>
    <row r="516" spans="1:6" s="223" customFormat="1" x14ac:dyDescent="0.2">
      <c r="A516" s="208"/>
      <c r="F516" s="257"/>
    </row>
    <row r="517" spans="1:6" s="223" customFormat="1" x14ac:dyDescent="0.2">
      <c r="A517" s="208"/>
      <c r="F517" s="257"/>
    </row>
    <row r="518" spans="1:6" s="223" customFormat="1" x14ac:dyDescent="0.2">
      <c r="A518" s="208"/>
      <c r="F518" s="257"/>
    </row>
    <row r="519" spans="1:6" s="223" customFormat="1" x14ac:dyDescent="0.2">
      <c r="A519" s="208"/>
      <c r="F519" s="257"/>
    </row>
    <row r="520" spans="1:6" s="223" customFormat="1" x14ac:dyDescent="0.2">
      <c r="A520" s="208"/>
      <c r="F520" s="257"/>
    </row>
    <row r="521" spans="1:6" s="223" customFormat="1" x14ac:dyDescent="0.2">
      <c r="A521" s="208"/>
      <c r="F521" s="257"/>
    </row>
    <row r="522" spans="1:6" s="223" customFormat="1" x14ac:dyDescent="0.2">
      <c r="A522" s="208"/>
      <c r="F522" s="257"/>
    </row>
    <row r="523" spans="1:6" s="223" customFormat="1" x14ac:dyDescent="0.2">
      <c r="A523" s="208"/>
      <c r="F523" s="257"/>
    </row>
    <row r="524" spans="1:6" s="223" customFormat="1" x14ac:dyDescent="0.2">
      <c r="A524" s="208"/>
      <c r="F524" s="257"/>
    </row>
    <row r="525" spans="1:6" s="223" customFormat="1" x14ac:dyDescent="0.2">
      <c r="A525" s="208"/>
      <c r="F525" s="257"/>
    </row>
    <row r="526" spans="1:6" s="223" customFormat="1" x14ac:dyDescent="0.2">
      <c r="A526" s="208"/>
      <c r="F526" s="257"/>
    </row>
    <row r="527" spans="1:6" s="223" customFormat="1" x14ac:dyDescent="0.2">
      <c r="A527" s="208"/>
      <c r="F527" s="257"/>
    </row>
    <row r="528" spans="1:6" s="223" customFormat="1" x14ac:dyDescent="0.2">
      <c r="A528" s="208"/>
      <c r="F528" s="257"/>
    </row>
    <row r="529" spans="1:6" s="223" customFormat="1" x14ac:dyDescent="0.2">
      <c r="A529" s="208"/>
      <c r="F529" s="257"/>
    </row>
    <row r="530" spans="1:6" s="223" customFormat="1" x14ac:dyDescent="0.2">
      <c r="A530" s="208"/>
      <c r="F530" s="257"/>
    </row>
    <row r="531" spans="1:6" s="223" customFormat="1" x14ac:dyDescent="0.2">
      <c r="A531" s="208"/>
      <c r="F531" s="257"/>
    </row>
    <row r="532" spans="1:6" s="223" customFormat="1" x14ac:dyDescent="0.2">
      <c r="A532" s="208"/>
      <c r="F532" s="257"/>
    </row>
    <row r="533" spans="1:6" s="223" customFormat="1" x14ac:dyDescent="0.2">
      <c r="A533" s="208"/>
      <c r="F533" s="257"/>
    </row>
    <row r="534" spans="1:6" s="223" customFormat="1" x14ac:dyDescent="0.2">
      <c r="A534" s="208"/>
      <c r="F534" s="257"/>
    </row>
    <row r="535" spans="1:6" s="223" customFormat="1" x14ac:dyDescent="0.2">
      <c r="A535" s="208"/>
      <c r="F535" s="257"/>
    </row>
    <row r="536" spans="1:6" s="223" customFormat="1" x14ac:dyDescent="0.2">
      <c r="A536" s="208"/>
      <c r="F536" s="257"/>
    </row>
    <row r="537" spans="1:6" s="223" customFormat="1" x14ac:dyDescent="0.2">
      <c r="A537" s="208"/>
      <c r="F537" s="257"/>
    </row>
    <row r="538" spans="1:6" s="223" customFormat="1" x14ac:dyDescent="0.2">
      <c r="A538" s="208"/>
      <c r="F538" s="257"/>
    </row>
    <row r="539" spans="1:6" s="223" customFormat="1" x14ac:dyDescent="0.2">
      <c r="A539" s="208"/>
      <c r="F539" s="257"/>
    </row>
    <row r="540" spans="1:6" s="223" customFormat="1" x14ac:dyDescent="0.2">
      <c r="A540" s="208"/>
      <c r="F540" s="257"/>
    </row>
    <row r="541" spans="1:6" s="223" customFormat="1" x14ac:dyDescent="0.2">
      <c r="A541" s="208"/>
      <c r="F541" s="257"/>
    </row>
    <row r="542" spans="1:6" s="223" customFormat="1" x14ac:dyDescent="0.2">
      <c r="A542" s="208"/>
      <c r="F542" s="257"/>
    </row>
    <row r="543" spans="1:6" s="223" customFormat="1" x14ac:dyDescent="0.2">
      <c r="A543" s="208"/>
      <c r="F543" s="257"/>
    </row>
    <row r="544" spans="1:6" s="223" customFormat="1" x14ac:dyDescent="0.2">
      <c r="A544" s="208"/>
      <c r="F544" s="257"/>
    </row>
    <row r="545" spans="1:6" s="223" customFormat="1" x14ac:dyDescent="0.2">
      <c r="A545" s="208"/>
      <c r="F545" s="257"/>
    </row>
    <row r="546" spans="1:6" s="223" customFormat="1" x14ac:dyDescent="0.2">
      <c r="A546" s="208"/>
      <c r="F546" s="257"/>
    </row>
    <row r="547" spans="1:6" s="223" customFormat="1" x14ac:dyDescent="0.2">
      <c r="A547" s="208"/>
      <c r="F547" s="257"/>
    </row>
    <row r="548" spans="1:6" s="223" customFormat="1" x14ac:dyDescent="0.2">
      <c r="A548" s="208"/>
      <c r="F548" s="257"/>
    </row>
    <row r="549" spans="1:6" s="223" customFormat="1" x14ac:dyDescent="0.2">
      <c r="A549" s="208"/>
      <c r="F549" s="257"/>
    </row>
    <row r="550" spans="1:6" s="223" customFormat="1" x14ac:dyDescent="0.2">
      <c r="A550" s="208"/>
      <c r="F550" s="257"/>
    </row>
    <row r="551" spans="1:6" s="223" customFormat="1" x14ac:dyDescent="0.2">
      <c r="A551" s="208"/>
      <c r="F551" s="257"/>
    </row>
    <row r="552" spans="1:6" s="223" customFormat="1" x14ac:dyDescent="0.2">
      <c r="A552" s="208"/>
      <c r="F552" s="257"/>
    </row>
    <row r="553" spans="1:6" s="223" customFormat="1" x14ac:dyDescent="0.2">
      <c r="A553" s="208"/>
      <c r="F553" s="257"/>
    </row>
    <row r="554" spans="1:6" s="223" customFormat="1" x14ac:dyDescent="0.2">
      <c r="A554" s="208"/>
      <c r="F554" s="257"/>
    </row>
    <row r="555" spans="1:6" s="223" customFormat="1" x14ac:dyDescent="0.2">
      <c r="A555" s="208"/>
      <c r="F555" s="257"/>
    </row>
    <row r="556" spans="1:6" s="223" customFormat="1" x14ac:dyDescent="0.2">
      <c r="A556" s="208"/>
      <c r="F556" s="257"/>
    </row>
    <row r="557" spans="1:6" s="223" customFormat="1" x14ac:dyDescent="0.2">
      <c r="A557" s="208"/>
      <c r="F557" s="257"/>
    </row>
    <row r="558" spans="1:6" s="223" customFormat="1" x14ac:dyDescent="0.2">
      <c r="A558" s="208"/>
      <c r="F558" s="257"/>
    </row>
    <row r="559" spans="1:6" s="223" customFormat="1" x14ac:dyDescent="0.2">
      <c r="A559" s="208"/>
      <c r="F559" s="257"/>
    </row>
    <row r="560" spans="1:6" s="223" customFormat="1" x14ac:dyDescent="0.2">
      <c r="A560" s="208"/>
      <c r="F560" s="257"/>
    </row>
    <row r="561" spans="1:6" s="223" customFormat="1" x14ac:dyDescent="0.2">
      <c r="A561" s="208"/>
      <c r="F561" s="257"/>
    </row>
    <row r="562" spans="1:6" s="223" customFormat="1" x14ac:dyDescent="0.2">
      <c r="A562" s="208"/>
      <c r="F562" s="257"/>
    </row>
    <row r="563" spans="1:6" s="223" customFormat="1" x14ac:dyDescent="0.2">
      <c r="A563" s="208"/>
      <c r="F563" s="257"/>
    </row>
    <row r="564" spans="1:6" s="223" customFormat="1" x14ac:dyDescent="0.2">
      <c r="A564" s="208"/>
      <c r="F564" s="257"/>
    </row>
    <row r="565" spans="1:6" s="223" customFormat="1" x14ac:dyDescent="0.2">
      <c r="A565" s="208"/>
      <c r="F565" s="257"/>
    </row>
    <row r="566" spans="1:6" s="223" customFormat="1" x14ac:dyDescent="0.2">
      <c r="A566" s="208"/>
      <c r="F566" s="257"/>
    </row>
    <row r="567" spans="1:6" s="223" customFormat="1" x14ac:dyDescent="0.2">
      <c r="A567" s="208"/>
      <c r="F567" s="257"/>
    </row>
    <row r="568" spans="1:6" s="223" customFormat="1" x14ac:dyDescent="0.2">
      <c r="A568" s="208"/>
      <c r="F568" s="257"/>
    </row>
    <row r="569" spans="1:6" s="223" customFormat="1" x14ac:dyDescent="0.2">
      <c r="A569" s="208"/>
      <c r="F569" s="257"/>
    </row>
    <row r="570" spans="1:6" s="223" customFormat="1" x14ac:dyDescent="0.2">
      <c r="A570" s="208"/>
      <c r="F570" s="257"/>
    </row>
    <row r="571" spans="1:6" s="223" customFormat="1" x14ac:dyDescent="0.2">
      <c r="A571" s="208"/>
      <c r="F571" s="257"/>
    </row>
    <row r="572" spans="1:6" s="223" customFormat="1" x14ac:dyDescent="0.2">
      <c r="A572" s="208"/>
      <c r="F572" s="257"/>
    </row>
    <row r="573" spans="1:6" s="223" customFormat="1" x14ac:dyDescent="0.2">
      <c r="A573" s="208"/>
      <c r="F573" s="257"/>
    </row>
    <row r="574" spans="1:6" s="223" customFormat="1" x14ac:dyDescent="0.2">
      <c r="A574" s="208"/>
      <c r="F574" s="257"/>
    </row>
    <row r="575" spans="1:6" s="223" customFormat="1" x14ac:dyDescent="0.2">
      <c r="A575" s="208"/>
      <c r="F575" s="257"/>
    </row>
    <row r="576" spans="1:6" s="223" customFormat="1" x14ac:dyDescent="0.2">
      <c r="A576" s="208"/>
      <c r="F576" s="257"/>
    </row>
    <row r="577" spans="1:6" s="223" customFormat="1" x14ac:dyDescent="0.2">
      <c r="A577" s="208"/>
      <c r="F577" s="257"/>
    </row>
    <row r="578" spans="1:6" s="223" customFormat="1" x14ac:dyDescent="0.2">
      <c r="A578" s="208"/>
      <c r="F578" s="257"/>
    </row>
    <row r="579" spans="1:6" s="223" customFormat="1" x14ac:dyDescent="0.2">
      <c r="A579" s="208"/>
      <c r="F579" s="257"/>
    </row>
    <row r="580" spans="1:6" s="223" customFormat="1" x14ac:dyDescent="0.2">
      <c r="A580" s="208"/>
      <c r="F580" s="257"/>
    </row>
    <row r="581" spans="1:6" s="223" customFormat="1" x14ac:dyDescent="0.2">
      <c r="A581" s="208"/>
      <c r="F581" s="257"/>
    </row>
    <row r="582" spans="1:6" s="223" customFormat="1" x14ac:dyDescent="0.2">
      <c r="A582" s="208"/>
      <c r="F582" s="257"/>
    </row>
    <row r="583" spans="1:6" s="223" customFormat="1" x14ac:dyDescent="0.2">
      <c r="A583" s="208"/>
      <c r="F583" s="257"/>
    </row>
    <row r="584" spans="1:6" s="223" customFormat="1" x14ac:dyDescent="0.2">
      <c r="A584" s="208"/>
      <c r="F584" s="257"/>
    </row>
    <row r="585" spans="1:6" s="223" customFormat="1" x14ac:dyDescent="0.2">
      <c r="A585" s="208"/>
      <c r="F585" s="257"/>
    </row>
    <row r="586" spans="1:6" s="223" customFormat="1" x14ac:dyDescent="0.2">
      <c r="A586" s="208"/>
      <c r="F586" s="257"/>
    </row>
    <row r="587" spans="1:6" s="223" customFormat="1" x14ac:dyDescent="0.2">
      <c r="A587" s="208"/>
      <c r="F587" s="257"/>
    </row>
    <row r="588" spans="1:6" s="223" customFormat="1" x14ac:dyDescent="0.2">
      <c r="A588" s="208"/>
      <c r="F588" s="257"/>
    </row>
    <row r="589" spans="1:6" s="223" customFormat="1" x14ac:dyDescent="0.2">
      <c r="A589" s="208"/>
      <c r="F589" s="257"/>
    </row>
    <row r="590" spans="1:6" s="223" customFormat="1" x14ac:dyDescent="0.2">
      <c r="A590" s="208"/>
      <c r="F590" s="257"/>
    </row>
    <row r="591" spans="1:6" s="223" customFormat="1" x14ac:dyDescent="0.2">
      <c r="A591" s="208"/>
      <c r="F591" s="257"/>
    </row>
    <row r="592" spans="1:6" s="223" customFormat="1" x14ac:dyDescent="0.2">
      <c r="A592" s="208"/>
      <c r="F592" s="257"/>
    </row>
    <row r="593" spans="1:6" s="223" customFormat="1" x14ac:dyDescent="0.2">
      <c r="A593" s="208"/>
      <c r="F593" s="257"/>
    </row>
    <row r="594" spans="1:6" s="223" customFormat="1" x14ac:dyDescent="0.2">
      <c r="A594" s="208"/>
      <c r="F594" s="257"/>
    </row>
    <row r="595" spans="1:6" s="223" customFormat="1" x14ac:dyDescent="0.2">
      <c r="A595" s="208"/>
      <c r="F595" s="257"/>
    </row>
    <row r="596" spans="1:6" s="223" customFormat="1" x14ac:dyDescent="0.2">
      <c r="A596" s="208"/>
      <c r="F596" s="257"/>
    </row>
    <row r="597" spans="1:6" s="223" customFormat="1" x14ac:dyDescent="0.2">
      <c r="A597" s="208"/>
      <c r="F597" s="257"/>
    </row>
    <row r="598" spans="1:6" s="223" customFormat="1" x14ac:dyDescent="0.2">
      <c r="A598" s="208"/>
      <c r="F598" s="257"/>
    </row>
    <row r="599" spans="1:6" s="223" customFormat="1" x14ac:dyDescent="0.2">
      <c r="A599" s="208"/>
      <c r="F599" s="257"/>
    </row>
    <row r="600" spans="1:6" s="223" customFormat="1" x14ac:dyDescent="0.2">
      <c r="A600" s="208"/>
      <c r="F600" s="257"/>
    </row>
    <row r="601" spans="1:6" s="223" customFormat="1" x14ac:dyDescent="0.2">
      <c r="A601" s="208"/>
      <c r="F601" s="257"/>
    </row>
    <row r="602" spans="1:6" s="223" customFormat="1" x14ac:dyDescent="0.2">
      <c r="A602" s="208"/>
      <c r="F602" s="257"/>
    </row>
    <row r="603" spans="1:6" s="223" customFormat="1" x14ac:dyDescent="0.2">
      <c r="A603" s="208"/>
      <c r="F603" s="257"/>
    </row>
    <row r="604" spans="1:6" s="223" customFormat="1" x14ac:dyDescent="0.2">
      <c r="A604" s="208"/>
      <c r="F604" s="257"/>
    </row>
    <row r="605" spans="1:6" s="223" customFormat="1" x14ac:dyDescent="0.2">
      <c r="A605" s="208"/>
      <c r="F605" s="257"/>
    </row>
    <row r="606" spans="1:6" s="223" customFormat="1" x14ac:dyDescent="0.2">
      <c r="A606" s="208"/>
      <c r="F606" s="257"/>
    </row>
    <row r="607" spans="1:6" s="223" customFormat="1" x14ac:dyDescent="0.2">
      <c r="A607" s="208"/>
      <c r="F607" s="257"/>
    </row>
    <row r="608" spans="1:6" s="223" customFormat="1" x14ac:dyDescent="0.2">
      <c r="A608" s="208"/>
      <c r="F608" s="257"/>
    </row>
    <row r="609" spans="1:6" s="223" customFormat="1" x14ac:dyDescent="0.2">
      <c r="A609" s="208"/>
      <c r="F609" s="257"/>
    </row>
    <row r="610" spans="1:6" s="223" customFormat="1" x14ac:dyDescent="0.2">
      <c r="A610" s="208"/>
      <c r="F610" s="257"/>
    </row>
    <row r="611" spans="1:6" s="223" customFormat="1" x14ac:dyDescent="0.2">
      <c r="A611" s="208"/>
      <c r="F611" s="257"/>
    </row>
    <row r="612" spans="1:6" s="223" customFormat="1" x14ac:dyDescent="0.2">
      <c r="A612" s="208"/>
      <c r="F612" s="257"/>
    </row>
    <row r="613" spans="1:6" s="223" customFormat="1" x14ac:dyDescent="0.2">
      <c r="A613" s="208"/>
      <c r="F613" s="257"/>
    </row>
    <row r="614" spans="1:6" s="223" customFormat="1" x14ac:dyDescent="0.2">
      <c r="A614" s="208"/>
      <c r="F614" s="257"/>
    </row>
    <row r="615" spans="1:6" s="223" customFormat="1" x14ac:dyDescent="0.2">
      <c r="A615" s="208"/>
      <c r="F615" s="257"/>
    </row>
    <row r="616" spans="1:6" s="223" customFormat="1" x14ac:dyDescent="0.2">
      <c r="A616" s="208"/>
      <c r="F616" s="257"/>
    </row>
    <row r="617" spans="1:6" s="223" customFormat="1" x14ac:dyDescent="0.2">
      <c r="A617" s="208"/>
      <c r="F617" s="257"/>
    </row>
    <row r="618" spans="1:6" s="223" customFormat="1" x14ac:dyDescent="0.2">
      <c r="A618" s="208"/>
      <c r="F618" s="257"/>
    </row>
    <row r="619" spans="1:6" s="223" customFormat="1" x14ac:dyDescent="0.2">
      <c r="A619" s="208"/>
      <c r="F619" s="257"/>
    </row>
    <row r="620" spans="1:6" s="223" customFormat="1" x14ac:dyDescent="0.2">
      <c r="A620" s="208"/>
      <c r="F620" s="257"/>
    </row>
    <row r="621" spans="1:6" s="223" customFormat="1" x14ac:dyDescent="0.2">
      <c r="A621" s="208"/>
      <c r="F621" s="257"/>
    </row>
    <row r="622" spans="1:6" s="223" customFormat="1" x14ac:dyDescent="0.2">
      <c r="A622" s="208"/>
      <c r="F622" s="257"/>
    </row>
    <row r="623" spans="1:6" s="223" customFormat="1" x14ac:dyDescent="0.2">
      <c r="A623" s="208"/>
      <c r="F623" s="257"/>
    </row>
    <row r="624" spans="1:6" s="223" customFormat="1" x14ac:dyDescent="0.2">
      <c r="A624" s="208"/>
      <c r="F624" s="257"/>
    </row>
    <row r="625" spans="1:6" s="223" customFormat="1" x14ac:dyDescent="0.2">
      <c r="A625" s="208"/>
      <c r="F625" s="257"/>
    </row>
    <row r="626" spans="1:6" s="223" customFormat="1" x14ac:dyDescent="0.2">
      <c r="A626" s="208"/>
      <c r="F626" s="257"/>
    </row>
    <row r="627" spans="1:6" s="223" customFormat="1" x14ac:dyDescent="0.2">
      <c r="A627" s="208"/>
      <c r="F627" s="257"/>
    </row>
    <row r="628" spans="1:6" s="223" customFormat="1" x14ac:dyDescent="0.2">
      <c r="A628" s="208"/>
      <c r="F628" s="257"/>
    </row>
    <row r="629" spans="1:6" s="223" customFormat="1" x14ac:dyDescent="0.2">
      <c r="A629" s="208"/>
      <c r="F629" s="257"/>
    </row>
    <row r="630" spans="1:6" s="223" customFormat="1" x14ac:dyDescent="0.2">
      <c r="A630" s="208"/>
      <c r="F630" s="257"/>
    </row>
    <row r="631" spans="1:6" s="223" customFormat="1" x14ac:dyDescent="0.2">
      <c r="A631" s="208"/>
      <c r="F631" s="257"/>
    </row>
    <row r="632" spans="1:6" s="223" customFormat="1" x14ac:dyDescent="0.2">
      <c r="A632" s="208"/>
      <c r="F632" s="257"/>
    </row>
    <row r="633" spans="1:6" s="223" customFormat="1" x14ac:dyDescent="0.2">
      <c r="A633" s="208"/>
      <c r="F633" s="257"/>
    </row>
    <row r="634" spans="1:6" s="223" customFormat="1" x14ac:dyDescent="0.2">
      <c r="A634" s="208"/>
      <c r="F634" s="257"/>
    </row>
    <row r="635" spans="1:6" s="223" customFormat="1" x14ac:dyDescent="0.2">
      <c r="A635" s="208"/>
      <c r="F635" s="257"/>
    </row>
    <row r="636" spans="1:6" s="223" customFormat="1" x14ac:dyDescent="0.2">
      <c r="A636" s="208"/>
      <c r="F636" s="257"/>
    </row>
    <row r="637" spans="1:6" s="223" customFormat="1" x14ac:dyDescent="0.2">
      <c r="A637" s="208"/>
      <c r="F637" s="257"/>
    </row>
    <row r="638" spans="1:6" s="223" customFormat="1" x14ac:dyDescent="0.2">
      <c r="A638" s="208"/>
      <c r="F638" s="257"/>
    </row>
    <row r="639" spans="1:6" s="223" customFormat="1" x14ac:dyDescent="0.2">
      <c r="A639" s="208"/>
      <c r="F639" s="257"/>
    </row>
    <row r="640" spans="1:6" s="223" customFormat="1" x14ac:dyDescent="0.2">
      <c r="A640" s="208"/>
      <c r="F640" s="257"/>
    </row>
    <row r="641" spans="1:6" s="223" customFormat="1" x14ac:dyDescent="0.2">
      <c r="A641" s="208"/>
      <c r="F641" s="257"/>
    </row>
    <row r="642" spans="1:6" s="223" customFormat="1" x14ac:dyDescent="0.2">
      <c r="A642" s="208"/>
      <c r="F642" s="257"/>
    </row>
    <row r="643" spans="1:6" s="223" customFormat="1" x14ac:dyDescent="0.2">
      <c r="A643" s="208"/>
      <c r="F643" s="257"/>
    </row>
    <row r="644" spans="1:6" s="223" customFormat="1" x14ac:dyDescent="0.2">
      <c r="A644" s="208"/>
      <c r="F644" s="257"/>
    </row>
    <row r="645" spans="1:6" s="223" customFormat="1" x14ac:dyDescent="0.2">
      <c r="A645" s="208"/>
      <c r="F645" s="257"/>
    </row>
    <row r="646" spans="1:6" s="223" customFormat="1" x14ac:dyDescent="0.2">
      <c r="A646" s="208"/>
      <c r="F646" s="257"/>
    </row>
    <row r="647" spans="1:6" s="223" customFormat="1" x14ac:dyDescent="0.2">
      <c r="A647" s="208"/>
      <c r="F647" s="257"/>
    </row>
    <row r="648" spans="1:6" s="223" customFormat="1" x14ac:dyDescent="0.2">
      <c r="A648" s="208"/>
      <c r="F648" s="257"/>
    </row>
    <row r="649" spans="1:6" s="223" customFormat="1" x14ac:dyDescent="0.2">
      <c r="A649" s="208"/>
      <c r="F649" s="257"/>
    </row>
    <row r="650" spans="1:6" s="223" customFormat="1" x14ac:dyDescent="0.2">
      <c r="A650" s="208"/>
      <c r="F650" s="257"/>
    </row>
    <row r="651" spans="1:6" s="223" customFormat="1" x14ac:dyDescent="0.2">
      <c r="A651" s="208"/>
      <c r="F651" s="257"/>
    </row>
    <row r="652" spans="1:6" s="223" customFormat="1" x14ac:dyDescent="0.2">
      <c r="A652" s="208"/>
      <c r="F652" s="257"/>
    </row>
    <row r="653" spans="1:6" s="223" customFormat="1" x14ac:dyDescent="0.2">
      <c r="A653" s="208"/>
      <c r="F653" s="257"/>
    </row>
    <row r="654" spans="1:6" s="223" customFormat="1" x14ac:dyDescent="0.2">
      <c r="A654" s="208"/>
      <c r="F654" s="257"/>
    </row>
    <row r="655" spans="1:6" s="223" customFormat="1" x14ac:dyDescent="0.2">
      <c r="A655" s="208"/>
      <c r="F655" s="257"/>
    </row>
    <row r="656" spans="1:6" s="223" customFormat="1" x14ac:dyDescent="0.2">
      <c r="A656" s="208"/>
      <c r="F656" s="257"/>
    </row>
  </sheetData>
  <mergeCells count="6">
    <mergeCell ref="B46:E46"/>
    <mergeCell ref="A2:H2"/>
    <mergeCell ref="A3:H3"/>
    <mergeCell ref="A4:H4"/>
    <mergeCell ref="A5:H5"/>
    <mergeCell ref="B45:E45"/>
  </mergeCells>
  <pageMargins left="0.25" right="0.25" top="0.75" bottom="0.75" header="0.3" footer="0.3"/>
  <pageSetup scale="7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61"/>
  <sheetViews>
    <sheetView showGridLines="0" topLeftCell="F28" workbookViewId="0">
      <selection activeCell="J36" sqref="J36"/>
    </sheetView>
  </sheetViews>
  <sheetFormatPr baseColWidth="10" defaultRowHeight="15" x14ac:dyDescent="0.25"/>
  <cols>
    <col min="2" max="2" width="48.7109375" hidden="1" customWidth="1"/>
    <col min="3" max="3" width="17" hidden="1" customWidth="1"/>
    <col min="4" max="4" width="16.28515625" bestFit="1" customWidth="1"/>
    <col min="10" max="10" width="14.140625" bestFit="1" customWidth="1"/>
    <col min="11" max="11" width="4.85546875" customWidth="1"/>
    <col min="12" max="12" width="4.140625" customWidth="1"/>
    <col min="13" max="13" width="16.28515625" bestFit="1" customWidth="1"/>
    <col min="14" max="14" width="8.5703125" customWidth="1"/>
    <col min="15" max="15" width="15" customWidth="1"/>
    <col min="16" max="16" width="16.7109375" customWidth="1"/>
  </cols>
  <sheetData>
    <row r="2" spans="2:3" hidden="1" x14ac:dyDescent="0.25"/>
    <row r="3" spans="2:3" hidden="1" x14ac:dyDescent="0.25">
      <c r="B3" s="138" t="s">
        <v>246</v>
      </c>
    </row>
    <row r="4" spans="2:3" hidden="1" x14ac:dyDescent="0.25">
      <c r="B4" s="138" t="s">
        <v>268</v>
      </c>
    </row>
    <row r="5" spans="2:3" hidden="1" x14ac:dyDescent="0.25"/>
    <row r="6" spans="2:3" hidden="1" x14ac:dyDescent="0.25">
      <c r="B6" s="138" t="s">
        <v>269</v>
      </c>
      <c r="C6" s="139">
        <v>107475609.02099997</v>
      </c>
    </row>
    <row r="7" spans="2:3" hidden="1" x14ac:dyDescent="0.25">
      <c r="B7" t="s">
        <v>270</v>
      </c>
      <c r="C7" s="140">
        <v>2017183.4679636008</v>
      </c>
    </row>
    <row r="8" spans="2:3" hidden="1" x14ac:dyDescent="0.25">
      <c r="B8" t="s">
        <v>68</v>
      </c>
      <c r="C8" s="140">
        <v>15750</v>
      </c>
    </row>
    <row r="9" spans="2:3" hidden="1" x14ac:dyDescent="0.25">
      <c r="B9" t="s">
        <v>73</v>
      </c>
      <c r="C9" s="140">
        <v>-1349.18</v>
      </c>
    </row>
    <row r="10" spans="2:3" hidden="1" x14ac:dyDescent="0.25">
      <c r="B10" s="138" t="s">
        <v>271</v>
      </c>
      <c r="C10" s="139">
        <f>+SUM(C6:C9)</f>
        <v>109507193.30896357</v>
      </c>
    </row>
    <row r="11" spans="2:3" hidden="1" x14ac:dyDescent="0.25"/>
    <row r="12" spans="2:3" hidden="1" x14ac:dyDescent="0.25">
      <c r="B12" s="141" t="s">
        <v>272</v>
      </c>
      <c r="C12" s="142">
        <v>67339014</v>
      </c>
    </row>
    <row r="13" spans="2:3" hidden="1" x14ac:dyDescent="0.25"/>
    <row r="14" spans="2:3" hidden="1" x14ac:dyDescent="0.25">
      <c r="B14" s="143" t="s">
        <v>273</v>
      </c>
      <c r="C14" s="144">
        <f>+C10/C12</f>
        <v>1.6262072579346583</v>
      </c>
    </row>
    <row r="15" spans="2:3" hidden="1" x14ac:dyDescent="0.25"/>
    <row r="16" spans="2:3" hidden="1" x14ac:dyDescent="0.25"/>
    <row r="17" spans="2:14" hidden="1" x14ac:dyDescent="0.25"/>
    <row r="18" spans="2:14" hidden="1" x14ac:dyDescent="0.25"/>
    <row r="20" spans="2:14" x14ac:dyDescent="0.25">
      <c r="B20" s="138" t="s">
        <v>246</v>
      </c>
    </row>
    <row r="21" spans="2:14" x14ac:dyDescent="0.25">
      <c r="B21" s="138" t="s">
        <v>268</v>
      </c>
    </row>
    <row r="23" spans="2:14" x14ac:dyDescent="0.25">
      <c r="B23" s="145" t="s">
        <v>269</v>
      </c>
      <c r="C23" s="146">
        <v>107475609.02099997</v>
      </c>
      <c r="E23" s="152"/>
      <c r="F23" s="166" t="s">
        <v>50</v>
      </c>
      <c r="G23" s="156"/>
      <c r="H23" s="157"/>
      <c r="I23" s="158"/>
      <c r="J23" s="158"/>
    </row>
    <row r="24" spans="2:14" x14ac:dyDescent="0.25">
      <c r="B24" s="147" t="s">
        <v>286</v>
      </c>
      <c r="C24" s="170">
        <f>+'PT Sept 2022'!F12</f>
        <v>0</v>
      </c>
      <c r="F24" s="159" t="s">
        <v>285</v>
      </c>
      <c r="G24" s="157"/>
      <c r="H24" s="157"/>
      <c r="I24" s="158"/>
      <c r="J24" s="160">
        <f>+M30</f>
        <v>5105349.7300000042</v>
      </c>
    </row>
    <row r="25" spans="2:14" x14ac:dyDescent="0.25">
      <c r="B25" s="171" t="s">
        <v>274</v>
      </c>
      <c r="C25" s="172">
        <f>+J25</f>
        <v>5105298.6765027046</v>
      </c>
      <c r="F25" s="161" t="s">
        <v>275</v>
      </c>
      <c r="G25" s="161"/>
      <c r="H25" s="161"/>
      <c r="I25" s="161">
        <v>0.99999000000000005</v>
      </c>
      <c r="J25" s="162">
        <f>+M30*I25</f>
        <v>5105298.6765027046</v>
      </c>
    </row>
    <row r="26" spans="2:14" x14ac:dyDescent="0.25">
      <c r="B26" s="147" t="s">
        <v>68</v>
      </c>
      <c r="C26" s="148">
        <f>+'ER Sept 2022'!B11</f>
        <v>283500</v>
      </c>
      <c r="F26" s="157" t="s">
        <v>276</v>
      </c>
      <c r="G26" s="157"/>
      <c r="H26" s="157"/>
      <c r="I26" s="157"/>
      <c r="J26" s="163"/>
      <c r="L26" s="167"/>
      <c r="M26" s="168">
        <v>2021</v>
      </c>
    </row>
    <row r="27" spans="2:14" x14ac:dyDescent="0.25">
      <c r="B27" s="149" t="s">
        <v>73</v>
      </c>
      <c r="C27" s="150">
        <v>-1349.18</v>
      </c>
      <c r="F27" s="157"/>
      <c r="G27" s="157"/>
      <c r="H27" s="157"/>
      <c r="I27" s="157"/>
      <c r="J27" s="163"/>
      <c r="L27" s="157">
        <v>6</v>
      </c>
      <c r="M27" s="174">
        <v>134113233.15000001</v>
      </c>
    </row>
    <row r="28" spans="2:14" x14ac:dyDescent="0.25">
      <c r="B28" s="149"/>
      <c r="C28" s="150"/>
      <c r="F28" s="159" t="s">
        <v>277</v>
      </c>
      <c r="G28" s="157"/>
      <c r="H28" s="157"/>
      <c r="I28" s="157"/>
      <c r="J28" s="163">
        <f>+'ER Sept 2022'!B11</f>
        <v>283500</v>
      </c>
      <c r="L28" s="157">
        <v>7</v>
      </c>
      <c r="M28" s="174">
        <v>-76126487.980000004</v>
      </c>
    </row>
    <row r="29" spans="2:14" x14ac:dyDescent="0.25">
      <c r="B29" s="151" t="s">
        <v>287</v>
      </c>
      <c r="C29" s="176">
        <f>+SUM(C23:C27)</f>
        <v>112863058.51750267</v>
      </c>
      <c r="D29" s="173">
        <f>+'PT Sept 2022'!H16-'Valor accion y metodo particip'!C29</f>
        <v>6475857.8634973019</v>
      </c>
      <c r="F29" s="157"/>
      <c r="G29" s="157"/>
      <c r="H29" s="157"/>
      <c r="I29" s="157"/>
      <c r="J29" s="163"/>
      <c r="L29" s="157">
        <v>8</v>
      </c>
      <c r="M29" s="174">
        <v>-52881395.439999998</v>
      </c>
    </row>
    <row r="30" spans="2:14" x14ac:dyDescent="0.25">
      <c r="D30" s="152"/>
      <c r="F30" s="183" t="s">
        <v>278</v>
      </c>
      <c r="G30" s="157"/>
      <c r="H30" s="157"/>
      <c r="I30" s="157"/>
      <c r="J30" s="164">
        <f>+J25</f>
        <v>5105298.6765027046</v>
      </c>
      <c r="L30" s="158"/>
      <c r="M30" s="175">
        <f>SUM(M27:M29)</f>
        <v>5105349.7300000042</v>
      </c>
      <c r="N30" s="206">
        <f>+M30-J25</f>
        <v>51.053497299551964</v>
      </c>
    </row>
    <row r="31" spans="2:14" x14ac:dyDescent="0.25">
      <c r="B31" s="153" t="s">
        <v>272</v>
      </c>
      <c r="C31" s="154">
        <v>69344801</v>
      </c>
      <c r="F31" s="184" t="s">
        <v>279</v>
      </c>
      <c r="G31" s="157"/>
      <c r="H31" s="157"/>
      <c r="I31" s="157"/>
      <c r="J31" s="164">
        <v>0</v>
      </c>
    </row>
    <row r="32" spans="2:14" x14ac:dyDescent="0.25">
      <c r="F32" s="157" t="s">
        <v>280</v>
      </c>
      <c r="G32" s="157"/>
      <c r="H32" s="157"/>
      <c r="I32" s="157"/>
      <c r="J32" s="163">
        <v>0</v>
      </c>
    </row>
    <row r="33" spans="2:16" x14ac:dyDescent="0.25">
      <c r="B33" s="155" t="s">
        <v>273</v>
      </c>
      <c r="C33" s="144">
        <f>+C29/C31</f>
        <v>1.6275633773540235</v>
      </c>
      <c r="F33" s="157" t="s">
        <v>281</v>
      </c>
      <c r="G33" s="157"/>
      <c r="H33" s="157"/>
      <c r="I33" s="185"/>
      <c r="J33" s="160">
        <f>+'ER Sept 2022'!C20</f>
        <v>0</v>
      </c>
    </row>
    <row r="34" spans="2:16" x14ac:dyDescent="0.25">
      <c r="F34" s="159" t="s">
        <v>282</v>
      </c>
      <c r="G34" s="157"/>
      <c r="H34" s="157"/>
      <c r="I34" s="157"/>
      <c r="J34" s="163">
        <f>SUM(J28:J33)</f>
        <v>5388798.6765027046</v>
      </c>
    </row>
    <row r="35" spans="2:16" x14ac:dyDescent="0.25">
      <c r="F35" s="157"/>
      <c r="G35" s="157"/>
      <c r="H35" s="157"/>
      <c r="I35" s="157"/>
      <c r="J35" s="163"/>
    </row>
    <row r="36" spans="2:16" x14ac:dyDescent="0.25">
      <c r="F36" s="159" t="s">
        <v>283</v>
      </c>
      <c r="G36" s="157"/>
      <c r="H36" s="157"/>
      <c r="I36" s="157"/>
      <c r="J36" s="160">
        <f>-J34*0.1</f>
        <v>-538879.86765027046</v>
      </c>
    </row>
    <row r="37" spans="2:16" ht="15.75" thickBot="1" x14ac:dyDescent="0.3">
      <c r="C37" s="169"/>
      <c r="F37" s="157" t="s">
        <v>284</v>
      </c>
      <c r="G37" s="157"/>
      <c r="H37" s="157"/>
      <c r="I37" s="157"/>
      <c r="J37" s="165">
        <f>SUM(J34:J36)</f>
        <v>4849918.8088524342</v>
      </c>
    </row>
    <row r="38" spans="2:16" ht="15.75" thickTop="1" x14ac:dyDescent="0.25">
      <c r="C38" s="152"/>
      <c r="F38" s="157"/>
      <c r="G38" s="157"/>
      <c r="H38" s="157"/>
      <c r="I38" s="157"/>
      <c r="J38" s="158"/>
    </row>
    <row r="39" spans="2:16" ht="15.75" thickBot="1" x14ac:dyDescent="0.3">
      <c r="C39" s="152"/>
      <c r="F39" s="159" t="s">
        <v>296</v>
      </c>
      <c r="G39" s="157"/>
      <c r="H39" s="157"/>
      <c r="I39" s="157"/>
      <c r="J39" s="165">
        <f>+J37</f>
        <v>4849918.8088524342</v>
      </c>
    </row>
    <row r="40" spans="2:16" ht="15.75" thickTop="1" x14ac:dyDescent="0.25"/>
    <row r="41" spans="2:16" x14ac:dyDescent="0.25">
      <c r="J41" s="169"/>
    </row>
    <row r="47" spans="2:16" x14ac:dyDescent="0.25">
      <c r="M47" t="s">
        <v>304</v>
      </c>
    </row>
    <row r="48" spans="2:16" x14ac:dyDescent="0.25">
      <c r="M48" s="199" t="s">
        <v>299</v>
      </c>
      <c r="N48" s="199" t="s">
        <v>298</v>
      </c>
      <c r="O48" s="200" t="s">
        <v>300</v>
      </c>
      <c r="P48" s="200" t="s">
        <v>301</v>
      </c>
    </row>
    <row r="49" spans="13:16" x14ac:dyDescent="0.25">
      <c r="M49" s="186">
        <v>31400101010001</v>
      </c>
      <c r="N49" s="187" t="s">
        <v>8</v>
      </c>
      <c r="O49" s="201">
        <v>28775.07</v>
      </c>
      <c r="P49" s="202"/>
    </row>
    <row r="50" spans="13:16" x14ac:dyDescent="0.25">
      <c r="M50" s="186">
        <v>22400106010001</v>
      </c>
      <c r="N50" s="187" t="s">
        <v>302</v>
      </c>
      <c r="O50" s="201"/>
      <c r="P50" s="202">
        <v>28775.07</v>
      </c>
    </row>
    <row r="51" spans="13:16" x14ac:dyDescent="0.25">
      <c r="M51" s="186">
        <v>31400101010001</v>
      </c>
      <c r="N51" s="187" t="s">
        <v>8</v>
      </c>
      <c r="O51" s="202">
        <v>567063.52</v>
      </c>
      <c r="P51" s="201"/>
    </row>
    <row r="52" spans="13:16" x14ac:dyDescent="0.25">
      <c r="M52" s="186">
        <v>22400106010001</v>
      </c>
      <c r="N52" s="187" t="s">
        <v>302</v>
      </c>
      <c r="O52" s="201"/>
      <c r="P52" s="202">
        <v>567063.52</v>
      </c>
    </row>
    <row r="55" spans="13:16" ht="18.75" customHeight="1" x14ac:dyDescent="0.25">
      <c r="M55" s="203" t="s">
        <v>303</v>
      </c>
    </row>
    <row r="56" spans="13:16" ht="23.25" customHeight="1" x14ac:dyDescent="0.25">
      <c r="M56" s="199" t="s">
        <v>299</v>
      </c>
      <c r="N56" s="199" t="s">
        <v>298</v>
      </c>
      <c r="O56" s="200" t="s">
        <v>300</v>
      </c>
      <c r="P56" s="200" t="s">
        <v>301</v>
      </c>
    </row>
    <row r="57" spans="13:16" ht="20.100000000000001" customHeight="1" x14ac:dyDescent="0.25">
      <c r="M57" s="204">
        <v>31400101010001</v>
      </c>
      <c r="N57" s="205" t="s">
        <v>8</v>
      </c>
      <c r="O57" s="201">
        <v>28775.07</v>
      </c>
      <c r="P57" s="202"/>
    </row>
    <row r="58" spans="13:16" ht="20.100000000000001" customHeight="1" x14ac:dyDescent="0.25">
      <c r="M58" s="204">
        <v>12600301010001</v>
      </c>
      <c r="N58" s="205" t="s">
        <v>5</v>
      </c>
      <c r="O58" s="201"/>
      <c r="P58" s="202">
        <v>28775.07</v>
      </c>
    </row>
    <row r="59" spans="13:16" ht="20.100000000000001" customHeight="1" x14ac:dyDescent="0.25">
      <c r="M59" s="204">
        <v>31400101010001</v>
      </c>
      <c r="N59" s="205" t="s">
        <v>8</v>
      </c>
      <c r="O59" s="202">
        <v>567063.52</v>
      </c>
      <c r="P59" s="201"/>
    </row>
    <row r="60" spans="13:16" ht="20.100000000000001" customHeight="1" x14ac:dyDescent="0.25">
      <c r="M60" s="204">
        <v>12600301010001</v>
      </c>
      <c r="N60" s="205" t="s">
        <v>5</v>
      </c>
      <c r="O60" s="201"/>
      <c r="P60" s="202">
        <v>567063.52</v>
      </c>
    </row>
    <row r="61" spans="13:16" ht="20.100000000000001" customHeight="1" x14ac:dyDescent="0.25"/>
  </sheetData>
  <pageMargins left="0.70866141732283472" right="0.70866141732283472" top="0.74803149606299213" bottom="0.74803149606299213" header="0.31496062992125984" footer="0.31496062992125984"/>
  <pageSetup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9"/>
  <sheetViews>
    <sheetView showGridLines="0" topLeftCell="A4" workbookViewId="0">
      <selection activeCell="F9" sqref="F9"/>
    </sheetView>
  </sheetViews>
  <sheetFormatPr baseColWidth="10" defaultRowHeight="15" x14ac:dyDescent="0.25"/>
  <cols>
    <col min="2" max="2" width="17.140625" bestFit="1" customWidth="1"/>
    <col min="3" max="3" width="56.28515625" bestFit="1" customWidth="1"/>
    <col min="4" max="5" width="15.5703125" bestFit="1" customWidth="1"/>
  </cols>
  <sheetData>
    <row r="2" spans="2:6" ht="18.75" x14ac:dyDescent="0.3">
      <c r="B2" s="66"/>
      <c r="C2" s="67" t="s">
        <v>50</v>
      </c>
    </row>
    <row r="3" spans="2:6" ht="18.75" x14ac:dyDescent="0.3">
      <c r="B3" s="66"/>
      <c r="C3" s="67" t="s">
        <v>297</v>
      </c>
    </row>
    <row r="4" spans="2:6" ht="18.75" x14ac:dyDescent="0.3">
      <c r="B4" s="66"/>
      <c r="C4" s="66"/>
    </row>
    <row r="6" spans="2:6" ht="15.75" x14ac:dyDescent="0.25">
      <c r="B6" s="63">
        <v>63100103000001</v>
      </c>
      <c r="C6" s="64" t="s">
        <v>157</v>
      </c>
      <c r="D6" s="65">
        <f>-IFERROR(VLOOKUP(B6,'BalComprob antes'!$A$1:$F$99,6,FALSE),0)</f>
        <v>283500</v>
      </c>
      <c r="E6" s="64"/>
    </row>
    <row r="7" spans="2:6" ht="15.75" x14ac:dyDescent="0.25">
      <c r="B7" s="63">
        <v>63109900000001</v>
      </c>
      <c r="C7" s="64" t="s">
        <v>153</v>
      </c>
      <c r="D7" s="65">
        <f>-IFERROR(VLOOKUP(B7,'BalComprob antes'!$A$1:$F$99,6,FALSE),0)</f>
        <v>0</v>
      </c>
      <c r="E7" s="64"/>
    </row>
    <row r="8" spans="2:6" ht="15.75" x14ac:dyDescent="0.25">
      <c r="B8" s="63">
        <v>81200305000001</v>
      </c>
      <c r="C8" s="64" t="s">
        <v>165</v>
      </c>
      <c r="D8" s="64"/>
      <c r="E8" s="65">
        <f>IFERROR(VLOOKUP(B8,'BalComprob antes'!$A$2:$F$100,6,FALSE),0)</f>
        <v>0</v>
      </c>
    </row>
    <row r="9" spans="2:6" ht="15.75" x14ac:dyDescent="0.25">
      <c r="B9" s="63">
        <v>81200701000001</v>
      </c>
      <c r="C9" s="64" t="s">
        <v>162</v>
      </c>
      <c r="D9" s="64"/>
      <c r="E9" s="65">
        <f>IFERROR(VLOOKUP(B9,'BalComprob antes'!$A$2:$F$100,6,FALSE),0)</f>
        <v>0</v>
      </c>
    </row>
    <row r="10" spans="2:6" ht="15.75" x14ac:dyDescent="0.25">
      <c r="B10" s="63">
        <v>81200703000001</v>
      </c>
      <c r="C10" s="64" t="s">
        <v>166</v>
      </c>
      <c r="D10" s="64"/>
      <c r="E10" s="65">
        <f>IFERROR(VLOOKUP(B10,'BalComprob antes'!$A$2:$F$100,6,FALSE),0)</f>
        <v>0</v>
      </c>
    </row>
    <row r="11" spans="2:6" ht="15.75" x14ac:dyDescent="0.25">
      <c r="B11" s="63">
        <v>81200801000001</v>
      </c>
      <c r="C11" s="64" t="s">
        <v>161</v>
      </c>
      <c r="D11" s="64"/>
      <c r="E11" s="65">
        <f>IFERROR(VLOOKUP(B11,'BalComprob antes'!$A$2:$F$100,6,FALSE),0)</f>
        <v>0</v>
      </c>
    </row>
    <row r="12" spans="2:6" ht="15.75" x14ac:dyDescent="0.25">
      <c r="B12" s="63">
        <v>81209904000001</v>
      </c>
      <c r="C12" s="64" t="s">
        <v>163</v>
      </c>
      <c r="D12" s="64"/>
      <c r="E12" s="65">
        <f>IFERROR(VLOOKUP(B12,'BalComprob antes'!$A$2:$F$100,6,FALSE),0)</f>
        <v>0</v>
      </c>
    </row>
    <row r="13" spans="2:6" ht="15.75" x14ac:dyDescent="0.25">
      <c r="B13" s="63">
        <v>81209999000001</v>
      </c>
      <c r="C13" s="64" t="s">
        <v>9</v>
      </c>
      <c r="D13" s="64"/>
      <c r="E13" s="65">
        <f>IFERROR(VLOOKUP(B13,'BalComprob antes'!$A$2:$F$100,6,FALSE),0)</f>
        <v>0</v>
      </c>
    </row>
    <row r="14" spans="2:6" ht="15.75" x14ac:dyDescent="0.25">
      <c r="B14" s="177">
        <v>31400201010001</v>
      </c>
      <c r="C14" s="178" t="s">
        <v>230</v>
      </c>
      <c r="D14" s="178"/>
      <c r="E14" s="179">
        <f>+SUM(D6:D7)-SUM(E8:E13)</f>
        <v>283500</v>
      </c>
    </row>
    <row r="16" spans="2:6" x14ac:dyDescent="0.25">
      <c r="D16" s="62">
        <f>SUM(D6:D14)</f>
        <v>283500</v>
      </c>
      <c r="E16" s="62">
        <f>SUM(E6:E14)</f>
        <v>283500</v>
      </c>
      <c r="F16" s="62">
        <f>+E16-D16</f>
        <v>0</v>
      </c>
    </row>
    <row r="17" spans="4:6" x14ac:dyDescent="0.25">
      <c r="E17" s="62">
        <f>+SUM(D6:D7)-SUM(E8:E14)</f>
        <v>0</v>
      </c>
      <c r="F17" t="s">
        <v>289</v>
      </c>
    </row>
    <row r="19" spans="4:6" x14ac:dyDescent="0.25">
      <c r="D19" s="62"/>
    </row>
  </sheetData>
  <pageMargins left="0.70866141732283472" right="0.70866141732283472" top="0.74803149606299213" bottom="0.74803149606299213" header="0.31496062992125984" footer="0.31496062992125984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20"/>
  <sheetViews>
    <sheetView showGridLines="0" workbookViewId="0">
      <selection activeCell="B9" sqref="B9"/>
    </sheetView>
  </sheetViews>
  <sheetFormatPr baseColWidth="10" defaultRowHeight="15" x14ac:dyDescent="0.25"/>
  <cols>
    <col min="1" max="1" width="17.7109375" style="1" bestFit="1" customWidth="1"/>
    <col min="2" max="2" width="55" customWidth="1"/>
    <col min="3" max="3" width="15.140625" style="3" bestFit="1" customWidth="1"/>
    <col min="4" max="4" width="15.85546875" style="3" bestFit="1" customWidth="1"/>
    <col min="5" max="5" width="15.85546875" bestFit="1" customWidth="1"/>
  </cols>
  <sheetData>
    <row r="1" spans="1:5" x14ac:dyDescent="0.25">
      <c r="A1" s="1">
        <v>11100401010001</v>
      </c>
      <c r="B1" t="s">
        <v>0</v>
      </c>
      <c r="C1" s="61">
        <v>55635.33</v>
      </c>
      <c r="D1"/>
    </row>
    <row r="2" spans="1:5" x14ac:dyDescent="0.25">
      <c r="A2" s="1">
        <v>12500204010004</v>
      </c>
      <c r="B2" t="s">
        <v>1</v>
      </c>
      <c r="C2" s="61">
        <v>3148.61</v>
      </c>
      <c r="D2"/>
    </row>
    <row r="3" spans="1:5" x14ac:dyDescent="0.25">
      <c r="A3" s="1">
        <v>12500204010005</v>
      </c>
      <c r="B3" t="s">
        <v>2</v>
      </c>
      <c r="C3" s="61">
        <v>2532.64</v>
      </c>
      <c r="D3"/>
    </row>
    <row r="4" spans="1:5" x14ac:dyDescent="0.25">
      <c r="A4" s="1">
        <v>12500204010006</v>
      </c>
      <c r="B4" t="s">
        <v>3</v>
      </c>
      <c r="C4">
        <v>35.69</v>
      </c>
      <c r="D4"/>
    </row>
    <row r="5" spans="1:5" x14ac:dyDescent="0.25">
      <c r="A5" s="1">
        <v>12600201010001</v>
      </c>
      <c r="B5" t="s">
        <v>75</v>
      </c>
      <c r="C5" s="61">
        <v>70175545.049999997</v>
      </c>
      <c r="D5"/>
    </row>
    <row r="6" spans="1:5" x14ac:dyDescent="0.25">
      <c r="A6" s="1">
        <v>12600301010001</v>
      </c>
      <c r="B6" t="s">
        <v>5</v>
      </c>
      <c r="C6" s="61">
        <v>40822794.850000001</v>
      </c>
      <c r="D6"/>
    </row>
    <row r="7" spans="1:5" x14ac:dyDescent="0.25">
      <c r="A7" s="1">
        <v>22200201010001</v>
      </c>
      <c r="B7" t="s">
        <v>6</v>
      </c>
      <c r="C7"/>
      <c r="D7" s="61">
        <v>41687.03</v>
      </c>
    </row>
    <row r="8" spans="1:5" x14ac:dyDescent="0.25">
      <c r="A8" s="1">
        <v>22200305010005</v>
      </c>
      <c r="B8" t="s">
        <v>76</v>
      </c>
      <c r="C8"/>
      <c r="D8" s="61">
        <v>1458807.85</v>
      </c>
    </row>
    <row r="9" spans="1:5" x14ac:dyDescent="0.25">
      <c r="A9" s="1">
        <v>22209991010002</v>
      </c>
      <c r="B9" t="s">
        <v>4</v>
      </c>
      <c r="C9"/>
      <c r="D9">
        <v>400.45</v>
      </c>
    </row>
    <row r="10" spans="1:5" x14ac:dyDescent="0.25">
      <c r="A10" s="1">
        <v>22209991010003</v>
      </c>
      <c r="B10" t="s">
        <v>221</v>
      </c>
      <c r="C10"/>
      <c r="D10" s="61">
        <v>2005787</v>
      </c>
    </row>
    <row r="11" spans="1:5" x14ac:dyDescent="0.25">
      <c r="A11" s="1">
        <v>31100101010001</v>
      </c>
      <c r="B11" t="s">
        <v>77</v>
      </c>
      <c r="C11"/>
      <c r="D11" s="61">
        <v>67339014</v>
      </c>
    </row>
    <row r="12" spans="1:5" x14ac:dyDescent="0.25">
      <c r="A12" s="180">
        <v>31300001000001</v>
      </c>
      <c r="B12" s="181" t="s">
        <v>7</v>
      </c>
      <c r="C12" s="181"/>
      <c r="D12" s="182">
        <v>9934819.5299999993</v>
      </c>
      <c r="E12" t="s">
        <v>290</v>
      </c>
    </row>
    <row r="13" spans="1:5" x14ac:dyDescent="0.25">
      <c r="A13" s="180"/>
      <c r="B13" s="181"/>
      <c r="C13" s="181"/>
      <c r="D13" s="182"/>
      <c r="E13" t="s">
        <v>291</v>
      </c>
    </row>
    <row r="14" spans="1:5" x14ac:dyDescent="0.25">
      <c r="A14" s="1">
        <v>31400101010001</v>
      </c>
      <c r="B14" t="s">
        <v>8</v>
      </c>
      <c r="C14"/>
      <c r="D14" s="61">
        <v>30201775.489999998</v>
      </c>
    </row>
    <row r="15" spans="1:5" x14ac:dyDescent="0.25">
      <c r="A15" s="1">
        <v>63100103000001</v>
      </c>
      <c r="B15" t="s">
        <v>157</v>
      </c>
      <c r="C15"/>
      <c r="D15" s="61">
        <v>78750</v>
      </c>
    </row>
    <row r="16" spans="1:5" x14ac:dyDescent="0.25">
      <c r="A16" s="1">
        <v>81209999000001</v>
      </c>
      <c r="B16" t="s">
        <v>9</v>
      </c>
      <c r="C16" s="61">
        <v>1349.18</v>
      </c>
      <c r="D16"/>
    </row>
    <row r="17" spans="1:4" x14ac:dyDescent="0.25">
      <c r="A17" s="1">
        <v>92400100010027</v>
      </c>
      <c r="B17" t="s">
        <v>78</v>
      </c>
      <c r="C17" s="61">
        <v>846057.14</v>
      </c>
      <c r="D17"/>
    </row>
    <row r="18" spans="1:4" x14ac:dyDescent="0.25">
      <c r="A18" s="1">
        <v>94000000000001</v>
      </c>
      <c r="B18" t="s">
        <v>79</v>
      </c>
      <c r="C18"/>
      <c r="D18" s="61">
        <v>846057.14</v>
      </c>
    </row>
    <row r="20" spans="1:4" x14ac:dyDescent="0.25">
      <c r="C20" s="3">
        <f>+SUM(C1:C19)-SUM(D1:D19)</f>
        <v>0</v>
      </c>
    </row>
  </sheetData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5</vt:i4>
      </vt:variant>
    </vt:vector>
  </HeadingPairs>
  <TitlesOfParts>
    <vt:vector size="20" baseType="lpstr">
      <vt:lpstr>Sept 2022</vt:lpstr>
      <vt:lpstr>BG p BV</vt:lpstr>
      <vt:lpstr>ER Sept 2022</vt:lpstr>
      <vt:lpstr>ER p BV</vt:lpstr>
      <vt:lpstr>PT Sept 2022</vt:lpstr>
      <vt:lpstr>PT diciembre 2021 nota</vt:lpstr>
      <vt:lpstr>Valor accion y metodo particip</vt:lpstr>
      <vt:lpstr>AS CIERRE</vt:lpstr>
      <vt:lpstr>BSA </vt:lpstr>
      <vt:lpstr>5.6</vt:lpstr>
      <vt:lpstr>Fondo Patrimonial</vt:lpstr>
      <vt:lpstr>BalComprob antes</vt:lpstr>
      <vt:lpstr>BalComprob despues</vt:lpstr>
      <vt:lpstr>Hoja1</vt:lpstr>
      <vt:lpstr>Hoja2</vt:lpstr>
      <vt:lpstr>'AS CIERRE'!Área_de_impresión</vt:lpstr>
      <vt:lpstr>'ER p BV'!Área_de_impresión</vt:lpstr>
      <vt:lpstr>'ER Sept 2022'!Área_de_impresión</vt:lpstr>
      <vt:lpstr>'PT diciembre 2021 nota'!Área_de_impresión</vt:lpstr>
      <vt:lpstr>'Sept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2022-10-26T19:31:57Z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