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2\"/>
    </mc:Choice>
  </mc:AlternateContent>
  <xr:revisionPtr revIDLastSave="0" documentId="13_ncr:1_{18F2A79A-39E1-46D8-9BE5-EB27006B1304}" xr6:coauthVersionLast="47" xr6:coauthVersionMax="47" xr10:uidLastSave="{00000000-0000-0000-0000-000000000000}"/>
  <bookViews>
    <workbookView xWindow="-120" yWindow="-120" windowWidth="20730" windowHeight="11160" xr2:uid="{0F1594EB-C70E-4BCD-BDF8-70B7C4540D3A}"/>
  </bookViews>
  <sheets>
    <sheet name="BG BVS" sheetId="1" r:id="rId1"/>
    <sheet name="ER BV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BVS'!#REF!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BVS'!$A$1:$E$78</definedName>
    <definedName name="_xlnm.Print_Area" localSheetId="1">'ER BVS'!$B$1:$E$60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BVS'!$5:$5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5" i="2"/>
  <c r="E40" i="2"/>
  <c r="E16" i="2"/>
  <c r="E12" i="2"/>
  <c r="B5" i="2"/>
  <c r="B4" i="2"/>
  <c r="E69" i="1"/>
  <c r="F54" i="2"/>
  <c r="E30" i="1"/>
  <c r="E18" i="1"/>
  <c r="E31" i="1" l="1"/>
  <c r="E33" i="1" s="1"/>
  <c r="E35" i="1" s="1"/>
  <c r="E73" i="1" s="1"/>
  <c r="E49" i="1"/>
  <c r="E60" i="1" s="1"/>
  <c r="E72" i="1" s="1"/>
  <c r="E70" i="1"/>
  <c r="E58" i="1"/>
  <c r="E41" i="2"/>
  <c r="E48" i="2" s="1"/>
  <c r="E54" i="2" s="1"/>
  <c r="G54" i="2" s="1"/>
  <c r="E6" i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<sst xmlns="http://schemas.openxmlformats.org/spreadsheetml/2006/main" count="130" uniqueCount="107">
  <si>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</si>
  <si>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</si>
  <si>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</si>
  <si>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</si>
  <si>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</si>
  <si>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</si>
  <si>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</si>
  <si>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</si>
  <si>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</si>
  <si>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</si>
  <si>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</si>
  <si>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</si>
  <si>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</si>
  <si>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</si>
  <si>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</si>
  <si>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</si>
  <si>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</si>
  <si>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</si>
  <si>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</si>
  <si>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</si>
  <si>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</si>
  <si>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</si>
  <si>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</si>
  <si>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</si>
  <si>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</si>
  <si>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</si>
  <si>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</si>
  <si>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</si>
  <si>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</si>
  <si>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</si>
  <si>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</si>
  <si>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</si>
  <si>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</si>
  <si>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</si>
  <si>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</si>
  <si>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</si>
  <si>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</si>
  <si>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</si>
  <si>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</si>
  <si>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</si>
  <si>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</si>
  <si>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</si>
  <si>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</si>
  <si>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</si>
  <si>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</si>
  <si>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</si>
  <si>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</si>
  <si>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</si>
  <si>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</si>
  <si>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</si>
  <si>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</si>
  <si>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</si>
  <si>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</si>
  <si>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</si>
  <si>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</si>
  <si>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</si>
  <si>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</si>
  <si>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</si>
  <si>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</si>
  <si>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</si>
  <si>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</si>
  <si>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</si>
  <si>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</si>
  <si>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Estados Consolidados del Resultado Integral (No auditados)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</si>
  <si>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</si>
  <si>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</si>
  <si>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</si>
  <si>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</si>
  <si>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</si>
  <si>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</si>
  <si>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</si>
  <si>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</si>
  <si>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</si>
  <si>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</si>
  <si>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</si>
  <si>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</si>
  <si>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</si>
  <si>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</si>
  <si>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</si>
  <si>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</si>
  <si>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</si>
  <si>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</si>
  <si>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</si>
  <si>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</si>
  <si>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</si>
  <si>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</si>
  <si>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</si>
  <si>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</si>
  <si>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</si>
  <si>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</si>
  <si>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</si>
  <si>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</si>
  <si>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</si>
  <si>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</si>
  <si>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</si>
  <si>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</si>
  <si>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</si>
  <si>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</si>
  <si>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</si>
  <si>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</si>
  <si>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</si>
  <si>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</si>
  <si>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</si>
  <si>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</si>
  <si>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</si>
  <si>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</si>
  <si>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>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</si>
</sst>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CBB5F361-E1A1-4464-A22E-C4462B740532}"/>
    <cellStyle name="Normal_Formatos de Reporte de Información General" xfId="6" xr:uid="{43424873-45B8-4A5E-9006-73191E3D5E6D}"/>
    <cellStyle name="Normal_Junio_03" xfId="4" xr:uid="{B38EBC6E-4714-4095-AA7C-7FCA4889935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76</xdr:row>
      <xdr:rowOff>68219</xdr:rowOff>
    </xdr:from>
    <xdr:to>
      <xdr:col>1</xdr:col>
      <xdr:colOff>2771776</xdr:colOff>
      <xdr:row>78</xdr:row>
      <xdr:rowOff>44497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BD6BC342-D84B-459B-AE04-FBE675C12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52601" y="10421894"/>
          <a:ext cx="1219200" cy="328703"/>
        </a:xfrm>
        <a:prstGeom prst="rect">
          <a:avLst/>
        </a:prstGeom>
      </xdr:spPr>
    </xdr:pic>
    <xdr:clientData/>
  </xdr:twoCellAnchor>
  <xdr:twoCellAnchor editAs="oneCell">
    <xdr:from>
      <xdr:col>1</xdr:col>
      <xdr:colOff>2765997</xdr:colOff>
      <xdr:row>74</xdr:row>
      <xdr:rowOff>66675</xdr:rowOff>
    </xdr:from>
    <xdr:to>
      <xdr:col>4</xdr:col>
      <xdr:colOff>400051</xdr:colOff>
      <xdr:row>75</xdr:row>
      <xdr:rowOff>91893</xdr:rowOff>
    </xdr:to>
    <xdr:pic>
      <xdr:nvPicPr>
        <xdr:cNvPr id="3" name="Imagen 2" descr="Imagen que contiene cuchillo&#10;&#10;Descripción generada automáticamente">
          <a:extLst>
            <a:ext uri="{FF2B5EF4-FFF2-40B4-BE49-F238E27FC236}">
              <a16:creationId xmlns:a16="http://schemas.microsoft.com/office/drawing/2014/main" id="{AEBF7E22-5247-420F-A7BE-4E10BFD12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6022" y="10067925"/>
          <a:ext cx="1539304" cy="2728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72</xdr:row>
      <xdr:rowOff>95249</xdr:rowOff>
    </xdr:from>
    <xdr:to>
      <xdr:col>1</xdr:col>
      <xdr:colOff>1163704</xdr:colOff>
      <xdr:row>76</xdr:row>
      <xdr:rowOff>89094</xdr:rowOff>
    </xdr:to>
    <xdr:pic>
      <xdr:nvPicPr>
        <xdr:cNvPr id="4" name="Imagen 3" descr="Imagen que contiene dibujo&#10;&#10;Descripción generada automáticamente">
          <a:extLst>
            <a:ext uri="{FF2B5EF4-FFF2-40B4-BE49-F238E27FC236}">
              <a16:creationId xmlns:a16="http://schemas.microsoft.com/office/drawing/2014/main" id="{A9AA0C45-4270-494D-8EC6-03C0C2D4D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0525" y="9763124"/>
          <a:ext cx="973204" cy="679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58</xdr:row>
      <xdr:rowOff>28575</xdr:rowOff>
    </xdr:from>
    <xdr:to>
      <xdr:col>1</xdr:col>
      <xdr:colOff>2619375</xdr:colOff>
      <xdr:row>60</xdr:row>
      <xdr:rowOff>33428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87504AFC-0842-4290-B658-1ABD3FE9A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4000" y="8172450"/>
          <a:ext cx="1219200" cy="32870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54</xdr:row>
      <xdr:rowOff>9525</xdr:rowOff>
    </xdr:from>
    <xdr:to>
      <xdr:col>1</xdr:col>
      <xdr:colOff>1058929</xdr:colOff>
      <xdr:row>58</xdr:row>
      <xdr:rowOff>60520</xdr:rowOff>
    </xdr:to>
    <xdr:pic>
      <xdr:nvPicPr>
        <xdr:cNvPr id="3" name="Imagen 2" descr="Imagen que contiene dibujo&#10;&#10;Descripción generada automáticamente">
          <a:extLst>
            <a:ext uri="{FF2B5EF4-FFF2-40B4-BE49-F238E27FC236}">
              <a16:creationId xmlns:a16="http://schemas.microsoft.com/office/drawing/2014/main" id="{CA7CA34A-22CD-4429-8037-56C42FEF6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9550" y="7524750"/>
          <a:ext cx="973204" cy="679645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2514600</xdr:colOff>
      <xdr:row>56</xdr:row>
      <xdr:rowOff>28575</xdr:rowOff>
    </xdr:from>
    <xdr:to>
      <xdr:col>5</xdr:col>
      <xdr:colOff>43879</xdr:colOff>
      <xdr:row>57</xdr:row>
      <xdr:rowOff>139518</xdr:rowOff>
    </xdr:to>
    <xdr:pic>
      <xdr:nvPicPr>
        <xdr:cNvPr id="4" name="Imagen 3" descr="Imagen que contiene cuchillo&#10;&#10;Descripción generada automáticamente">
          <a:extLst>
            <a:ext uri="{FF2B5EF4-FFF2-40B4-BE49-F238E27FC236}">
              <a16:creationId xmlns:a16="http://schemas.microsoft.com/office/drawing/2014/main" id="{43D568AA-8D03-4C5D-82BD-5A305910F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38425" y="7848600"/>
          <a:ext cx="1539304" cy="2728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2/9.SEPTIEMBRE/09.%20EEFF%20CQ%20Septiembre%20%202022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2-21"/>
      <sheetName val="P&amp;L"/>
      <sheetName val="Patrimonio"/>
      <sheetName val="Flujo 22-21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/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7815619.9400000013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42846895.529999994</v>
          </cell>
        </row>
        <row r="14">
          <cell r="B14" t="str">
            <v>Estimación para cuentas incobrables</v>
          </cell>
          <cell r="E14">
            <v>-5553116.29</v>
          </cell>
        </row>
        <row r="15">
          <cell r="B15" t="str">
            <v>Arrendamientos por cobrar</v>
          </cell>
          <cell r="E15">
            <v>1180029.98</v>
          </cell>
        </row>
        <row r="16">
          <cell r="B16" t="str">
            <v>Estimación para cuentas incobrables arrendamientos</v>
          </cell>
          <cell r="E16">
            <v>-57239.020000000004</v>
          </cell>
        </row>
        <row r="17">
          <cell r="B17" t="str">
            <v>Cuentas por cobrar a partes relacionadas</v>
          </cell>
          <cell r="E17">
            <v>127378.69000000041</v>
          </cell>
        </row>
        <row r="18">
          <cell r="B18" t="str">
            <v>Inventarios</v>
          </cell>
          <cell r="E18">
            <v>1139346.54</v>
          </cell>
        </row>
        <row r="19">
          <cell r="B19" t="str">
            <v>Gastos Pagados por Anticipado</v>
          </cell>
          <cell r="E19">
            <v>679856.63000000024</v>
          </cell>
        </row>
        <row r="20">
          <cell r="B20" t="str">
            <v xml:space="preserve">Total Activo Circulante </v>
          </cell>
          <cell r="E20">
            <v>48178771.999999993</v>
          </cell>
        </row>
        <row r="22">
          <cell r="B22" t="str">
            <v>Documentos por cobrar a largo plazo</v>
          </cell>
          <cell r="E22">
            <v>146040576.66999999</v>
          </cell>
        </row>
        <row r="23">
          <cell r="B23" t="str">
            <v>Arrendamientos por cobrar a largo plazo</v>
          </cell>
          <cell r="E23">
            <v>2493050.6</v>
          </cell>
        </row>
        <row r="24">
          <cell r="B24" t="str">
            <v>Activos por derecho de uso</v>
          </cell>
          <cell r="E24">
            <v>786991.28</v>
          </cell>
        </row>
        <row r="25">
          <cell r="B25" t="str">
            <v>Inmuebles, mobiliario, equipo y mejoras</v>
          </cell>
          <cell r="E25">
            <v>8315315.8899999997</v>
          </cell>
        </row>
        <row r="26">
          <cell r="B26" t="str">
            <v>Activos intangibles</v>
          </cell>
          <cell r="E26">
            <v>1182759.2799999998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679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276791.72000000003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159715971.15999997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159715971.15999997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207894743.15999997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4483589.38</v>
          </cell>
        </row>
        <row r="42">
          <cell r="B42" t="str">
            <v>Préstamos por Pagar</v>
          </cell>
          <cell r="E42">
            <v>31523877.98</v>
          </cell>
        </row>
        <row r="43">
          <cell r="B43" t="str">
            <v xml:space="preserve">Documentos por pagar </v>
          </cell>
          <cell r="E43">
            <v>2373475.77</v>
          </cell>
        </row>
        <row r="44">
          <cell r="B44" t="str">
            <v>Pasivo por arrendamiento</v>
          </cell>
          <cell r="E44">
            <v>89819.239999999991</v>
          </cell>
        </row>
        <row r="45">
          <cell r="B45" t="str">
            <v>Intereses por Pagar</v>
          </cell>
          <cell r="E45">
            <v>883195.06</v>
          </cell>
        </row>
        <row r="46">
          <cell r="B46" t="str">
            <v>Dividendos por pagar</v>
          </cell>
          <cell r="E46">
            <v>403536.85</v>
          </cell>
        </row>
        <row r="47">
          <cell r="B47" t="str">
            <v xml:space="preserve">Cuentas por pagar comerciales </v>
          </cell>
          <cell r="E47">
            <v>891244.86</v>
          </cell>
        </row>
        <row r="48">
          <cell r="B48" t="str">
            <v>Cuentas por Pagar a partes relacionadas</v>
          </cell>
          <cell r="E48">
            <v>1968308.6000000006</v>
          </cell>
        </row>
        <row r="49">
          <cell r="B49" t="str">
            <v>Impuesto sobre la renta por pagar</v>
          </cell>
          <cell r="E49">
            <v>2708635.61</v>
          </cell>
        </row>
        <row r="50">
          <cell r="B50" t="str">
            <v xml:space="preserve">Gastos acumulados y otras cuentas por pagar </v>
          </cell>
          <cell r="E50">
            <v>5562861.8300000019</v>
          </cell>
        </row>
        <row r="51">
          <cell r="B51" t="str">
            <v>Total del Pasivo Circulante</v>
          </cell>
          <cell r="E51">
            <v>50888545.180000007</v>
          </cell>
        </row>
        <row r="53">
          <cell r="B53" t="str">
            <v>Beneficios post-empleo por pagar</v>
          </cell>
          <cell r="E53">
            <v>128855.56</v>
          </cell>
        </row>
        <row r="54">
          <cell r="B54" t="str">
            <v>Préstamos por pagar a Largo Plazo</v>
          </cell>
          <cell r="E54">
            <v>98603056.689999998</v>
          </cell>
        </row>
        <row r="55">
          <cell r="B55" t="str">
            <v xml:space="preserve">Documentos por pagar a largo plazo </v>
          </cell>
          <cell r="E55">
            <v>17522867.23</v>
          </cell>
        </row>
        <row r="56">
          <cell r="B56" t="str">
            <v>Pasivo por arrendamiento LP</v>
          </cell>
          <cell r="E56">
            <v>842361.33000000007</v>
          </cell>
        </row>
        <row r="57">
          <cell r="B57" t="str">
            <v>Titulos valores</v>
          </cell>
          <cell r="E57">
            <v>500000</v>
          </cell>
        </row>
        <row r="58">
          <cell r="B58" t="str">
            <v>Pasivos por impuesto diferido</v>
          </cell>
          <cell r="E58">
            <v>57112.9</v>
          </cell>
        </row>
        <row r="60">
          <cell r="B60" t="str">
            <v>Total Pasivo No Corriente</v>
          </cell>
          <cell r="E60">
            <v>117654253.71000001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168542798.89000002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3308533.31</v>
          </cell>
        </row>
        <row r="67">
          <cell r="B67" t="str">
            <v>Reserva patrimonial</v>
          </cell>
          <cell r="E67">
            <v>696940.8</v>
          </cell>
        </row>
        <row r="68">
          <cell r="B68" t="str">
            <v xml:space="preserve">Otros componentes del patrimonio </v>
          </cell>
          <cell r="E68">
            <v>679</v>
          </cell>
        </row>
        <row r="69">
          <cell r="B69" t="str">
            <v xml:space="preserve">Resultados acumulados </v>
          </cell>
          <cell r="E69">
            <v>15633681.240000002</v>
          </cell>
        </row>
        <row r="70">
          <cell r="B70" t="str">
            <v>Utilidad del Ejercicio</v>
          </cell>
          <cell r="E70">
            <v>5012009.9199999962</v>
          </cell>
        </row>
        <row r="72">
          <cell r="B72" t="str">
            <v>Total del Patrimonio</v>
          </cell>
          <cell r="E72">
            <v>39351944.269999996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207894743.16000003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5">
        <row r="8">
          <cell r="B8" t="str">
            <v>Intereses</v>
          </cell>
          <cell r="C8" t="str">
            <v>$</v>
          </cell>
          <cell r="E8">
            <v>16516561.720000001</v>
          </cell>
        </row>
        <row r="9">
          <cell r="B9" t="str">
            <v>Seguros</v>
          </cell>
          <cell r="E9">
            <v>4231159.93</v>
          </cell>
        </row>
        <row r="10">
          <cell r="B10" t="str">
            <v>Ingresos por financiamiento y similares</v>
          </cell>
          <cell r="E10">
            <v>1332330.23</v>
          </cell>
        </row>
        <row r="11">
          <cell r="B11" t="str">
            <v>Ingresos por arrendamientos financieros y similares</v>
          </cell>
          <cell r="E11">
            <v>2529874.87</v>
          </cell>
        </row>
        <row r="12">
          <cell r="B12" t="str">
            <v>Intereses y otros Ingresos relacionadas</v>
          </cell>
          <cell r="E12">
            <v>972653.08</v>
          </cell>
        </row>
        <row r="13">
          <cell r="B13" t="str">
            <v>Otros Ingresos de Operación</v>
          </cell>
          <cell r="E13">
            <v>2714390.33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28296970.159999996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6385025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606674.71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6991699.71</v>
          </cell>
        </row>
        <row r="21">
          <cell r="B21" t="str">
            <v>Gastos de personal</v>
          </cell>
          <cell r="C21" t="str">
            <v>$</v>
          </cell>
          <cell r="E21">
            <v>3411818.7199999997</v>
          </cell>
        </row>
        <row r="22">
          <cell r="B22" t="str">
            <v>Honorarios</v>
          </cell>
          <cell r="E22">
            <v>928215.72</v>
          </cell>
        </row>
        <row r="23">
          <cell r="B23" t="str">
            <v>Comisiones de Ventas, incentivos y premios sobre ventas</v>
          </cell>
          <cell r="E23">
            <v>200735.98</v>
          </cell>
        </row>
        <row r="24">
          <cell r="B24" t="str">
            <v>Suministros, Reparaciones y Mttos.</v>
          </cell>
          <cell r="E24">
            <v>2013435.63</v>
          </cell>
        </row>
        <row r="25">
          <cell r="B25" t="str">
            <v>Alquileres</v>
          </cell>
          <cell r="E25">
            <v>121734.26999999999</v>
          </cell>
        </row>
        <row r="26">
          <cell r="B26" t="str">
            <v>Mercadeo y publicidad</v>
          </cell>
          <cell r="E26">
            <v>778963.30999999994</v>
          </cell>
        </row>
        <row r="27">
          <cell r="B27" t="str">
            <v>Otros servicios con empresas relacionadas</v>
          </cell>
          <cell r="E27">
            <v>289756.96999999997</v>
          </cell>
        </row>
        <row r="28">
          <cell r="B28" t="str">
            <v>Liquidaciones de cartera</v>
          </cell>
          <cell r="E28">
            <v>85807.94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16452.34</v>
          </cell>
        </row>
        <row r="33">
          <cell r="B33" t="str">
            <v>Deprec. Y Amortizaciones</v>
          </cell>
          <cell r="E33">
            <v>1498413.5599999998</v>
          </cell>
        </row>
        <row r="34">
          <cell r="B34" t="str">
            <v>Impuestos Municipales y Otros</v>
          </cell>
          <cell r="E34">
            <v>80504.239999999991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1880650.48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276799.74</v>
          </cell>
        </row>
        <row r="39">
          <cell r="B39" t="str">
            <v>Personal subcontratado</v>
          </cell>
          <cell r="E39">
            <v>118164.13</v>
          </cell>
        </row>
        <row r="40">
          <cell r="B40" t="str">
            <v>Seguros</v>
          </cell>
          <cell r="E40">
            <v>273423.43</v>
          </cell>
        </row>
        <row r="41">
          <cell r="B41" t="str">
            <v>Uso de marca y propiedad intelectual</v>
          </cell>
          <cell r="E41">
            <v>2110810.12</v>
          </cell>
        </row>
        <row r="42">
          <cell r="B42" t="str">
            <v>Otros Gastos</v>
          </cell>
          <cell r="E42">
            <v>214258.77</v>
          </cell>
        </row>
        <row r="43">
          <cell r="B43" t="str">
            <v>Gastos Operativos</v>
          </cell>
          <cell r="C43" t="str">
            <v>$</v>
          </cell>
          <cell r="E43">
            <v>14299945.350000001</v>
          </cell>
        </row>
        <row r="45">
          <cell r="B45" t="str">
            <v>Utilidad de Operación</v>
          </cell>
          <cell r="E45">
            <v>7005325.099999994</v>
          </cell>
        </row>
        <row r="46">
          <cell r="B46" t="str">
            <v>Otros Ingresos de no Operación</v>
          </cell>
          <cell r="C46" t="str">
            <v>$</v>
          </cell>
          <cell r="E46">
            <v>1059090.6099999999</v>
          </cell>
        </row>
        <row r="47">
          <cell r="B47" t="str">
            <v>Otros Gastos de no Operación</v>
          </cell>
          <cell r="E47">
            <v>-291160.56</v>
          </cell>
        </row>
        <row r="48">
          <cell r="B48" t="str">
            <v>Gastos y/o Ingresos No operativos</v>
          </cell>
          <cell r="C48" t="str">
            <v>$</v>
          </cell>
          <cell r="E48">
            <v>767930.04999999981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52609.62</v>
          </cell>
        </row>
        <row r="51">
          <cell r="B51" t="str">
            <v xml:space="preserve">Utilidad antes de impuesto sobre la renta </v>
          </cell>
          <cell r="E51">
            <v>7720645.5299999937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2708635.61</v>
          </cell>
        </row>
        <row r="55">
          <cell r="E55">
            <v>5064619.5399999935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5012009.9199999943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F2C9-1627-4AAD-9D4C-64AB6A5FDC0B}">
  <sheetPr>
    <tabColor theme="5" tint="0.39997558519241921"/>
    <pageSetUpPr fitToPage="1"/>
  </sheetPr>
  <dimension ref="B2:E78"/>
  <sheetViews>
    <sheetView showGridLines="0" tabSelected="1" topLeftCell="A2" zoomScaleNormal="100" workbookViewId="0">
      <pane xSplit="5" ySplit="5" topLeftCell="F7" activePane="bottomRight" state="frozen"/>
      <selection activeCell="E80" sqref="E80"/>
      <selection pane="topRight" activeCell="E80" sqref="E80"/>
      <selection pane="bottomLeft" activeCell="E80" sqref="E80"/>
      <selection pane="bottomRight" activeCell="G17" sqref="G17"/>
    </sheetView>
  </sheetViews>
  <sheetFormatPr baseColWidth="10" defaultColWidth="20" defaultRowHeight="12.75" x14ac:dyDescent="0.2"/>
  <cols>
    <col min="1" max="1" width="2.625" style="2" customWidth="1"/>
    <col min="2" max="2" width="43" style="2" customWidth="1"/>
    <col min="3" max="3" width="5.625" style="2" customWidth="1"/>
    <col min="4" max="4" width="2.625" style="2" customWidth="1"/>
    <col min="5" max="5" width="11.875" style="2" customWidth="1"/>
    <col min="6" max="16384" width="20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">
        <v>106</v>
      </c>
      <c r="C5" s="6"/>
      <c r="D5" s="6"/>
      <c r="E5" s="6"/>
    </row>
    <row r="6" spans="2:5" x14ac:dyDescent="0.2">
      <c r="B6" s="2" t="s">
        <v>3</v>
      </c>
      <c r="E6" s="5">
        <f>+E39+E40+E55+E52</f>
        <v>135110.52405000001</v>
      </c>
    </row>
    <row r="7" spans="2:5" x14ac:dyDescent="0.2">
      <c r="B7" s="7" t="s">
        <v>4</v>
      </c>
      <c r="C7" s="8"/>
      <c r="D7" s="8"/>
      <c r="E7" s="9"/>
    </row>
    <row r="8" spans="2:5" s="10" customFormat="1" x14ac:dyDescent="0.2">
      <c r="B8" s="7" t="s">
        <v>5</v>
      </c>
    </row>
    <row r="9" spans="2:5" x14ac:dyDescent="0.2">
      <c r="B9" s="2" t="s">
        <v>6</v>
      </c>
      <c r="C9" s="2" t="s">
        <v>7</v>
      </c>
      <c r="E9" s="11">
        <v>7815.6199400000014</v>
      </c>
    </row>
    <row r="10" spans="2:5" hidden="1" x14ac:dyDescent="0.2">
      <c r="B10" s="2" t="s">
        <v>8</v>
      </c>
      <c r="E10" s="11">
        <v>0</v>
      </c>
    </row>
    <row r="11" spans="2:5" x14ac:dyDescent="0.2">
      <c r="B11" s="2" t="s">
        <v>9</v>
      </c>
      <c r="E11" s="11">
        <v>42846.895529999994</v>
      </c>
    </row>
    <row r="12" spans="2:5" x14ac:dyDescent="0.2">
      <c r="B12" s="2" t="s">
        <v>10</v>
      </c>
      <c r="E12" s="11">
        <v>-5553.1162899999999</v>
      </c>
    </row>
    <row r="13" spans="2:5" x14ac:dyDescent="0.2">
      <c r="B13" s="2" t="s">
        <v>11</v>
      </c>
      <c r="E13" s="11">
        <v>1180.02998</v>
      </c>
    </row>
    <row r="14" spans="2:5" x14ac:dyDescent="0.2">
      <c r="B14" s="2" t="s">
        <v>12</v>
      </c>
      <c r="E14" s="11">
        <v>-57.239020000000004</v>
      </c>
    </row>
    <row r="15" spans="2:5" x14ac:dyDescent="0.2">
      <c r="B15" s="2" t="s">
        <v>13</v>
      </c>
      <c r="E15" s="11">
        <v>127.3786900000004</v>
      </c>
    </row>
    <row r="16" spans="2:5" x14ac:dyDescent="0.2">
      <c r="B16" s="2" t="s">
        <v>14</v>
      </c>
      <c r="E16" s="11">
        <v>1139.34654</v>
      </c>
    </row>
    <row r="17" spans="2:5" x14ac:dyDescent="0.2">
      <c r="B17" s="2" t="s">
        <v>15</v>
      </c>
      <c r="E17" s="11">
        <v>679.85663000000022</v>
      </c>
    </row>
    <row r="18" spans="2:5" x14ac:dyDescent="0.2">
      <c r="B18" s="12" t="s">
        <v>16</v>
      </c>
      <c r="E18" s="13">
        <f>SUM(E9:E17)</f>
        <v>48178.771999999997</v>
      </c>
    </row>
    <row r="19" spans="2:5" ht="5.25" customHeight="1" x14ac:dyDescent="0.2">
      <c r="E19" s="11"/>
    </row>
    <row r="20" spans="2:5" x14ac:dyDescent="0.2">
      <c r="B20" s="2" t="s">
        <v>17</v>
      </c>
      <c r="E20" s="11">
        <v>146040.57666999998</v>
      </c>
    </row>
    <row r="21" spans="2:5" x14ac:dyDescent="0.2">
      <c r="B21" s="2" t="s">
        <v>18</v>
      </c>
      <c r="E21" s="11">
        <v>2493.0506</v>
      </c>
    </row>
    <row r="22" spans="2:5" x14ac:dyDescent="0.2">
      <c r="B22" s="2" t="s">
        <v>19</v>
      </c>
      <c r="E22" s="11">
        <v>786.99128000000007</v>
      </c>
    </row>
    <row r="23" spans="2:5" x14ac:dyDescent="0.2">
      <c r="B23" s="2" t="s">
        <v>20</v>
      </c>
      <c r="E23" s="11">
        <v>8315.3158899999999</v>
      </c>
    </row>
    <row r="24" spans="2:5" x14ac:dyDescent="0.2">
      <c r="B24" s="2" t="s">
        <v>21</v>
      </c>
      <c r="E24" s="11">
        <v>1182.7592799999998</v>
      </c>
    </row>
    <row r="25" spans="2:5" hidden="1" x14ac:dyDescent="0.2">
      <c r="B25" s="2" t="s">
        <v>22</v>
      </c>
      <c r="E25" s="11">
        <v>0</v>
      </c>
    </row>
    <row r="26" spans="2:5" hidden="1" x14ac:dyDescent="0.2">
      <c r="B26" s="2" t="s">
        <v>23</v>
      </c>
      <c r="E26" s="11">
        <v>0.67900000000000005</v>
      </c>
    </row>
    <row r="27" spans="2:5" hidden="1" x14ac:dyDescent="0.2">
      <c r="B27" s="2" t="s">
        <v>24</v>
      </c>
      <c r="E27" s="11">
        <v>0</v>
      </c>
    </row>
    <row r="28" spans="2:5" x14ac:dyDescent="0.2">
      <c r="B28" s="2" t="s">
        <v>25</v>
      </c>
      <c r="E28" s="11">
        <v>619.80671999999993</v>
      </c>
    </row>
    <row r="29" spans="2:5" x14ac:dyDescent="0.2">
      <c r="B29" s="2" t="s">
        <v>26</v>
      </c>
      <c r="E29" s="11">
        <v>276.79172000000005</v>
      </c>
    </row>
    <row r="30" spans="2:5" hidden="1" x14ac:dyDescent="0.2">
      <c r="B30" s="2" t="s">
        <v>8</v>
      </c>
      <c r="E30" s="11">
        <f>IFERROR(VLOOKUP(B30,[1]BG!$B$11:$E$80,4,FALSE),0)/1000</f>
        <v>0</v>
      </c>
    </row>
    <row r="31" spans="2:5" hidden="1" x14ac:dyDescent="0.2">
      <c r="E31" s="14">
        <f>SUM(E20:E30)</f>
        <v>159715.97115999996</v>
      </c>
    </row>
    <row r="32" spans="2:5" ht="12" hidden="1" customHeight="1" x14ac:dyDescent="0.2">
      <c r="B32" s="2" t="s">
        <v>27</v>
      </c>
      <c r="E32" s="11">
        <v>0</v>
      </c>
    </row>
    <row r="33" spans="2:5" x14ac:dyDescent="0.2">
      <c r="B33" s="12" t="s">
        <v>28</v>
      </c>
      <c r="E33" s="13">
        <f>+E31+E32</f>
        <v>159715.97115999996</v>
      </c>
    </row>
    <row r="34" spans="2:5" ht="4.5" customHeight="1" x14ac:dyDescent="0.2">
      <c r="E34" s="15"/>
    </row>
    <row r="35" spans="2:5" ht="13.5" thickBot="1" x14ac:dyDescent="0.25">
      <c r="B35" s="12" t="s">
        <v>29</v>
      </c>
      <c r="C35" s="2" t="s">
        <v>7</v>
      </c>
      <c r="E35" s="16">
        <f>+E33+E18</f>
        <v>207894.74315999995</v>
      </c>
    </row>
    <row r="36" spans="2:5" ht="6" customHeight="1" thickTop="1" x14ac:dyDescent="0.2">
      <c r="E36" s="11"/>
    </row>
    <row r="37" spans="2:5" x14ac:dyDescent="0.2">
      <c r="B37" s="12" t="s">
        <v>30</v>
      </c>
      <c r="E37" s="11"/>
    </row>
    <row r="38" spans="2:5" ht="10.5" customHeight="1" x14ac:dyDescent="0.2">
      <c r="B38" s="12" t="s">
        <v>31</v>
      </c>
      <c r="E38" s="11"/>
    </row>
    <row r="39" spans="2:5" x14ac:dyDescent="0.2">
      <c r="B39" s="2" t="s">
        <v>32</v>
      </c>
      <c r="C39" s="2" t="s">
        <v>7</v>
      </c>
      <c r="E39" s="11">
        <v>4483.5893799999994</v>
      </c>
    </row>
    <row r="40" spans="2:5" x14ac:dyDescent="0.2">
      <c r="B40" s="2" t="s">
        <v>33</v>
      </c>
      <c r="E40" s="11">
        <v>31523.877980000001</v>
      </c>
    </row>
    <row r="41" spans="2:5" x14ac:dyDescent="0.2">
      <c r="B41" s="2" t="s">
        <v>34</v>
      </c>
      <c r="E41" s="11">
        <v>2373.47577</v>
      </c>
    </row>
    <row r="42" spans="2:5" x14ac:dyDescent="0.2">
      <c r="B42" s="2" t="s">
        <v>35</v>
      </c>
      <c r="E42" s="11">
        <v>89.819239999999994</v>
      </c>
    </row>
    <row r="43" spans="2:5" x14ac:dyDescent="0.2">
      <c r="B43" s="2" t="s">
        <v>36</v>
      </c>
      <c r="E43" s="11">
        <v>883.19506000000001</v>
      </c>
    </row>
    <row r="44" spans="2:5" x14ac:dyDescent="0.2">
      <c r="B44" s="2" t="s">
        <v>37</v>
      </c>
      <c r="E44" s="11">
        <v>403.53684999999996</v>
      </c>
    </row>
    <row r="45" spans="2:5" x14ac:dyDescent="0.2">
      <c r="B45" s="2" t="s">
        <v>38</v>
      </c>
      <c r="E45" s="11">
        <v>891.24486000000002</v>
      </c>
    </row>
    <row r="46" spans="2:5" x14ac:dyDescent="0.2">
      <c r="B46" s="2" t="s">
        <v>39</v>
      </c>
      <c r="E46" s="11">
        <v>1968.3086000000005</v>
      </c>
    </row>
    <row r="47" spans="2:5" x14ac:dyDescent="0.2">
      <c r="B47" s="2" t="s">
        <v>40</v>
      </c>
      <c r="E47" s="11">
        <v>2708.6356099999998</v>
      </c>
    </row>
    <row r="48" spans="2:5" x14ac:dyDescent="0.2">
      <c r="B48" s="2" t="s">
        <v>41</v>
      </c>
      <c r="E48" s="11">
        <v>5562.8618300000016</v>
      </c>
    </row>
    <row r="49" spans="2:5" x14ac:dyDescent="0.2">
      <c r="B49" s="12" t="s">
        <v>42</v>
      </c>
      <c r="E49" s="13">
        <f>SUM(E39:E48)</f>
        <v>50888.545179999994</v>
      </c>
    </row>
    <row r="50" spans="2:5" ht="6" customHeight="1" x14ac:dyDescent="0.2">
      <c r="E50" s="11"/>
    </row>
    <row r="51" spans="2:5" ht="12" customHeight="1" x14ac:dyDescent="0.2">
      <c r="B51" s="17" t="s">
        <v>43</v>
      </c>
      <c r="E51" s="11">
        <v>128.85556</v>
      </c>
    </row>
    <row r="52" spans="2:5" x14ac:dyDescent="0.2">
      <c r="B52" s="17" t="s">
        <v>44</v>
      </c>
      <c r="E52" s="11">
        <v>98603.056689999998</v>
      </c>
    </row>
    <row r="53" spans="2:5" x14ac:dyDescent="0.2">
      <c r="B53" s="17" t="s">
        <v>45</v>
      </c>
      <c r="E53" s="11">
        <v>17522.86723</v>
      </c>
    </row>
    <row r="54" spans="2:5" x14ac:dyDescent="0.2">
      <c r="B54" s="17" t="s">
        <v>46</v>
      </c>
      <c r="E54" s="11">
        <v>842.36133000000007</v>
      </c>
    </row>
    <row r="55" spans="2:5" x14ac:dyDescent="0.2">
      <c r="B55" s="17" t="s">
        <v>32</v>
      </c>
      <c r="E55" s="11">
        <v>500</v>
      </c>
    </row>
    <row r="56" spans="2:5" x14ac:dyDescent="0.2">
      <c r="B56" s="17" t="s">
        <v>47</v>
      </c>
      <c r="E56" s="11">
        <v>57.112900000000003</v>
      </c>
    </row>
    <row r="57" spans="2:5" ht="5.25" customHeight="1" x14ac:dyDescent="0.2">
      <c r="E57" s="11"/>
    </row>
    <row r="58" spans="2:5" ht="15" customHeight="1" x14ac:dyDescent="0.2">
      <c r="B58" s="12" t="s">
        <v>48</v>
      </c>
      <c r="E58" s="13">
        <f>SUM(E51:E56)</f>
        <v>117654.25370999999</v>
      </c>
    </row>
    <row r="59" spans="2:5" ht="4.5" customHeight="1" x14ac:dyDescent="0.2">
      <c r="E59" s="11"/>
    </row>
    <row r="60" spans="2:5" ht="16.5" customHeight="1" x14ac:dyDescent="0.2">
      <c r="B60" s="12" t="s">
        <v>49</v>
      </c>
      <c r="C60" s="2" t="s">
        <v>7</v>
      </c>
      <c r="E60" s="13">
        <f>+E49+SUM(E51:E56)</f>
        <v>168542.79888999998</v>
      </c>
    </row>
    <row r="61" spans="2:5" ht="6" customHeight="1" x14ac:dyDescent="0.2">
      <c r="E61" s="11"/>
    </row>
    <row r="62" spans="2:5" ht="13.5" customHeight="1" x14ac:dyDescent="0.2">
      <c r="B62" s="12" t="s">
        <v>50</v>
      </c>
      <c r="E62" s="11"/>
    </row>
    <row r="63" spans="2:5" ht="16.5" customHeight="1" x14ac:dyDescent="0.2">
      <c r="B63" s="2" t="s">
        <v>51</v>
      </c>
      <c r="C63" s="2" t="s">
        <v>7</v>
      </c>
      <c r="E63" s="11">
        <v>14700.1</v>
      </c>
    </row>
    <row r="64" spans="2:5" x14ac:dyDescent="0.2">
      <c r="B64" s="2" t="s">
        <v>52</v>
      </c>
      <c r="E64" s="11">
        <v>3308.5333100000003</v>
      </c>
    </row>
    <row r="65" spans="2:5" x14ac:dyDescent="0.2">
      <c r="B65" s="2" t="s">
        <v>53</v>
      </c>
      <c r="E65" s="11">
        <v>696.94080000000008</v>
      </c>
    </row>
    <row r="66" spans="2:5" hidden="1" x14ac:dyDescent="0.2">
      <c r="B66" s="2" t="s">
        <v>54</v>
      </c>
      <c r="E66" s="11">
        <v>0.67900000000000005</v>
      </c>
    </row>
    <row r="67" spans="2:5" x14ac:dyDescent="0.2">
      <c r="B67" s="2" t="s">
        <v>55</v>
      </c>
      <c r="E67" s="11">
        <v>15633.681240000002</v>
      </c>
    </row>
    <row r="68" spans="2:5" x14ac:dyDescent="0.2">
      <c r="B68" s="2" t="s">
        <v>56</v>
      </c>
      <c r="E68" s="11">
        <v>5012.0099199999959</v>
      </c>
    </row>
    <row r="69" spans="2:5" hidden="1" x14ac:dyDescent="0.2">
      <c r="E69" s="11">
        <f>IFERROR(VLOOKUP(B69,[1]BG!$B$11:$E$80,4,FALSE),0)/1000</f>
        <v>0</v>
      </c>
    </row>
    <row r="70" spans="2:5" x14ac:dyDescent="0.2">
      <c r="B70" s="12" t="s">
        <v>57</v>
      </c>
      <c r="E70" s="13">
        <f>SUM(E63:E69)</f>
        <v>39351.94427</v>
      </c>
    </row>
    <row r="71" spans="2:5" ht="6.75" customHeight="1" x14ac:dyDescent="0.2">
      <c r="E71" s="11"/>
    </row>
    <row r="72" spans="2:5" ht="13.5" thickBot="1" x14ac:dyDescent="0.25">
      <c r="B72" s="12" t="s">
        <v>58</v>
      </c>
      <c r="C72" s="2" t="s">
        <v>7</v>
      </c>
      <c r="E72" s="16">
        <f>+E70+E60</f>
        <v>207894.74315999998</v>
      </c>
    </row>
    <row r="73" spans="2:5" ht="13.5" thickTop="1" x14ac:dyDescent="0.2">
      <c r="E73" s="18">
        <f>+E70/E35</f>
        <v>0.18928782744503528</v>
      </c>
    </row>
    <row r="74" spans="2:5" x14ac:dyDescent="0.2">
      <c r="E74" s="18"/>
    </row>
    <row r="75" spans="2:5" ht="19.5" customHeight="1" x14ac:dyDescent="0.2"/>
    <row r="76" spans="2:5" ht="8.25" customHeight="1" x14ac:dyDescent="0.2"/>
    <row r="77" spans="2:5" ht="15" customHeight="1" x14ac:dyDescent="0.2">
      <c r="B77" s="19" t="s">
        <v>59</v>
      </c>
      <c r="C77" s="20" t="s">
        <v>60</v>
      </c>
      <c r="D77" s="20"/>
      <c r="E77" s="20"/>
    </row>
    <row r="78" spans="2:5" x14ac:dyDescent="0.2">
      <c r="B78" s="19" t="s">
        <v>61</v>
      </c>
      <c r="C78" s="20" t="s">
        <v>62</v>
      </c>
      <c r="D78" s="20"/>
      <c r="E78" s="20"/>
    </row>
  </sheetData>
  <mergeCells count="3">
    <mergeCell ref="B2:E2"/>
    <mergeCell ref="C77:E77"/>
    <mergeCell ref="C78:E78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58A0-A7EE-44EA-87F5-2083D2748946}">
  <sheetPr>
    <tabColor theme="5" tint="0.39997558519241921"/>
  </sheetPr>
  <dimension ref="B1:G102"/>
  <sheetViews>
    <sheetView showGridLines="0" zoomScaleNormal="100" workbookViewId="0">
      <pane xSplit="5" ySplit="5" topLeftCell="F6" activePane="bottomRight" state="frozen"/>
      <selection activeCell="B81" sqref="B81"/>
      <selection pane="topRight" activeCell="B81" sqref="B81"/>
      <selection pane="bottomLeft" activeCell="B81" sqref="B81"/>
      <selection pane="bottomRight" activeCell="E50" sqref="E50"/>
    </sheetView>
  </sheetViews>
  <sheetFormatPr baseColWidth="10" defaultColWidth="8" defaultRowHeight="12.75" x14ac:dyDescent="0.2"/>
  <cols>
    <col min="1" max="1" width="1.625" style="2" customWidth="1"/>
    <col min="2" max="2" width="35.875" style="17" customWidth="1"/>
    <col min="3" max="3" width="7" style="17" customWidth="1"/>
    <col min="4" max="4" width="1" style="17" customWidth="1"/>
    <col min="5" max="5" width="8.75" style="50" customWidth="1"/>
    <col min="6" max="6" width="9.375" style="2" bestFit="1" customWidth="1"/>
    <col min="7" max="7" width="9.875" style="2" bestFit="1" customWidth="1"/>
    <col min="8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1" t="s">
        <v>1</v>
      </c>
      <c r="C2" s="4"/>
      <c r="D2" s="4"/>
      <c r="E2" s="22"/>
    </row>
    <row r="3" spans="2:5" x14ac:dyDescent="0.2">
      <c r="B3" s="23" t="s">
        <v>63</v>
      </c>
      <c r="C3" s="23"/>
      <c r="D3" s="23"/>
      <c r="E3" s="24"/>
    </row>
    <row r="4" spans="2:5" s="10" customFormat="1" ht="13.5" thickBot="1" x14ac:dyDescent="0.25">
      <c r="B4" s="25" t="str">
        <f>+'BG BVS'!B5</f>
        <v>Al 30 de Septiembre 2022</v>
      </c>
      <c r="C4" s="25"/>
      <c r="D4" s="23"/>
      <c r="E4" s="26"/>
    </row>
    <row r="5" spans="2:5" s="28" customFormat="1" x14ac:dyDescent="0.2">
      <c r="B5" s="27" t="str">
        <f>+'BG BVS'!B6</f>
        <v>(Cifras expresadas en miles de dólares estadounidenses)</v>
      </c>
      <c r="C5" s="27"/>
      <c r="D5" s="27"/>
      <c r="E5" s="27"/>
    </row>
    <row r="6" spans="2:5" ht="14.25" customHeight="1" x14ac:dyDescent="0.2">
      <c r="B6" s="29" t="s">
        <v>64</v>
      </c>
      <c r="C6" s="29" t="s">
        <v>7</v>
      </c>
      <c r="D6" s="29"/>
      <c r="E6" s="30">
        <v>16516.561720000002</v>
      </c>
    </row>
    <row r="7" spans="2:5" x14ac:dyDescent="0.2">
      <c r="B7" s="31" t="s">
        <v>65</v>
      </c>
      <c r="C7" s="32"/>
      <c r="D7" s="32"/>
      <c r="E7" s="30">
        <v>4231.1599299999998</v>
      </c>
    </row>
    <row r="8" spans="2:5" x14ac:dyDescent="0.2">
      <c r="B8" s="31" t="s">
        <v>66</v>
      </c>
      <c r="C8" s="32"/>
      <c r="D8" s="32"/>
      <c r="E8" s="30">
        <v>1332.33023</v>
      </c>
    </row>
    <row r="9" spans="2:5" x14ac:dyDescent="0.2">
      <c r="B9" s="31" t="s">
        <v>67</v>
      </c>
      <c r="C9" s="31"/>
      <c r="D9" s="31"/>
      <c r="E9" s="30">
        <v>2529.8748700000001</v>
      </c>
    </row>
    <row r="10" spans="2:5" x14ac:dyDescent="0.2">
      <c r="B10" s="29" t="s">
        <v>68</v>
      </c>
      <c r="C10" s="29"/>
      <c r="D10" s="29"/>
      <c r="E10" s="30">
        <v>972.65307999999993</v>
      </c>
    </row>
    <row r="11" spans="2:5" x14ac:dyDescent="0.2">
      <c r="B11" s="29" t="s">
        <v>69</v>
      </c>
      <c r="C11" s="29"/>
      <c r="D11" s="29"/>
      <c r="E11" s="30">
        <v>2714.3903300000002</v>
      </c>
    </row>
    <row r="12" spans="2:5" s="35" customFormat="1" x14ac:dyDescent="0.2">
      <c r="B12" s="33" t="s">
        <v>70</v>
      </c>
      <c r="C12" s="33" t="s">
        <v>7</v>
      </c>
      <c r="D12" s="33"/>
      <c r="E12" s="34">
        <f>SUM(D6:E11)</f>
        <v>28296.970159999997</v>
      </c>
    </row>
    <row r="13" spans="2:5" ht="4.5" customHeight="1" x14ac:dyDescent="0.2">
      <c r="B13" s="29"/>
      <c r="C13" s="29"/>
      <c r="D13" s="29"/>
      <c r="E13" s="30"/>
    </row>
    <row r="14" spans="2:5" x14ac:dyDescent="0.2">
      <c r="B14" s="29" t="s">
        <v>71</v>
      </c>
      <c r="C14" s="29" t="s">
        <v>7</v>
      </c>
      <c r="D14" s="29"/>
      <c r="E14" s="30">
        <v>6385.0249999999996</v>
      </c>
    </row>
    <row r="15" spans="2:5" x14ac:dyDescent="0.2">
      <c r="B15" s="29" t="s">
        <v>72</v>
      </c>
      <c r="C15" s="29"/>
      <c r="D15" s="29"/>
      <c r="E15" s="30">
        <v>606.67471</v>
      </c>
    </row>
    <row r="16" spans="2:5" s="35" customFormat="1" x14ac:dyDescent="0.2">
      <c r="B16" s="33" t="s">
        <v>73</v>
      </c>
      <c r="C16" s="33" t="s">
        <v>7</v>
      </c>
      <c r="D16" s="33"/>
      <c r="E16" s="34">
        <f>SUM(E14:E15)</f>
        <v>6991.6997099999999</v>
      </c>
    </row>
    <row r="17" spans="2:5" s="38" customFormat="1" ht="4.5" customHeight="1" x14ac:dyDescent="0.2">
      <c r="B17" s="36"/>
      <c r="C17" s="36"/>
      <c r="D17" s="36"/>
      <c r="E17" s="37"/>
    </row>
    <row r="18" spans="2:5" x14ac:dyDescent="0.2">
      <c r="B18" s="29" t="s">
        <v>74</v>
      </c>
      <c r="C18" s="29" t="s">
        <v>7</v>
      </c>
      <c r="D18" s="29"/>
      <c r="E18" s="30">
        <v>3411.8187199999998</v>
      </c>
    </row>
    <row r="19" spans="2:5" x14ac:dyDescent="0.2">
      <c r="B19" s="29" t="s">
        <v>75</v>
      </c>
      <c r="C19" s="29"/>
      <c r="D19" s="29"/>
      <c r="E19" s="30">
        <v>928.21571999999992</v>
      </c>
    </row>
    <row r="20" spans="2:5" x14ac:dyDescent="0.2">
      <c r="B20" s="29" t="s">
        <v>76</v>
      </c>
      <c r="C20" s="29"/>
      <c r="D20" s="29"/>
      <c r="E20" s="30">
        <v>200.73598000000001</v>
      </c>
    </row>
    <row r="21" spans="2:5" x14ac:dyDescent="0.2">
      <c r="B21" s="39" t="s">
        <v>77</v>
      </c>
      <c r="C21" s="39"/>
      <c r="D21" s="39"/>
      <c r="E21" s="30">
        <v>2013.4356299999999</v>
      </c>
    </row>
    <row r="22" spans="2:5" x14ac:dyDescent="0.2">
      <c r="B22" s="39" t="s">
        <v>78</v>
      </c>
      <c r="C22" s="39"/>
      <c r="D22" s="39"/>
      <c r="E22" s="30">
        <v>121.73427</v>
      </c>
    </row>
    <row r="23" spans="2:5" x14ac:dyDescent="0.2">
      <c r="B23" s="39" t="s">
        <v>79</v>
      </c>
      <c r="C23" s="39"/>
      <c r="D23" s="39"/>
      <c r="E23" s="30">
        <v>778.96330999999998</v>
      </c>
    </row>
    <row r="24" spans="2:5" x14ac:dyDescent="0.2">
      <c r="B24" s="39" t="s">
        <v>80</v>
      </c>
      <c r="C24" s="39"/>
      <c r="D24" s="39"/>
      <c r="E24" s="30">
        <v>289.75696999999997</v>
      </c>
    </row>
    <row r="25" spans="2:5" x14ac:dyDescent="0.2">
      <c r="B25" s="39" t="s">
        <v>81</v>
      </c>
      <c r="C25" s="39"/>
      <c r="D25" s="39"/>
      <c r="E25" s="30">
        <v>85.807940000000002</v>
      </c>
    </row>
    <row r="26" spans="2:5" hidden="1" x14ac:dyDescent="0.2">
      <c r="B26" s="39" t="s">
        <v>82</v>
      </c>
      <c r="C26" s="39"/>
      <c r="D26" s="39"/>
      <c r="E26" s="30">
        <v>0</v>
      </c>
    </row>
    <row r="27" spans="2:5" hidden="1" x14ac:dyDescent="0.2">
      <c r="B27" s="39" t="s">
        <v>83</v>
      </c>
      <c r="C27" s="39"/>
      <c r="D27" s="39"/>
      <c r="E27" s="30">
        <v>0</v>
      </c>
    </row>
    <row r="28" spans="2:5" hidden="1" x14ac:dyDescent="0.2">
      <c r="B28" s="39" t="s">
        <v>84</v>
      </c>
      <c r="C28" s="39"/>
      <c r="D28" s="39"/>
      <c r="E28" s="30">
        <v>0</v>
      </c>
    </row>
    <row r="29" spans="2:5" x14ac:dyDescent="0.2">
      <c r="B29" s="40" t="s">
        <v>85</v>
      </c>
      <c r="C29" s="40"/>
      <c r="D29" s="40"/>
      <c r="E29" s="30">
        <v>16.45234</v>
      </c>
    </row>
    <row r="30" spans="2:5" x14ac:dyDescent="0.2">
      <c r="B30" s="40" t="s">
        <v>86</v>
      </c>
      <c r="C30" s="40"/>
      <c r="D30" s="40"/>
      <c r="E30" s="30">
        <v>1498.4135599999997</v>
      </c>
    </row>
    <row r="31" spans="2:5" x14ac:dyDescent="0.2">
      <c r="B31" s="39" t="s">
        <v>87</v>
      </c>
      <c r="C31" s="39"/>
      <c r="D31" s="39"/>
      <c r="E31" s="30">
        <v>80.504239999999996</v>
      </c>
    </row>
    <row r="32" spans="2:5" hidden="1" x14ac:dyDescent="0.2">
      <c r="B32" s="39" t="s">
        <v>88</v>
      </c>
      <c r="C32" s="39"/>
      <c r="D32" s="39"/>
      <c r="E32" s="30">
        <v>0</v>
      </c>
    </row>
    <row r="33" spans="2:5" x14ac:dyDescent="0.2">
      <c r="B33" s="41" t="s">
        <v>89</v>
      </c>
      <c r="C33" s="41"/>
      <c r="D33" s="41"/>
      <c r="E33" s="30">
        <v>1880.65048</v>
      </c>
    </row>
    <row r="34" spans="2:5" hidden="1" x14ac:dyDescent="0.2">
      <c r="B34" s="41" t="s">
        <v>90</v>
      </c>
      <c r="C34" s="41"/>
      <c r="D34" s="41"/>
      <c r="E34" s="30">
        <v>0</v>
      </c>
    </row>
    <row r="35" spans="2:5" x14ac:dyDescent="0.2">
      <c r="B35" s="39" t="s">
        <v>91</v>
      </c>
      <c r="C35" s="41"/>
      <c r="D35" s="41"/>
      <c r="E35" s="30">
        <v>276.79973999999999</v>
      </c>
    </row>
    <row r="36" spans="2:5" x14ac:dyDescent="0.2">
      <c r="B36" s="41" t="s">
        <v>92</v>
      </c>
      <c r="C36" s="41"/>
      <c r="D36" s="41"/>
      <c r="E36" s="30">
        <v>118.16413</v>
      </c>
    </row>
    <row r="37" spans="2:5" x14ac:dyDescent="0.2">
      <c r="B37" s="41" t="s">
        <v>65</v>
      </c>
      <c r="C37" s="41"/>
      <c r="D37" s="41"/>
      <c r="E37" s="30">
        <v>273.42343</v>
      </c>
    </row>
    <row r="38" spans="2:5" x14ac:dyDescent="0.2">
      <c r="B38" s="41" t="s">
        <v>93</v>
      </c>
      <c r="C38" s="41"/>
      <c r="D38" s="41"/>
      <c r="E38" s="30">
        <v>2110.8101200000001</v>
      </c>
    </row>
    <row r="39" spans="2:5" x14ac:dyDescent="0.2">
      <c r="B39" s="39" t="s">
        <v>94</v>
      </c>
      <c r="C39" s="39"/>
      <c r="D39" s="39"/>
      <c r="E39" s="30">
        <v>214.25877</v>
      </c>
    </row>
    <row r="40" spans="2:5" s="35" customFormat="1" x14ac:dyDescent="0.2">
      <c r="B40" s="33" t="s">
        <v>95</v>
      </c>
      <c r="C40" s="33" t="s">
        <v>7</v>
      </c>
      <c r="D40" s="33"/>
      <c r="E40" s="34">
        <f>SUM(E18:E39)</f>
        <v>14299.94535</v>
      </c>
    </row>
    <row r="41" spans="2:5" s="35" customFormat="1" x14ac:dyDescent="0.2">
      <c r="B41" s="33" t="s">
        <v>96</v>
      </c>
      <c r="C41" s="33"/>
      <c r="D41" s="33"/>
      <c r="E41" s="34">
        <f>+E12-E16-E40</f>
        <v>7005.3250999999964</v>
      </c>
    </row>
    <row r="42" spans="2:5" ht="3.75" customHeight="1" x14ac:dyDescent="0.2">
      <c r="B42" s="39"/>
      <c r="C42" s="39"/>
      <c r="D42" s="39"/>
      <c r="E42" s="30"/>
    </row>
    <row r="43" spans="2:5" x14ac:dyDescent="0.2">
      <c r="B43" s="29" t="s">
        <v>97</v>
      </c>
      <c r="C43" s="29" t="s">
        <v>7</v>
      </c>
      <c r="D43" s="29"/>
      <c r="E43" s="30">
        <v>1059.09061</v>
      </c>
    </row>
    <row r="44" spans="2:5" x14ac:dyDescent="0.2">
      <c r="B44" s="29" t="s">
        <v>98</v>
      </c>
      <c r="C44" s="29"/>
      <c r="D44" s="29"/>
      <c r="E44" s="30">
        <v>-291.16055999999998</v>
      </c>
    </row>
    <row r="45" spans="2:5" s="35" customFormat="1" x14ac:dyDescent="0.2">
      <c r="B45" s="33" t="s">
        <v>99</v>
      </c>
      <c r="C45" s="33" t="s">
        <v>7</v>
      </c>
      <c r="D45" s="33"/>
      <c r="E45" s="42">
        <f>SUM(E43:E44)</f>
        <v>767.93004999999994</v>
      </c>
    </row>
    <row r="46" spans="2:5" s="35" customFormat="1" hidden="1" x14ac:dyDescent="0.2">
      <c r="B46" s="29" t="s">
        <v>100</v>
      </c>
      <c r="C46" s="33"/>
      <c r="D46" s="33"/>
      <c r="E46" s="30">
        <f>IFERROR(VLOOKUP(B46,[1]ER!$B$8:$E$64,4,FALSE),0)/1000</f>
        <v>0</v>
      </c>
    </row>
    <row r="47" spans="2:5" s="35" customFormat="1" x14ac:dyDescent="0.2">
      <c r="B47" s="29" t="s">
        <v>101</v>
      </c>
      <c r="C47" s="33"/>
      <c r="D47" s="33"/>
      <c r="E47" s="30">
        <v>52.60962</v>
      </c>
    </row>
    <row r="48" spans="2:5" x14ac:dyDescent="0.2">
      <c r="B48" s="43" t="s">
        <v>102</v>
      </c>
      <c r="C48" s="29"/>
      <c r="D48" s="29"/>
      <c r="E48" s="42">
        <f>+E41+E45+E46-E47</f>
        <v>7720.6455299999961</v>
      </c>
    </row>
    <row r="49" spans="2:7" ht="9.75" hidden="1" customHeight="1" x14ac:dyDescent="0.2">
      <c r="B49" s="29"/>
      <c r="C49" s="29"/>
      <c r="D49" s="29"/>
      <c r="E49" s="30"/>
    </row>
    <row r="50" spans="2:7" x14ac:dyDescent="0.2">
      <c r="B50" s="33" t="s">
        <v>103</v>
      </c>
      <c r="C50" s="33" t="s">
        <v>7</v>
      </c>
      <c r="D50" s="33"/>
      <c r="E50" s="30">
        <v>2708.6356099999998</v>
      </c>
    </row>
    <row r="51" spans="2:7" hidden="1" x14ac:dyDescent="0.2">
      <c r="B51" s="29"/>
      <c r="C51" s="29"/>
      <c r="D51" s="29"/>
      <c r="E51" s="30"/>
    </row>
    <row r="52" spans="2:7" hidden="1" x14ac:dyDescent="0.2">
      <c r="B52" s="43" t="s">
        <v>104</v>
      </c>
      <c r="C52" s="29"/>
      <c r="D52" s="29"/>
      <c r="E52" s="30">
        <v>0</v>
      </c>
    </row>
    <row r="53" spans="2:7" hidden="1" x14ac:dyDescent="0.2">
      <c r="B53" s="29"/>
      <c r="C53" s="29"/>
      <c r="D53" s="29"/>
      <c r="E53" s="30"/>
    </row>
    <row r="54" spans="2:7" ht="13.5" thickBot="1" x14ac:dyDescent="0.25">
      <c r="B54" s="43" t="s">
        <v>105</v>
      </c>
      <c r="C54" s="29"/>
      <c r="D54" s="29"/>
      <c r="E54" s="44">
        <f>+E48-E50</f>
        <v>5012.0099199999968</v>
      </c>
      <c r="F54" s="2">
        <f>+'BG BVS'!E68</f>
        <v>5012.0099199999959</v>
      </c>
      <c r="G54" s="2">
        <f>+E54-F54</f>
        <v>0</v>
      </c>
    </row>
    <row r="55" spans="2:7" ht="13.5" thickTop="1" x14ac:dyDescent="0.2">
      <c r="B55" s="29"/>
      <c r="C55" s="29"/>
      <c r="D55" s="29"/>
      <c r="E55" s="30"/>
    </row>
    <row r="56" spans="2:7" ht="10.5" customHeight="1" x14ac:dyDescent="0.2">
      <c r="B56" s="29"/>
      <c r="C56" s="29"/>
      <c r="D56" s="29"/>
      <c r="E56" s="30"/>
    </row>
    <row r="57" spans="2:7" x14ac:dyDescent="0.2">
      <c r="B57" s="29"/>
      <c r="C57" s="29"/>
      <c r="D57" s="29"/>
      <c r="E57" s="30"/>
    </row>
    <row r="58" spans="2:7" x14ac:dyDescent="0.2">
      <c r="B58" s="45"/>
      <c r="C58" s="45"/>
      <c r="D58" s="45"/>
      <c r="E58" s="30"/>
    </row>
    <row r="59" spans="2:7" x14ac:dyDescent="0.2">
      <c r="B59" s="46" t="s">
        <v>59</v>
      </c>
      <c r="C59" s="47" t="s">
        <v>60</v>
      </c>
      <c r="D59" s="47"/>
      <c r="E59" s="47"/>
    </row>
    <row r="60" spans="2:7" x14ac:dyDescent="0.2">
      <c r="B60" s="46" t="s">
        <v>61</v>
      </c>
      <c r="C60" s="47" t="s">
        <v>62</v>
      </c>
      <c r="D60" s="47"/>
      <c r="E60" s="47"/>
    </row>
    <row r="61" spans="2:7" x14ac:dyDescent="0.2">
      <c r="E61" s="15"/>
    </row>
    <row r="62" spans="2:7" x14ac:dyDescent="0.2">
      <c r="E62" s="15"/>
    </row>
    <row r="63" spans="2:7" x14ac:dyDescent="0.2">
      <c r="E63" s="15"/>
    </row>
    <row r="64" spans="2:7" x14ac:dyDescent="0.2">
      <c r="E64" s="15"/>
    </row>
    <row r="65" spans="2:5" x14ac:dyDescent="0.2">
      <c r="E65" s="15"/>
    </row>
    <row r="66" spans="2:5" x14ac:dyDescent="0.2">
      <c r="E66" s="15"/>
    </row>
    <row r="67" spans="2:5" x14ac:dyDescent="0.2">
      <c r="E67" s="15"/>
    </row>
    <row r="68" spans="2:5" x14ac:dyDescent="0.2">
      <c r="E68" s="15"/>
    </row>
    <row r="69" spans="2:5" x14ac:dyDescent="0.2">
      <c r="E69" s="15"/>
    </row>
    <row r="70" spans="2:5" x14ac:dyDescent="0.2">
      <c r="B70" s="48"/>
      <c r="C70" s="48"/>
      <c r="D70" s="48"/>
      <c r="E70" s="15"/>
    </row>
    <row r="71" spans="2:5" x14ac:dyDescent="0.2">
      <c r="E71" s="15"/>
    </row>
    <row r="72" spans="2:5" x14ac:dyDescent="0.2">
      <c r="E72" s="15"/>
    </row>
    <row r="73" spans="2:5" x14ac:dyDescent="0.2">
      <c r="E73" s="49"/>
    </row>
    <row r="74" spans="2:5" x14ac:dyDescent="0.2">
      <c r="E74" s="49"/>
    </row>
    <row r="75" spans="2:5" x14ac:dyDescent="0.2">
      <c r="E75" s="49"/>
    </row>
    <row r="76" spans="2:5" x14ac:dyDescent="0.2">
      <c r="E76" s="49"/>
    </row>
    <row r="77" spans="2:5" x14ac:dyDescent="0.2">
      <c r="E77" s="49"/>
    </row>
    <row r="78" spans="2:5" x14ac:dyDescent="0.2">
      <c r="B78" s="48"/>
      <c r="C78" s="48"/>
      <c r="D78" s="48"/>
      <c r="E78" s="49"/>
    </row>
    <row r="79" spans="2:5" x14ac:dyDescent="0.2">
      <c r="E79" s="49"/>
    </row>
    <row r="80" spans="2:5" x14ac:dyDescent="0.2">
      <c r="E80" s="49"/>
    </row>
    <row r="81" spans="5:5" x14ac:dyDescent="0.2">
      <c r="E81" s="49"/>
    </row>
    <row r="82" spans="5:5" x14ac:dyDescent="0.2">
      <c r="E82" s="49"/>
    </row>
    <row r="83" spans="5:5" x14ac:dyDescent="0.2">
      <c r="E83" s="49"/>
    </row>
    <row r="84" spans="5:5" x14ac:dyDescent="0.2">
      <c r="E84" s="49"/>
    </row>
    <row r="85" spans="5:5" x14ac:dyDescent="0.2">
      <c r="E85" s="49"/>
    </row>
    <row r="86" spans="5:5" x14ac:dyDescent="0.2">
      <c r="E86" s="49"/>
    </row>
    <row r="87" spans="5:5" x14ac:dyDescent="0.2">
      <c r="E87" s="49"/>
    </row>
    <row r="88" spans="5:5" x14ac:dyDescent="0.2">
      <c r="E88" s="49"/>
    </row>
    <row r="89" spans="5:5" x14ac:dyDescent="0.2">
      <c r="E89" s="49"/>
    </row>
    <row r="90" spans="5:5" x14ac:dyDescent="0.2">
      <c r="E90" s="49"/>
    </row>
    <row r="91" spans="5:5" x14ac:dyDescent="0.2">
      <c r="E91" s="49"/>
    </row>
    <row r="92" spans="5:5" x14ac:dyDescent="0.2">
      <c r="E92" s="49"/>
    </row>
    <row r="93" spans="5:5" x14ac:dyDescent="0.2">
      <c r="E93" s="49"/>
    </row>
    <row r="94" spans="5:5" x14ac:dyDescent="0.2">
      <c r="E94" s="49"/>
    </row>
    <row r="95" spans="5:5" x14ac:dyDescent="0.2">
      <c r="E95" s="49"/>
    </row>
    <row r="96" spans="5:5" x14ac:dyDescent="0.2">
      <c r="E96" s="49"/>
    </row>
    <row r="97" spans="5:5" x14ac:dyDescent="0.2">
      <c r="E97" s="49"/>
    </row>
    <row r="98" spans="5:5" x14ac:dyDescent="0.2">
      <c r="E98" s="49"/>
    </row>
    <row r="99" spans="5:5" x14ac:dyDescent="0.2">
      <c r="E99" s="49"/>
    </row>
    <row r="100" spans="5:5" x14ac:dyDescent="0.2">
      <c r="E100" s="49"/>
    </row>
    <row r="101" spans="5:5" x14ac:dyDescent="0.2">
      <c r="E101" s="49"/>
    </row>
    <row r="102" spans="5:5" x14ac:dyDescent="0.2">
      <c r="E102" s="49"/>
    </row>
  </sheetData>
  <mergeCells count="4">
    <mergeCell ref="B1:E1"/>
    <mergeCell ref="B5:E5"/>
    <mergeCell ref="C59:E59"/>
    <mergeCell ref="C60:E60"/>
  </mergeCells>
  <printOptions horizontalCentered="1"/>
  <pageMargins left="0.25" right="0.25" top="0.75" bottom="0.75" header="0.3" footer="0.3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BVS</vt:lpstr>
      <vt:lpstr>ER BVS</vt:lpstr>
      <vt:lpstr>'BG BVS'!Área_de_impresión</vt:lpstr>
      <vt:lpstr>'ER BVS'!Área_de_impresión</vt:lpstr>
      <vt:lpstr>'ER BVS'!Títulos_a_imprimir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2022-10-13T16:05:55Z</cp:lastPrinted>
  <dcterms:created xsi:type="dcterms:W3CDTF">2022-10-13T15:30:43Z</dcterms:created>
  <dcterms:modified xsi:type="dcterms:W3CDTF">2022-10-13T16:22:11Z</dcterms:modified>
</cp:coreProperties>
</file>