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ina.cesar\Documents\Julio Molina\CONTABILIDAD\2021\SSF\"/>
    </mc:Choice>
  </mc:AlternateContent>
  <xr:revisionPtr revIDLastSave="0" documentId="13_ncr:1_{6AFC9D35-05B9-4197-BD8F-CBC04FBF4F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BV" sheetId="1" r:id="rId1"/>
    <sheet name="Ratios" sheetId="2" r:id="rId2"/>
  </sheets>
  <externalReferences>
    <externalReference r:id="rId3"/>
    <externalReference r:id="rId4"/>
  </externalReferenc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  <c r="C63" i="1"/>
  <c r="C84" i="1"/>
  <c r="C71" i="1"/>
  <c r="C88" i="1"/>
  <c r="C83" i="1"/>
  <c r="C82" i="1"/>
  <c r="C79" i="1"/>
  <c r="C77" i="1"/>
  <c r="C69" i="1"/>
  <c r="C50" i="1"/>
  <c r="C64" i="1"/>
  <c r="C59" i="1"/>
  <c r="C57" i="1"/>
  <c r="C52" i="1"/>
  <c r="C51" i="1"/>
  <c r="C48" i="1"/>
  <c r="C41" i="1"/>
  <c r="C40" i="1"/>
  <c r="C39" i="1"/>
  <c r="C38" i="1"/>
  <c r="C37" i="1"/>
  <c r="C34" i="1"/>
  <c r="C29" i="1"/>
  <c r="C28" i="1"/>
  <c r="C27" i="1"/>
  <c r="C26" i="1"/>
  <c r="C25" i="1"/>
  <c r="C24" i="1"/>
  <c r="C23" i="1"/>
  <c r="C22" i="1"/>
  <c r="C21" i="1"/>
  <c r="C20" i="1"/>
  <c r="C17" i="1"/>
  <c r="C16" i="1"/>
  <c r="C14" i="1"/>
  <c r="C12" i="1"/>
  <c r="C11" i="1"/>
  <c r="C8" i="1"/>
  <c r="C9" i="1"/>
  <c r="C7" i="1"/>
  <c r="E30" i="1" l="1"/>
  <c r="E31" i="1" s="1"/>
  <c r="E73" i="1" l="1"/>
  <c r="E80" i="1" s="1"/>
  <c r="E85" i="1" s="1"/>
  <c r="E89" i="1" s="1"/>
  <c r="E65" i="1"/>
  <c r="E53" i="1"/>
  <c r="E43" i="1"/>
  <c r="E18" i="1"/>
  <c r="E54" i="1" l="1"/>
  <c r="E66" i="1" s="1"/>
  <c r="C53" i="1" l="1"/>
  <c r="C43" i="1"/>
  <c r="E12" i="2" l="1"/>
  <c r="C12" i="2"/>
  <c r="E101" i="1" l="1"/>
  <c r="D101" i="1"/>
  <c r="D73" i="1"/>
  <c r="D80" i="1" s="1"/>
  <c r="D85" i="1" s="1"/>
  <c r="D89" i="1" s="1"/>
  <c r="C19" i="2"/>
  <c r="D65" i="1"/>
  <c r="D103" i="1" s="1"/>
  <c r="D53" i="1"/>
  <c r="C35" i="2"/>
  <c r="D43" i="1"/>
  <c r="D30" i="1"/>
  <c r="D18" i="1"/>
  <c r="D92" i="1" l="1"/>
  <c r="D31" i="1"/>
  <c r="D54" i="1"/>
  <c r="D66" i="1" s="1"/>
  <c r="C42" i="2"/>
  <c r="C51" i="2" s="1"/>
  <c r="C52" i="2"/>
  <c r="C62" i="2" s="1"/>
  <c r="E62" i="2" s="1"/>
  <c r="E11" i="2" s="1"/>
  <c r="E92" i="1"/>
  <c r="C34" i="2"/>
  <c r="E34" i="2" s="1"/>
  <c r="E6" i="2" s="1"/>
  <c r="D96" i="1"/>
  <c r="D98" i="1"/>
  <c r="D100" i="1"/>
  <c r="D94" i="1"/>
  <c r="E104" i="1"/>
  <c r="C18" i="2"/>
  <c r="C27" i="2" s="1"/>
  <c r="D104" i="1"/>
  <c r="E103" i="1"/>
  <c r="E94" i="1" l="1"/>
  <c r="E51" i="2"/>
  <c r="E8" i="2" s="1"/>
  <c r="E18" i="2"/>
  <c r="E2" i="2"/>
  <c r="C28" i="2"/>
  <c r="E98" i="1"/>
  <c r="E100" i="1"/>
  <c r="E96" i="1"/>
  <c r="C43" i="2" l="1"/>
  <c r="E42" i="2" s="1"/>
  <c r="E7" i="2" s="1"/>
  <c r="E3" i="2"/>
  <c r="E27" i="2"/>
  <c r="C73" i="1" l="1"/>
  <c r="C80" i="1" s="1"/>
  <c r="C85" i="1" l="1"/>
  <c r="C89" i="1" s="1"/>
  <c r="C15" i="2" s="1"/>
  <c r="C104" i="1"/>
  <c r="C24" i="2" l="1"/>
  <c r="C101" i="1" l="1"/>
  <c r="C32" i="2" l="1"/>
  <c r="C65" i="1"/>
  <c r="C16" i="2" s="1"/>
  <c r="C49" i="2" l="1"/>
  <c r="C59" i="2" s="1"/>
  <c r="E59" i="2" s="1"/>
  <c r="C11" i="2" s="1"/>
  <c r="C2" i="2"/>
  <c r="E15" i="2"/>
  <c r="C103" i="1"/>
  <c r="C100" i="1"/>
  <c r="C96" i="1"/>
  <c r="C54" i="1"/>
  <c r="C94" i="1" l="1"/>
  <c r="C39" i="2"/>
  <c r="C66" i="1"/>
  <c r="C48" i="2" l="1"/>
  <c r="E48" i="2" s="1"/>
  <c r="C8" i="2" s="1"/>
  <c r="C30" i="1" l="1"/>
  <c r="C18" i="1" l="1"/>
  <c r="C31" i="2" l="1"/>
  <c r="E31" i="2" s="1"/>
  <c r="C6" i="2" s="1"/>
  <c r="C92" i="1"/>
  <c r="C31" i="1"/>
  <c r="C68" i="1" s="1"/>
  <c r="C25" i="2" l="1"/>
  <c r="C98" i="1"/>
  <c r="C40" i="2" l="1"/>
  <c r="E39" i="2" s="1"/>
  <c r="C7" i="2" s="1"/>
  <c r="E24" i="2"/>
  <c r="C3" i="2"/>
</calcChain>
</file>

<file path=xl/sharedStrings.xml><?xml version="1.0" encoding="utf-8"?>
<sst xmlns="http://schemas.openxmlformats.org/spreadsheetml/2006/main" count="192" uniqueCount="127">
  <si>
    <t>COMPAÑÍA DE TELECOMUNICACIONES DE EL SALVADOR, S.A. DE C.V.</t>
  </si>
  <si>
    <t>(En miles de Dólares de Estados Unidos de América)</t>
  </si>
  <si>
    <t>BALANCE GENERAL</t>
  </si>
  <si>
    <t>ACTIVO</t>
  </si>
  <si>
    <t>Febrero</t>
  </si>
  <si>
    <t>ACTIVO CORRIENTE</t>
  </si>
  <si>
    <t>Efectivo y Equivalentes de Efectivo</t>
  </si>
  <si>
    <t>Deudores comerciales y Otras Cuentas por Cobrar (Netos)</t>
  </si>
  <si>
    <t>Cuentas por cobrar Empresas Relacionadas</t>
  </si>
  <si>
    <t>Inversiones</t>
  </si>
  <si>
    <t>Inventario (Materiales, Suministros, etc.)</t>
  </si>
  <si>
    <t>Pagos por Anticipado</t>
  </si>
  <si>
    <t>Activos biológicos</t>
  </si>
  <si>
    <t>Impuestos Corrientes</t>
  </si>
  <si>
    <t>Otros Activos financieros</t>
  </si>
  <si>
    <t>TOTAL ACTIVO CORRIENTE</t>
  </si>
  <si>
    <t>ACTIVO NO CORRIENTE</t>
  </si>
  <si>
    <t>Propiedades, Planta y Equipo  (Neto)</t>
  </si>
  <si>
    <t>Inventario para la planta</t>
  </si>
  <si>
    <t>Prestamos por Cobrar parte Relacionada</t>
  </si>
  <si>
    <t>Activos intangibles</t>
  </si>
  <si>
    <t>Impuestos Diferidos</t>
  </si>
  <si>
    <t>TOTAL ACTIVO NO CORRIENTE</t>
  </si>
  <si>
    <t>TOTAL DE ACTIVO</t>
  </si>
  <si>
    <t>PASIVO</t>
  </si>
  <si>
    <t>PASIVO CORRIENTE</t>
  </si>
  <si>
    <t>Acreedores comerciales y Otras Cuentas por Pagar</t>
  </si>
  <si>
    <t>Préstamos de Corto Plazo</t>
  </si>
  <si>
    <t>Porción de los Préstamos a Largo Plazo con vencimiento a corto plazo</t>
  </si>
  <si>
    <t>Otros Impuestos por pagar</t>
  </si>
  <si>
    <t>Cuentas por Pagar Empresas Relacionadas</t>
  </si>
  <si>
    <t>Provisiones</t>
  </si>
  <si>
    <t>Otros Pasivos Financieros</t>
  </si>
  <si>
    <t>TOTAL PASIVO CORRIENTE</t>
  </si>
  <si>
    <t>PASIVO NO CORRIENTE</t>
  </si>
  <si>
    <t>Préstamos y Otras Obligaciones Financieras</t>
  </si>
  <si>
    <t>Obligaciones Emisión de Títulosvalores</t>
  </si>
  <si>
    <t>Ingresos Diferidos</t>
  </si>
  <si>
    <t>TOTAL PASIVO NO CORRIENTE</t>
  </si>
  <si>
    <t>TOTAL DE PASIVO</t>
  </si>
  <si>
    <t>PATRIMONIO</t>
  </si>
  <si>
    <t>Capital Social</t>
  </si>
  <si>
    <t xml:space="preserve">Capital Adicional </t>
  </si>
  <si>
    <t>Reserva Legal</t>
  </si>
  <si>
    <t>Reserva Estatutaria o Voluntaria</t>
  </si>
  <si>
    <t>Reservas por Valuaciones</t>
  </si>
  <si>
    <t>Superávit por Acciones</t>
  </si>
  <si>
    <t>Resultados Acumulados</t>
  </si>
  <si>
    <t>Efecto de Conversion entidades extranjeras</t>
  </si>
  <si>
    <t>TOTAL PATRIMONIO</t>
  </si>
  <si>
    <t>TOTAL PASIVO MÁS PATRIMONIO</t>
  </si>
  <si>
    <t>ESTADO DE RESULTADOS</t>
  </si>
  <si>
    <t>INGRESOS</t>
  </si>
  <si>
    <t>Ingresos Ordinarios</t>
  </si>
  <si>
    <t>Otros Ingresos</t>
  </si>
  <si>
    <t>Menos</t>
  </si>
  <si>
    <t>COSTO DE VENTAS</t>
  </si>
  <si>
    <t>RESULTADO BRUTO</t>
  </si>
  <si>
    <t>Gastos de Operación</t>
  </si>
  <si>
    <t>Gastos de Distribución</t>
  </si>
  <si>
    <t>Gastos de Administración</t>
  </si>
  <si>
    <t>Gastos de Personal</t>
  </si>
  <si>
    <t>Gastos de Depreciación y Amortización</t>
  </si>
  <si>
    <t>RESULTADO DE OPERACIÓN</t>
  </si>
  <si>
    <t>Más ó Menos</t>
  </si>
  <si>
    <t>Ingresos Financieros</t>
  </si>
  <si>
    <t>Gastos Financieros</t>
  </si>
  <si>
    <t>Otros Ingresos (gastos) netos</t>
  </si>
  <si>
    <t>RESULTADO ANTES DE RESERVA E IMPUESTOS</t>
  </si>
  <si>
    <t>Interés Minoritario</t>
  </si>
  <si>
    <t>Impuestos</t>
  </si>
  <si>
    <t>RESULTADO DEL PERÍODO</t>
  </si>
  <si>
    <t>RAZONES FINANCIERAS</t>
  </si>
  <si>
    <t>LIQUIDEZ</t>
  </si>
  <si>
    <t>Activo Corriente / Pasivo Corriente</t>
  </si>
  <si>
    <t>ENDEUDAMIENTO (VECES)</t>
  </si>
  <si>
    <t>Pasivo Total / Patrimonio</t>
  </si>
  <si>
    <t>RENTABILIDAD O PÉRDIDA DEL PATRIMONIO</t>
  </si>
  <si>
    <t>Utilidad del Ejercicio / Patrimonio-Utilidad del Ejercicio</t>
  </si>
  <si>
    <t>RENTABILIDAD O PÉRDIDA DEL ACTIVO</t>
  </si>
  <si>
    <t>Utilidad del Ejercicio / Activo Total</t>
  </si>
  <si>
    <t>RENTABILIDAD O PÉRDIDA DEL CAPITAL SOCIAL</t>
  </si>
  <si>
    <t>(Utilidad o Pérdida Neta / Capital Social ) Del período</t>
  </si>
  <si>
    <t xml:space="preserve">Utilidad o Pérdida Acumulada / Capital Social </t>
  </si>
  <si>
    <t>VALOR NOMINAL DE LAS ACCIONES ($)</t>
  </si>
  <si>
    <t>VALOR CONTABLE DE LAS ACCIONES ($)</t>
  </si>
  <si>
    <t>EBITDA</t>
  </si>
  <si>
    <t>EVITAD</t>
  </si>
  <si>
    <t>Rentabilidad sobre Patrimonio</t>
  </si>
  <si>
    <t>Rentabilidad sobre patrimonio (Utilidad neta/Patrimonio)</t>
  </si>
  <si>
    <t>Rentabilidad sobre Activos</t>
  </si>
  <si>
    <t>Rentabilidad sobre activos (Utilidad neta/activos totales )</t>
  </si>
  <si>
    <t>Rentabilidad sobre Ingresos</t>
  </si>
  <si>
    <t>Ingresos por Comisión / Ingresos Totales</t>
  </si>
  <si>
    <t>Liquidez (veces)</t>
  </si>
  <si>
    <t>Liquidez veces (Activo corriente/pasivo corriente )</t>
  </si>
  <si>
    <t>Pasivo total / Activos Totales</t>
  </si>
  <si>
    <t>Endeudamiento</t>
  </si>
  <si>
    <t>Endeudamiento (Pasivo Total / Patrimonio )</t>
  </si>
  <si>
    <t>Inversión en Activo Fijo</t>
  </si>
  <si>
    <t xml:space="preserve">Valor nominal de las acciones </t>
  </si>
  <si>
    <t xml:space="preserve">Valor contable de las acciones </t>
  </si>
  <si>
    <t xml:space="preserve">EBITDA </t>
  </si>
  <si>
    <t xml:space="preserve">Rentabilidad sobre patrimonio </t>
  </si>
  <si>
    <t xml:space="preserve">Utilidad neta </t>
  </si>
  <si>
    <t>=</t>
  </si>
  <si>
    <t xml:space="preserve">Patrimonio </t>
  </si>
  <si>
    <t>decrecimiento del 3%  del ratio.</t>
  </si>
  <si>
    <t xml:space="preserve">Rentabilidad sobre activos </t>
  </si>
  <si>
    <t xml:space="preserve">Activos totales </t>
  </si>
  <si>
    <t>Liquidez veces</t>
  </si>
  <si>
    <t>Activo corriente</t>
  </si>
  <si>
    <t>Pasivo corriente</t>
  </si>
  <si>
    <t xml:space="preserve">Pasivos totales/activos totales </t>
  </si>
  <si>
    <t>Pasivos totales</t>
  </si>
  <si>
    <t xml:space="preserve">Endeudamiento </t>
  </si>
  <si>
    <t xml:space="preserve">Valor nominal de acciones </t>
  </si>
  <si>
    <t>Patrimonio</t>
  </si>
  <si>
    <t xml:space="preserve">Promedio ponderado de acciones </t>
  </si>
  <si>
    <t>Activo por costos de obtención de contratos</t>
  </si>
  <si>
    <t>Activo por contratos</t>
  </si>
  <si>
    <t>Activos Derechos de uso</t>
  </si>
  <si>
    <t>Pasivo por Arrendamiento</t>
  </si>
  <si>
    <t>2020</t>
  </si>
  <si>
    <t>2021</t>
  </si>
  <si>
    <t>CIFRAS  CONSOLIDADAS AL 31 DE DICIEMBRE</t>
  </si>
  <si>
    <t xml:space="preserve">Ratios consolidados al 31 de 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</si>
</sst>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&quot;$&quot;#,##0.00"/>
    <numFmt numFmtId="167" formatCode="0.0%"/>
    <numFmt numFmtId="168" formatCode="&quot;$&quot;#,##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indexed="63"/>
      <name val="Arial"/>
      <family val="2"/>
    </font>
    <font>
      <sz val="9"/>
      <color indexed="14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9"/>
      <color theme="1"/>
      <name val="Calibri"/>
      <family val="2"/>
      <scheme val="minor"/>
    </font>
    <font>
      <sz val="12"/>
      <name val="Times New Roman"/>
      <family val="1"/>
    </font>
    <font>
      <b/>
      <i/>
      <sz val="10"/>
      <name val="Goudy Old Style CE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Goudy Old Style"/>
      <family val="1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9"/>
      <color rgb="FFCCCCFF"/>
      <name val="Arial"/>
      <family val="2"/>
    </font>
    <font>
      <b/>
      <u val="singleAccounting"/>
      <sz val="9"/>
      <name val="Arial"/>
      <family val="2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  <font>
      <u val="singleAccounting"/>
      <sz val="9"/>
      <color theme="1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1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>
      <alignment vertical="top"/>
    </xf>
  </cellStyleXfs>
  <cellXfs count="111">
    <xf numFmtId="0" fontId="0" fillId="0" borderId="0" xfId="0"/>
    <xf numFmtId="0" fontId="3" fillId="0" borderId="0" xfId="2" applyFont="1" applyAlignment="1"/>
    <xf numFmtId="0" fontId="3" fillId="0" borderId="0" xfId="2" applyFont="1" applyFill="1" applyAlignment="1"/>
    <xf numFmtId="0" fontId="3" fillId="0" borderId="0" xfId="2" applyFont="1" applyBorder="1" applyAlignment="1"/>
    <xf numFmtId="0" fontId="5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7" fillId="0" borderId="3" xfId="2" applyFont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7" fillId="0" borderId="3" xfId="2" applyFont="1" applyBorder="1" applyAlignment="1">
      <alignment vertical="center"/>
    </xf>
    <xf numFmtId="165" fontId="3" fillId="0" borderId="3" xfId="3" applyNumberFormat="1" applyFont="1" applyBorder="1" applyAlignment="1">
      <alignment vertical="center"/>
    </xf>
    <xf numFmtId="165" fontId="3" fillId="0" borderId="0" xfId="2" applyNumberFormat="1" applyFont="1" applyAlignment="1">
      <alignment vertical="center"/>
    </xf>
    <xf numFmtId="0" fontId="3" fillId="0" borderId="3" xfId="2" applyFont="1" applyBorder="1" applyAlignment="1">
      <alignment vertical="center"/>
    </xf>
    <xf numFmtId="0" fontId="7" fillId="0" borderId="0" xfId="2" applyFont="1" applyAlignment="1">
      <alignment vertical="center"/>
    </xf>
    <xf numFmtId="165" fontId="7" fillId="0" borderId="3" xfId="3" applyNumberFormat="1" applyFont="1" applyBorder="1" applyAlignment="1">
      <alignment vertical="center"/>
    </xf>
    <xf numFmtId="165" fontId="7" fillId="0" borderId="3" xfId="3" applyNumberFormat="1" applyFont="1" applyBorder="1" applyAlignment="1">
      <alignment horizontal="right" vertical="center"/>
    </xf>
    <xf numFmtId="165" fontId="7" fillId="0" borderId="0" xfId="2" applyNumberFormat="1" applyFont="1" applyAlignment="1">
      <alignment vertical="center"/>
    </xf>
    <xf numFmtId="0" fontId="3" fillId="0" borderId="5" xfId="2" applyFont="1" applyBorder="1" applyAlignment="1">
      <alignment vertical="center"/>
    </xf>
    <xf numFmtId="165" fontId="3" fillId="0" borderId="6" xfId="3" applyNumberFormat="1" applyFont="1" applyBorder="1" applyAlignment="1">
      <alignment vertical="center"/>
    </xf>
    <xf numFmtId="165" fontId="3" fillId="0" borderId="0" xfId="3" applyNumberFormat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165" fontId="7" fillId="0" borderId="6" xfId="3" applyNumberFormat="1" applyFont="1" applyBorder="1" applyAlignment="1">
      <alignment horizontal="right" vertical="center"/>
    </xf>
    <xf numFmtId="0" fontId="7" fillId="0" borderId="5" xfId="2" applyFont="1" applyBorder="1" applyAlignment="1">
      <alignment horizontal="center" vertical="center"/>
    </xf>
    <xf numFmtId="165" fontId="3" fillId="3" borderId="0" xfId="2" applyNumberFormat="1" applyFont="1" applyFill="1" applyAlignment="1">
      <alignment vertical="center"/>
    </xf>
    <xf numFmtId="164" fontId="9" fillId="0" borderId="0" xfId="3" applyFont="1" applyAlignment="1">
      <alignment vertical="center"/>
    </xf>
    <xf numFmtId="165" fontId="3" fillId="0" borderId="6" xfId="3" applyNumberFormat="1" applyFont="1" applyBorder="1" applyAlignment="1">
      <alignment horizontal="right" vertical="center"/>
    </xf>
    <xf numFmtId="165" fontId="9" fillId="0" borderId="0" xfId="3" applyNumberFormat="1" applyFont="1" applyAlignment="1">
      <alignment vertical="center"/>
    </xf>
    <xf numFmtId="165" fontId="3" fillId="0" borderId="3" xfId="3" applyNumberFormat="1" applyFont="1" applyBorder="1" applyAlignment="1">
      <alignment horizontal="right" vertical="center"/>
    </xf>
    <xf numFmtId="165" fontId="3" fillId="0" borderId="0" xfId="3" applyNumberFormat="1" applyFont="1" applyBorder="1" applyAlignment="1">
      <alignment horizontal="right" vertical="center"/>
    </xf>
    <xf numFmtId="165" fontId="7" fillId="0" borderId="0" xfId="3" applyNumberFormat="1" applyFont="1" applyAlignment="1">
      <alignment vertical="center"/>
    </xf>
    <xf numFmtId="165" fontId="7" fillId="0" borderId="5" xfId="3" applyNumberFormat="1" applyFont="1" applyBorder="1" applyAlignment="1">
      <alignment horizontal="right" vertical="center"/>
    </xf>
    <xf numFmtId="0" fontId="7" fillId="0" borderId="5" xfId="2" applyFont="1" applyBorder="1" applyAlignment="1">
      <alignment horizontal="left" vertical="center"/>
    </xf>
    <xf numFmtId="165" fontId="3" fillId="0" borderId="5" xfId="3" applyNumberFormat="1" applyFont="1" applyBorder="1" applyAlignment="1">
      <alignment vertical="center"/>
    </xf>
    <xf numFmtId="165" fontId="3" fillId="0" borderId="0" xfId="3" applyNumberFormat="1" applyFont="1" applyAlignment="1">
      <alignment vertical="center"/>
    </xf>
    <xf numFmtId="165" fontId="9" fillId="0" borderId="3" xfId="3" applyNumberFormat="1" applyFont="1" applyBorder="1" applyAlignment="1">
      <alignment vertical="center"/>
    </xf>
    <xf numFmtId="164" fontId="3" fillId="0" borderId="3" xfId="3" applyNumberFormat="1" applyFont="1" applyBorder="1" applyAlignment="1">
      <alignment vertical="center"/>
    </xf>
    <xf numFmtId="2" fontId="3" fillId="0" borderId="3" xfId="3" applyNumberFormat="1" applyFont="1" applyBorder="1" applyAlignment="1">
      <alignment vertical="center"/>
    </xf>
    <xf numFmtId="166" fontId="3" fillId="0" borderId="3" xfId="3" applyNumberFormat="1" applyFont="1" applyBorder="1" applyAlignment="1">
      <alignment vertical="center"/>
    </xf>
    <xf numFmtId="0" fontId="7" fillId="5" borderId="7" xfId="2" applyFont="1" applyFill="1" applyBorder="1" applyAlignment="1">
      <alignment vertical="center"/>
    </xf>
    <xf numFmtId="166" fontId="3" fillId="5" borderId="7" xfId="3" applyNumberFormat="1" applyFont="1" applyFill="1" applyBorder="1" applyAlignment="1">
      <alignment vertical="center"/>
    </xf>
    <xf numFmtId="0" fontId="7" fillId="0" borderId="8" xfId="2" applyFont="1" applyBorder="1" applyAlignment="1">
      <alignment vertical="center"/>
    </xf>
    <xf numFmtId="167" fontId="3" fillId="0" borderId="8" xfId="4" applyNumberFormat="1" applyFont="1" applyBorder="1" applyAlignment="1">
      <alignment vertical="center"/>
    </xf>
    <xf numFmtId="164" fontId="9" fillId="0" borderId="0" xfId="3" applyFont="1" applyAlignment="1"/>
    <xf numFmtId="0" fontId="6" fillId="6" borderId="1" xfId="2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/>
    </xf>
    <xf numFmtId="0" fontId="11" fillId="7" borderId="9" xfId="5" applyFont="1" applyFill="1" applyBorder="1" applyAlignment="1">
      <alignment vertical="top" wrapText="1"/>
    </xf>
    <xf numFmtId="0" fontId="12" fillId="7" borderId="8" xfId="5" applyFont="1" applyFill="1" applyBorder="1" applyAlignment="1">
      <alignment horizontal="left"/>
    </xf>
    <xf numFmtId="49" fontId="12" fillId="7" borderId="8" xfId="3" applyNumberFormat="1" applyFont="1" applyFill="1" applyBorder="1" applyAlignment="1">
      <alignment horizontal="center"/>
    </xf>
    <xf numFmtId="9" fontId="13" fillId="7" borderId="0" xfId="4" applyFont="1" applyFill="1"/>
    <xf numFmtId="0" fontId="10" fillId="7" borderId="0" xfId="5" applyFill="1" applyAlignment="1"/>
    <xf numFmtId="0" fontId="14" fillId="7" borderId="9" xfId="5" applyFont="1" applyFill="1" applyBorder="1" applyAlignment="1">
      <alignment vertical="top" wrapText="1"/>
    </xf>
    <xf numFmtId="0" fontId="13" fillId="7" borderId="8" xfId="5" applyFont="1" applyFill="1" applyBorder="1" applyAlignment="1"/>
    <xf numFmtId="167" fontId="13" fillId="7" borderId="8" xfId="4" applyNumberFormat="1" applyFont="1" applyFill="1" applyBorder="1"/>
    <xf numFmtId="9" fontId="13" fillId="7" borderId="8" xfId="4" applyFont="1" applyFill="1" applyBorder="1"/>
    <xf numFmtId="164" fontId="13" fillId="7" borderId="8" xfId="3" applyFont="1" applyFill="1" applyBorder="1"/>
    <xf numFmtId="0" fontId="13" fillId="7" borderId="8" xfId="5" applyFont="1" applyFill="1" applyBorder="1" applyAlignment="1">
      <alignment vertical="center"/>
    </xf>
    <xf numFmtId="0" fontId="14" fillId="7" borderId="10" xfId="5" applyFont="1" applyFill="1" applyBorder="1" applyAlignment="1">
      <alignment vertical="top" wrapText="1"/>
    </xf>
    <xf numFmtId="0" fontId="15" fillId="7" borderId="8" xfId="5" applyFont="1" applyFill="1" applyBorder="1" applyAlignment="1">
      <alignment vertical="center"/>
    </xf>
    <xf numFmtId="166" fontId="13" fillId="7" borderId="8" xfId="3" applyNumberFormat="1" applyFont="1" applyFill="1" applyBorder="1" applyAlignment="1">
      <alignment vertical="center"/>
    </xf>
    <xf numFmtId="0" fontId="15" fillId="7" borderId="11" xfId="5" applyFont="1" applyFill="1" applyBorder="1" applyAlignment="1">
      <alignment vertical="center"/>
    </xf>
    <xf numFmtId="168" fontId="13" fillId="7" borderId="8" xfId="3" applyNumberFormat="1" applyFont="1" applyFill="1" applyBorder="1" applyAlignment="1">
      <alignment vertical="center"/>
    </xf>
    <xf numFmtId="0" fontId="2" fillId="7" borderId="8" xfId="5" applyFont="1" applyFill="1" applyBorder="1" applyAlignment="1"/>
    <xf numFmtId="10" fontId="13" fillId="7" borderId="8" xfId="4" applyNumberFormat="1" applyFont="1" applyFill="1" applyBorder="1" applyAlignment="1">
      <alignment vertical="center"/>
    </xf>
    <xf numFmtId="0" fontId="16" fillId="7" borderId="12" xfId="5" applyFont="1" applyFill="1" applyBorder="1" applyAlignment="1"/>
    <xf numFmtId="49" fontId="12" fillId="7" borderId="13" xfId="3" applyNumberFormat="1" applyFont="1" applyFill="1" applyBorder="1" applyAlignment="1">
      <alignment horizontal="center"/>
    </xf>
    <xf numFmtId="9" fontId="13" fillId="7" borderId="13" xfId="4" applyFont="1" applyFill="1" applyBorder="1"/>
    <xf numFmtId="9" fontId="13" fillId="7" borderId="14" xfId="4" applyFont="1" applyFill="1" applyBorder="1"/>
    <xf numFmtId="0" fontId="17" fillId="7" borderId="5" xfId="5" applyFont="1" applyFill="1" applyBorder="1" applyAlignment="1"/>
    <xf numFmtId="168" fontId="13" fillId="7" borderId="15" xfId="4" applyNumberFormat="1" applyFont="1" applyFill="1" applyBorder="1"/>
    <xf numFmtId="168" fontId="10" fillId="7" borderId="0" xfId="5" applyNumberFormat="1" applyFill="1" applyAlignment="1"/>
    <xf numFmtId="0" fontId="2" fillId="7" borderId="5" xfId="5" applyFont="1" applyFill="1" applyBorder="1" applyAlignment="1"/>
    <xf numFmtId="168" fontId="13" fillId="7" borderId="0" xfId="4" applyNumberFormat="1" applyFont="1" applyFill="1" applyBorder="1"/>
    <xf numFmtId="9" fontId="13" fillId="7" borderId="14" xfId="4" applyFont="1" applyFill="1" applyBorder="1" applyAlignment="1">
      <alignment horizontal="center"/>
    </xf>
    <xf numFmtId="168" fontId="13" fillId="7" borderId="6" xfId="4" applyNumberFormat="1" applyFont="1" applyFill="1" applyBorder="1" applyAlignment="1">
      <alignment horizontal="center"/>
    </xf>
    <xf numFmtId="0" fontId="2" fillId="7" borderId="11" xfId="5" applyFont="1" applyFill="1" applyBorder="1" applyAlignment="1"/>
    <xf numFmtId="168" fontId="13" fillId="7" borderId="16" xfId="4" applyNumberFormat="1" applyFont="1" applyFill="1" applyBorder="1" applyAlignment="1">
      <alignment horizontal="center"/>
    </xf>
    <xf numFmtId="0" fontId="2" fillId="7" borderId="0" xfId="5" applyFont="1" applyFill="1" applyAlignment="1"/>
    <xf numFmtId="168" fontId="13" fillId="7" borderId="0" xfId="4" applyNumberFormat="1" applyFont="1" applyFill="1"/>
    <xf numFmtId="168" fontId="13" fillId="7" borderId="0" xfId="4" applyNumberFormat="1" applyFont="1" applyFill="1" applyAlignment="1">
      <alignment horizontal="center"/>
    </xf>
    <xf numFmtId="9" fontId="13" fillId="7" borderId="6" xfId="4" applyFont="1" applyFill="1" applyBorder="1" applyAlignment="1">
      <alignment horizontal="center"/>
    </xf>
    <xf numFmtId="168" fontId="13" fillId="7" borderId="0" xfId="4" applyNumberFormat="1" applyFont="1" applyFill="1" applyBorder="1" applyAlignment="1">
      <alignment horizontal="center"/>
    </xf>
    <xf numFmtId="0" fontId="10" fillId="7" borderId="12" xfId="5" applyFill="1" applyBorder="1" applyAlignment="1"/>
    <xf numFmtId="0" fontId="16" fillId="7" borderId="11" xfId="5" applyFont="1" applyFill="1" applyBorder="1" applyAlignment="1"/>
    <xf numFmtId="166" fontId="13" fillId="7" borderId="15" xfId="4" applyNumberFormat="1" applyFont="1" applyFill="1" applyBorder="1"/>
    <xf numFmtId="9" fontId="13" fillId="7" borderId="0" xfId="4" applyFont="1" applyFill="1" applyAlignment="1">
      <alignment horizontal="center"/>
    </xf>
    <xf numFmtId="165" fontId="13" fillId="7" borderId="0" xfId="3" applyNumberFormat="1" applyFont="1" applyFill="1" applyBorder="1"/>
    <xf numFmtId="164" fontId="13" fillId="7" borderId="14" xfId="3" applyFont="1" applyFill="1" applyBorder="1" applyAlignment="1">
      <alignment horizontal="center"/>
    </xf>
    <xf numFmtId="164" fontId="10" fillId="7" borderId="0" xfId="5" applyNumberFormat="1" applyFill="1" applyAlignment="1"/>
    <xf numFmtId="0" fontId="18" fillId="2" borderId="1" xfId="2" applyFont="1" applyFill="1" applyBorder="1" applyAlignment="1">
      <alignment horizontal="center" vertical="center"/>
    </xf>
    <xf numFmtId="10" fontId="13" fillId="7" borderId="8" xfId="4" applyNumberFormat="1" applyFont="1" applyFill="1" applyBorder="1"/>
    <xf numFmtId="165" fontId="19" fillId="0" borderId="3" xfId="3" applyNumberFormat="1" applyFont="1" applyBorder="1" applyAlignment="1">
      <alignment horizontal="right" vertical="center"/>
    </xf>
    <xf numFmtId="165" fontId="19" fillId="0" borderId="0" xfId="3" applyNumberFormat="1" applyFont="1" applyBorder="1" applyAlignment="1">
      <alignment horizontal="right" vertical="center"/>
    </xf>
    <xf numFmtId="165" fontId="20" fillId="0" borderId="3" xfId="3" applyNumberFormat="1" applyFont="1" applyBorder="1" applyAlignment="1">
      <alignment vertical="center"/>
    </xf>
    <xf numFmtId="165" fontId="21" fillId="0" borderId="3" xfId="3" applyNumberFormat="1" applyFont="1" applyBorder="1" applyAlignment="1">
      <alignment horizontal="right" vertical="center"/>
    </xf>
    <xf numFmtId="165" fontId="21" fillId="0" borderId="6" xfId="3" applyNumberFormat="1" applyFont="1" applyBorder="1" applyAlignment="1">
      <alignment horizontal="right" vertical="center"/>
    </xf>
    <xf numFmtId="165" fontId="20" fillId="0" borderId="0" xfId="3" applyNumberFormat="1" applyFont="1" applyBorder="1" applyAlignment="1">
      <alignment horizontal="right" vertical="center"/>
    </xf>
    <xf numFmtId="165" fontId="22" fillId="4" borderId="3" xfId="1" applyNumberFormat="1" applyFont="1" applyFill="1" applyBorder="1" applyAlignment="1">
      <alignment horizontal="center"/>
    </xf>
    <xf numFmtId="165" fontId="22" fillId="4" borderId="0" xfId="1" applyNumberFormat="1" applyFont="1" applyFill="1" applyBorder="1" applyAlignment="1">
      <alignment horizontal="center"/>
    </xf>
    <xf numFmtId="165" fontId="20" fillId="0" borderId="5" xfId="3" applyNumberFormat="1" applyFont="1" applyBorder="1" applyAlignment="1">
      <alignment vertical="center"/>
    </xf>
    <xf numFmtId="165" fontId="20" fillId="0" borderId="6" xfId="3" applyNumberFormat="1" applyFont="1" applyBorder="1" applyAlignment="1">
      <alignment horizontal="right" vertical="center"/>
    </xf>
    <xf numFmtId="165" fontId="20" fillId="0" borderId="3" xfId="3" applyNumberFormat="1" applyFont="1" applyBorder="1" applyAlignment="1">
      <alignment horizontal="right" vertical="center"/>
    </xf>
    <xf numFmtId="165" fontId="23" fillId="0" borderId="4" xfId="2" applyNumberFormat="1" applyFont="1" applyFill="1" applyBorder="1" applyAlignment="1">
      <alignment horizontal="center" vertical="center"/>
    </xf>
    <xf numFmtId="0" fontId="23" fillId="0" borderId="3" xfId="2" applyFont="1" applyFill="1" applyBorder="1" applyAlignment="1">
      <alignment horizontal="center" vertical="center"/>
    </xf>
    <xf numFmtId="165" fontId="23" fillId="0" borderId="3" xfId="2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/>
    </xf>
    <xf numFmtId="0" fontId="4" fillId="0" borderId="0" xfId="2" applyFont="1" applyFill="1" applyBorder="1" applyAlignment="1">
      <alignment horizontal="center"/>
    </xf>
    <xf numFmtId="9" fontId="12" fillId="7" borderId="0" xfId="4" applyFont="1" applyFill="1" applyBorder="1" applyAlignment="1">
      <alignment horizontal="center" vertical="center"/>
    </xf>
    <xf numFmtId="167" fontId="12" fillId="7" borderId="6" xfId="4" applyNumberFormat="1" applyFont="1" applyFill="1" applyBorder="1" applyAlignment="1">
      <alignment horizontal="center" vertical="center"/>
    </xf>
    <xf numFmtId="164" fontId="12" fillId="7" borderId="6" xfId="3" applyNumberFormat="1" applyFont="1" applyFill="1" applyBorder="1" applyAlignment="1">
      <alignment horizontal="center" vertical="center"/>
    </xf>
    <xf numFmtId="164" fontId="12" fillId="7" borderId="6" xfId="3" applyFont="1" applyFill="1" applyBorder="1" applyAlignment="1">
      <alignment horizontal="center" vertical="center"/>
    </xf>
  </cellXfs>
  <cellStyles count="6">
    <cellStyle name="Millares" xfId="1" builtinId="3"/>
    <cellStyle name="Millares 4" xfId="3" xr:uid="{00000000-0005-0000-0000-000001000000}"/>
    <cellStyle name="Normal" xfId="0" builtinId="0"/>
    <cellStyle name="Normal 2" xfId="5" xr:uid="{00000000-0005-0000-0000-000003000000}"/>
    <cellStyle name="Normal 3 4" xfId="2" xr:uid="{00000000-0005-0000-0000-000004000000}"/>
    <cellStyle name="Porcentual 2 2" xfId="4" xr:uid="{00000000-0005-0000-0000-000005000000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38100</xdr:rowOff>
    </xdr:from>
    <xdr:to>
      <xdr:col>3</xdr:col>
      <xdr:colOff>0</xdr:colOff>
      <xdr:row>73</xdr:row>
      <xdr:rowOff>66675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362700" y="4762500"/>
          <a:ext cx="0" cy="5524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BALANCE GENERAL, BALANCE DE COMPROBACIÓN O DE SITUACIÓN: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Muestra el equilibrio ante el total de activos (recursos) y la suma de pasivo y capital (obligaciones y patrimonio). La presentación se hace atendiendo el grado de realización y exigibilidad, así:</a:t>
          </a:r>
        </a:p>
        <a:p>
          <a:pPr algn="just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ACTIVO CORRIENTE: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Recursos de mayor grado de disponibilidad o realización a un año plazo.</a:t>
          </a:r>
        </a:p>
        <a:p>
          <a:pPr algn="just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ACTIVO NO CORRIENTE: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Recursos que presentan menor grado de disponibilidad o realización a más de un año plazo.</a:t>
          </a:r>
        </a:p>
        <a:p>
          <a:pPr algn="just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PASIVO CORRIENTE: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Obligaciones exigibles a corto plazo, un año.</a:t>
          </a:r>
        </a:p>
        <a:p>
          <a:pPr algn="just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PASIVO NO CORRIENTE: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Obligaciones que tienen un menor grado de exigibilidad, cuyo vencimiento supera el término de un año.</a:t>
          </a:r>
        </a:p>
        <a:p>
          <a:pPr algn="just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PATRIMONIO: 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Representa la inversión inicial de los accionistas, más el crecimiento generado en el tiempo.</a:t>
          </a:r>
        </a:p>
        <a:p>
          <a:pPr algn="just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VALOR CONTABLE DE LAS ACCIONES: 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Es el Patrimonio Total dividido entre la cantidad de acciones que representan el capital social, ó el Patrimonio Total dividido entre el Capital Social y multiplicados por el Valor Nominal por acción. Es un valor de referencia comparable con la inversión inicial del accionista, el valor nominal y el de mercado.</a:t>
          </a:r>
        </a:p>
        <a:p>
          <a:pPr algn="just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RESULTADOS: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Muestra en forma ordenada y sistemática, los ingresos, costos y gastos de una entidad en un período, obtenidos de las operaciones realizadas, mostrando el efecto positivo (utilidad) o negativo (pérdida).</a:t>
          </a:r>
        </a:p>
        <a:p>
          <a:pPr algn="just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RAZONES FINANCIERAS:  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 interpretación debe realizarse de acuerdo al sector al que pertenece la empresa.</a:t>
          </a:r>
        </a:p>
      </xdr:txBody>
    </xdr:sp>
    <xdr:clientData/>
  </xdr:twoCellAnchor>
  <xdr:twoCellAnchor>
    <xdr:from>
      <xdr:col>3</xdr:col>
      <xdr:colOff>0</xdr:colOff>
      <xdr:row>76</xdr:row>
      <xdr:rowOff>19050</xdr:rowOff>
    </xdr:from>
    <xdr:to>
      <xdr:col>3</xdr:col>
      <xdr:colOff>0</xdr:colOff>
      <xdr:row>101</xdr:row>
      <xdr:rowOff>180975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362700" y="10696575"/>
          <a:ext cx="0" cy="394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LAS CIFRAS SE HAN TOMADO DE LOS ESTADOS FINANCIEROS REMITIDOS A ESTA SUPERINTENDENCIA POR LOS EMISORES DE VALORES.</a:t>
          </a:r>
        </a:p>
        <a:p>
          <a:pPr algn="just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A LA FECHA, LA CLASE DE VALORES QUE ESTÁN REGISTRADOS Y QUE PUEDEN NEGOCIARSE SON: TÍTULOS DE PARTICIPACIÓN-ACCIONES Y TÍTULOS DE DEUDA.</a:t>
          </a:r>
        </a:p>
        <a:p>
          <a:pPr algn="just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LOS BANCOS PRIVADOS TIENEN REGISTRADOS TÍTULOS DE DEUDA Y SUS ACCIONES, CUYOS ESTADOS FINANCIEROS SON PUBLICADOS POR LAS MISMAS INSTITUCIONES.</a:t>
          </a:r>
        </a:p>
        <a:p>
          <a:pPr algn="just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ESTA INFORMACIÓN:</a:t>
          </a:r>
        </a:p>
        <a:p>
          <a:pPr algn="just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ES LA ÚNICA HERRAMIENTA PARA TOMAR LA DECISIÓN DE INVERTIR.</a:t>
          </a:r>
        </a:p>
        <a:p>
          <a:pPr algn="just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ES INDICADOR DE LA CALIFICACIÓN DE LA CALIDAD DE LOS TÍTULOS VALORES EN CIRCULACIÓN, NI DE LA SOLVENCIA DE SUS EMISORES.</a:t>
          </a:r>
        </a:p>
        <a:p>
          <a:pPr algn="just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CALIFICADORA%20DE%20RIESGO/Septiembre%2017/Plantilla%20B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Documents/Julio%20Molina/CONTABILIDAD/2021/Auditoria%20Externa/Final/Elaboraci&#243;n%20de%20EF/HT%20final%20Informe%20SV%20Consolidado%202021-2020%20150622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F"/>
      <sheetName val="Plantilla BV"/>
      <sheetName val="Ratios"/>
    </sheetNames>
    <sheetDataSet>
      <sheetData sheetId="0"/>
      <sheetData sheetId="1"/>
      <sheetData sheetId="2">
        <row r="98">
          <cell r="C98">
            <v>0.31602980926594093</v>
          </cell>
          <cell r="E98">
            <v>0.37931519908207034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s"/>
      <sheetName val="BT"/>
      <sheetName val="Registros"/>
      <sheetName val="ISR"/>
      <sheetName val="ADU Conso"/>
      <sheetName val="Contratos Laborales"/>
      <sheetName val="Rev Ntas"/>
      <sheetName val="Rev EF"/>
      <sheetName val="Patrimonio"/>
      <sheetName val="Provisiones"/>
      <sheetName val="Flujo de Efectivo"/>
      <sheetName val="PR"/>
      <sheetName val="Rev ISR"/>
      <sheetName val="Segmentos"/>
      <sheetName val="Carátulas"/>
      <sheetName val="Notas"/>
      <sheetName val="AF Conso"/>
      <sheetName val="Mov Préstamos"/>
      <sheetName val="Cobros EFe CTE"/>
      <sheetName val="Contingencias pendiente de paga"/>
      <sheetName val="Rev Ntas PR"/>
      <sheetName val="AI Conso"/>
      <sheetName val="AF SV02"/>
      <sheetName val="AF SV01"/>
      <sheetName val="Hoja1"/>
      <sheetName val="AF SV07"/>
      <sheetName val="AI SV01"/>
      <sheetName val="AF GT14"/>
      <sheetName val="AI SV02"/>
      <sheetName val="AI GT14"/>
      <sheetName val="Préstamos"/>
      <sheetName val="Sensibilidad"/>
      <sheetName val="Liquidez"/>
      <sheetName val="Mapeo"/>
      <sheetName val="Propocionalidad DUSO-SV02"/>
      <sheetName val="Propocionalidad DUSO-SV01"/>
      <sheetName val="Antiguedades"/>
      <sheetName val="PP part. del incobrable 2021"/>
      <sheetName val="Mapeo PR"/>
      <sheetName val="Posición mon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I12">
            <v>6275894.6048008194</v>
          </cell>
        </row>
        <row r="13">
          <cell r="CI13">
            <v>36948197.426638208</v>
          </cell>
        </row>
        <row r="15">
          <cell r="CI15">
            <v>2657030.8952765763</v>
          </cell>
        </row>
        <row r="16">
          <cell r="CI16">
            <v>307038</v>
          </cell>
        </row>
        <row r="17">
          <cell r="CI17">
            <v>2610787.5501165935</v>
          </cell>
        </row>
        <row r="18">
          <cell r="CI18">
            <v>0</v>
          </cell>
        </row>
        <row r="19">
          <cell r="CI19">
            <v>17474850.07</v>
          </cell>
        </row>
        <row r="20">
          <cell r="CI20">
            <v>2808421.5910436451</v>
          </cell>
        </row>
        <row r="21">
          <cell r="CI21">
            <v>3991468.410000002</v>
          </cell>
        </row>
        <row r="22">
          <cell r="CI22">
            <v>5066209.2899999991</v>
          </cell>
        </row>
        <row r="26">
          <cell r="CI26">
            <v>13077755.780000001</v>
          </cell>
        </row>
        <row r="28">
          <cell r="CI28">
            <v>408939469.62203103</v>
          </cell>
        </row>
        <row r="29">
          <cell r="CI29">
            <v>973.35000002384186</v>
          </cell>
        </row>
        <row r="30">
          <cell r="CI30">
            <v>113322117.22999996</v>
          </cell>
        </row>
        <row r="31">
          <cell r="CI31">
            <v>369503099.4279176</v>
          </cell>
        </row>
        <row r="32">
          <cell r="CI32">
            <v>16108920.160000002</v>
          </cell>
        </row>
        <row r="33">
          <cell r="CI33">
            <v>117445.96718736639</v>
          </cell>
        </row>
        <row r="34">
          <cell r="CI34">
            <v>138313.32749815396</v>
          </cell>
        </row>
        <row r="35">
          <cell r="CI35">
            <v>277767.57</v>
          </cell>
        </row>
        <row r="36">
          <cell r="CI36">
            <v>2770398.66</v>
          </cell>
        </row>
        <row r="38">
          <cell r="CI38">
            <v>767817.60255418415</v>
          </cell>
        </row>
        <row r="39">
          <cell r="CI39">
            <v>806.07</v>
          </cell>
        </row>
        <row r="40">
          <cell r="CI40">
            <v>58340188.36931961</v>
          </cell>
        </row>
        <row r="47">
          <cell r="CI47">
            <v>95974267.137057826</v>
          </cell>
        </row>
        <row r="48">
          <cell r="CI48">
            <v>19196668.477606591</v>
          </cell>
        </row>
        <row r="50">
          <cell r="CI50">
            <v>14858776.546907187</v>
          </cell>
        </row>
        <row r="52">
          <cell r="CI52">
            <v>6453036.6035398226</v>
          </cell>
        </row>
        <row r="53">
          <cell r="CI53">
            <v>58394616.288438417</v>
          </cell>
        </row>
        <row r="54">
          <cell r="CI54">
            <v>4027864.3099701153</v>
          </cell>
        </row>
        <row r="55">
          <cell r="CI55">
            <v>7112616.1063764906</v>
          </cell>
        </row>
        <row r="56">
          <cell r="CI56">
            <v>20159729.699999999</v>
          </cell>
        </row>
        <row r="63">
          <cell r="CI63">
            <v>58118101.531760916</v>
          </cell>
        </row>
        <row r="65">
          <cell r="CI65">
            <v>8644178.7400000002</v>
          </cell>
        </row>
        <row r="66">
          <cell r="CI66">
            <v>5336933.680029884</v>
          </cell>
        </row>
        <row r="68">
          <cell r="CI68">
            <v>67233534.32280308</v>
          </cell>
        </row>
        <row r="72">
          <cell r="CI72">
            <v>322841400</v>
          </cell>
        </row>
        <row r="74">
          <cell r="CI74">
            <v>103844659.58080351</v>
          </cell>
        </row>
        <row r="75">
          <cell r="CI75">
            <v>268669988.86177993</v>
          </cell>
        </row>
        <row r="78">
          <cell r="CI78">
            <v>748982.72877317865</v>
          </cell>
        </row>
        <row r="79">
          <cell r="CI79">
            <v>-110383.07</v>
          </cell>
        </row>
        <row r="95">
          <cell r="CI95">
            <v>436999323.06489921</v>
          </cell>
        </row>
        <row r="97">
          <cell r="CI97">
            <v>-165793264.7123988</v>
          </cell>
        </row>
        <row r="101">
          <cell r="CI101">
            <v>-86169234.107027009</v>
          </cell>
        </row>
        <row r="102">
          <cell r="CI102">
            <v>-91995729.714139432</v>
          </cell>
        </row>
        <row r="107">
          <cell r="CI107">
            <v>2201968.2865801044</v>
          </cell>
        </row>
        <row r="108">
          <cell r="CI108">
            <v>-3010085.0836288454</v>
          </cell>
        </row>
        <row r="109">
          <cell r="CI109">
            <v>-112412.58463452486</v>
          </cell>
        </row>
        <row r="110">
          <cell r="CI110">
            <v>22556468.266018923</v>
          </cell>
        </row>
        <row r="114">
          <cell r="CI114">
            <v>-77040230.598065123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5"/>
  <sheetViews>
    <sheetView showGridLines="0" tabSelected="1" workbookViewId="0">
      <selection activeCell="C95" sqref="C95"/>
    </sheetView>
  </sheetViews>
  <sheetFormatPr baseColWidth="10" defaultColWidth="0" defaultRowHeight="12"/>
  <cols>
    <col min="1" max="1" width="3.140625" style="1" customWidth="1"/>
    <col min="2" max="2" width="72.85546875" style="1" customWidth="1"/>
    <col min="3" max="3" width="19.42578125" style="1" bestFit="1" customWidth="1"/>
    <col min="4" max="4" width="18.42578125" style="1" hidden="1" customWidth="1"/>
    <col min="5" max="5" width="19.42578125" style="1" bestFit="1" customWidth="1"/>
    <col min="6" max="256" width="0" style="1" hidden="1"/>
    <col min="257" max="257" width="3.140625" style="1" customWidth="1"/>
    <col min="258" max="258" width="33.85546875" style="1" customWidth="1"/>
    <col min="259" max="259" width="19.42578125" style="1" bestFit="1" customWidth="1"/>
    <col min="260" max="260" width="0" style="1" hidden="1" customWidth="1"/>
    <col min="261" max="261" width="19.42578125" style="1" bestFit="1" customWidth="1"/>
    <col min="262" max="512" width="0" style="1" hidden="1"/>
    <col min="513" max="513" width="3.140625" style="1" customWidth="1"/>
    <col min="514" max="514" width="95" style="1" customWidth="1"/>
    <col min="515" max="515" width="19.42578125" style="1" bestFit="1" customWidth="1"/>
    <col min="516" max="516" width="0" style="1" hidden="1" customWidth="1"/>
    <col min="517" max="517" width="19.42578125" style="1" bestFit="1" customWidth="1"/>
    <col min="518" max="768" width="0" style="1" hidden="1"/>
    <col min="769" max="769" width="3.140625" style="1" customWidth="1"/>
    <col min="770" max="770" width="95" style="1" customWidth="1"/>
    <col min="771" max="771" width="19.42578125" style="1" bestFit="1" customWidth="1"/>
    <col min="772" max="772" width="0" style="1" hidden="1" customWidth="1"/>
    <col min="773" max="773" width="19.42578125" style="1" bestFit="1" customWidth="1"/>
    <col min="774" max="1024" width="0" style="1" hidden="1"/>
    <col min="1025" max="1025" width="3.140625" style="1" customWidth="1"/>
    <col min="1026" max="1026" width="95" style="1" customWidth="1"/>
    <col min="1027" max="1027" width="19.42578125" style="1" bestFit="1" customWidth="1"/>
    <col min="1028" max="1028" width="0" style="1" hidden="1" customWidth="1"/>
    <col min="1029" max="1029" width="19.42578125" style="1" bestFit="1" customWidth="1"/>
    <col min="1030" max="1280" width="0" style="1" hidden="1"/>
    <col min="1281" max="1281" width="3.140625" style="1" customWidth="1"/>
    <col min="1282" max="1282" width="95" style="1" customWidth="1"/>
    <col min="1283" max="1283" width="19.42578125" style="1" bestFit="1" customWidth="1"/>
    <col min="1284" max="1284" width="0" style="1" hidden="1" customWidth="1"/>
    <col min="1285" max="1285" width="19.42578125" style="1" bestFit="1" customWidth="1"/>
    <col min="1286" max="1536" width="0" style="1" hidden="1"/>
    <col min="1537" max="1537" width="3.140625" style="1" customWidth="1"/>
    <col min="1538" max="1538" width="95" style="1" customWidth="1"/>
    <col min="1539" max="1539" width="19.42578125" style="1" bestFit="1" customWidth="1"/>
    <col min="1540" max="1540" width="0" style="1" hidden="1" customWidth="1"/>
    <col min="1541" max="1541" width="19.42578125" style="1" bestFit="1" customWidth="1"/>
    <col min="1542" max="1792" width="0" style="1" hidden="1"/>
    <col min="1793" max="1793" width="3.140625" style="1" customWidth="1"/>
    <col min="1794" max="1794" width="95" style="1" customWidth="1"/>
    <col min="1795" max="1795" width="19.42578125" style="1" bestFit="1" customWidth="1"/>
    <col min="1796" max="1796" width="0" style="1" hidden="1" customWidth="1"/>
    <col min="1797" max="1797" width="19.42578125" style="1" bestFit="1" customWidth="1"/>
    <col min="1798" max="2048" width="0" style="1" hidden="1"/>
    <col min="2049" max="2049" width="3.140625" style="1" customWidth="1"/>
    <col min="2050" max="2050" width="95" style="1" customWidth="1"/>
    <col min="2051" max="2051" width="19.42578125" style="1" bestFit="1" customWidth="1"/>
    <col min="2052" max="2052" width="0" style="1" hidden="1" customWidth="1"/>
    <col min="2053" max="2053" width="19.42578125" style="1" bestFit="1" customWidth="1"/>
    <col min="2054" max="2304" width="0" style="1" hidden="1"/>
    <col min="2305" max="2305" width="3.140625" style="1" customWidth="1"/>
    <col min="2306" max="2306" width="95" style="1" customWidth="1"/>
    <col min="2307" max="2307" width="19.42578125" style="1" bestFit="1" customWidth="1"/>
    <col min="2308" max="2308" width="0" style="1" hidden="1" customWidth="1"/>
    <col min="2309" max="2309" width="19.42578125" style="1" bestFit="1" customWidth="1"/>
    <col min="2310" max="2560" width="0" style="1" hidden="1"/>
    <col min="2561" max="2561" width="3.140625" style="1" customWidth="1"/>
    <col min="2562" max="2562" width="95" style="1" customWidth="1"/>
    <col min="2563" max="2563" width="19.42578125" style="1" bestFit="1" customWidth="1"/>
    <col min="2564" max="2564" width="0" style="1" hidden="1" customWidth="1"/>
    <col min="2565" max="2565" width="19.42578125" style="1" bestFit="1" customWidth="1"/>
    <col min="2566" max="2816" width="0" style="1" hidden="1"/>
    <col min="2817" max="2817" width="3.140625" style="1" customWidth="1"/>
    <col min="2818" max="2818" width="95" style="1" customWidth="1"/>
    <col min="2819" max="2819" width="19.42578125" style="1" bestFit="1" customWidth="1"/>
    <col min="2820" max="2820" width="0" style="1" hidden="1" customWidth="1"/>
    <col min="2821" max="2821" width="19.42578125" style="1" bestFit="1" customWidth="1"/>
    <col min="2822" max="3072" width="0" style="1" hidden="1"/>
    <col min="3073" max="3073" width="3.140625" style="1" customWidth="1"/>
    <col min="3074" max="3074" width="95" style="1" customWidth="1"/>
    <col min="3075" max="3075" width="19.42578125" style="1" bestFit="1" customWidth="1"/>
    <col min="3076" max="3076" width="0" style="1" hidden="1" customWidth="1"/>
    <col min="3077" max="3077" width="19.42578125" style="1" bestFit="1" customWidth="1"/>
    <col min="3078" max="3328" width="0" style="1" hidden="1"/>
    <col min="3329" max="3329" width="3.140625" style="1" customWidth="1"/>
    <col min="3330" max="3330" width="95" style="1" customWidth="1"/>
    <col min="3331" max="3331" width="19.42578125" style="1" bestFit="1" customWidth="1"/>
    <col min="3332" max="3332" width="0" style="1" hidden="1" customWidth="1"/>
    <col min="3333" max="3333" width="19.42578125" style="1" bestFit="1" customWidth="1"/>
    <col min="3334" max="3584" width="0" style="1" hidden="1"/>
    <col min="3585" max="3585" width="3.140625" style="1" customWidth="1"/>
    <col min="3586" max="3586" width="95" style="1" customWidth="1"/>
    <col min="3587" max="3587" width="19.42578125" style="1" bestFit="1" customWidth="1"/>
    <col min="3588" max="3588" width="0" style="1" hidden="1" customWidth="1"/>
    <col min="3589" max="3589" width="19.42578125" style="1" bestFit="1" customWidth="1"/>
    <col min="3590" max="3840" width="0" style="1" hidden="1"/>
    <col min="3841" max="3841" width="3.140625" style="1" customWidth="1"/>
    <col min="3842" max="3842" width="95" style="1" customWidth="1"/>
    <col min="3843" max="3843" width="19.42578125" style="1" bestFit="1" customWidth="1"/>
    <col min="3844" max="3844" width="0" style="1" hidden="1" customWidth="1"/>
    <col min="3845" max="3845" width="19.42578125" style="1" bestFit="1" customWidth="1"/>
    <col min="3846" max="4096" width="0" style="1" hidden="1"/>
    <col min="4097" max="4097" width="3.140625" style="1" customWidth="1"/>
    <col min="4098" max="4098" width="95" style="1" customWidth="1"/>
    <col min="4099" max="4099" width="19.42578125" style="1" bestFit="1" customWidth="1"/>
    <col min="4100" max="4100" width="0" style="1" hidden="1" customWidth="1"/>
    <col min="4101" max="4101" width="19.42578125" style="1" bestFit="1" customWidth="1"/>
    <col min="4102" max="4352" width="0" style="1" hidden="1"/>
    <col min="4353" max="4353" width="3.140625" style="1" customWidth="1"/>
    <col min="4354" max="4354" width="95" style="1" customWidth="1"/>
    <col min="4355" max="4355" width="19.42578125" style="1" bestFit="1" customWidth="1"/>
    <col min="4356" max="4356" width="0" style="1" hidden="1" customWidth="1"/>
    <col min="4357" max="4357" width="19.42578125" style="1" bestFit="1" customWidth="1"/>
    <col min="4358" max="4608" width="0" style="1" hidden="1"/>
    <col min="4609" max="4609" width="3.140625" style="1" customWidth="1"/>
    <col min="4610" max="4610" width="95" style="1" customWidth="1"/>
    <col min="4611" max="4611" width="19.42578125" style="1" bestFit="1" customWidth="1"/>
    <col min="4612" max="4612" width="0" style="1" hidden="1" customWidth="1"/>
    <col min="4613" max="4613" width="19.42578125" style="1" bestFit="1" customWidth="1"/>
    <col min="4614" max="4864" width="0" style="1" hidden="1"/>
    <col min="4865" max="4865" width="3.140625" style="1" customWidth="1"/>
    <col min="4866" max="4866" width="95" style="1" customWidth="1"/>
    <col min="4867" max="4867" width="19.42578125" style="1" bestFit="1" customWidth="1"/>
    <col min="4868" max="4868" width="0" style="1" hidden="1" customWidth="1"/>
    <col min="4869" max="4869" width="19.42578125" style="1" bestFit="1" customWidth="1"/>
    <col min="4870" max="5120" width="0" style="1" hidden="1"/>
    <col min="5121" max="5121" width="3.140625" style="1" customWidth="1"/>
    <col min="5122" max="5122" width="95" style="1" customWidth="1"/>
    <col min="5123" max="5123" width="19.42578125" style="1" bestFit="1" customWidth="1"/>
    <col min="5124" max="5124" width="0" style="1" hidden="1" customWidth="1"/>
    <col min="5125" max="5125" width="19.42578125" style="1" bestFit="1" customWidth="1"/>
    <col min="5126" max="5376" width="0" style="1" hidden="1"/>
    <col min="5377" max="5377" width="3.140625" style="1" customWidth="1"/>
    <col min="5378" max="5378" width="95" style="1" customWidth="1"/>
    <col min="5379" max="5379" width="19.42578125" style="1" bestFit="1" customWidth="1"/>
    <col min="5380" max="5380" width="0" style="1" hidden="1" customWidth="1"/>
    <col min="5381" max="5381" width="19.42578125" style="1" bestFit="1" customWidth="1"/>
    <col min="5382" max="5632" width="0" style="1" hidden="1"/>
    <col min="5633" max="5633" width="3.140625" style="1" customWidth="1"/>
    <col min="5634" max="5634" width="95" style="1" customWidth="1"/>
    <col min="5635" max="5635" width="19.42578125" style="1" bestFit="1" customWidth="1"/>
    <col min="5636" max="5636" width="0" style="1" hidden="1" customWidth="1"/>
    <col min="5637" max="5637" width="19.42578125" style="1" bestFit="1" customWidth="1"/>
    <col min="5638" max="5888" width="0" style="1" hidden="1"/>
    <col min="5889" max="5889" width="3.140625" style="1" customWidth="1"/>
    <col min="5890" max="5890" width="95" style="1" customWidth="1"/>
    <col min="5891" max="5891" width="19.42578125" style="1" bestFit="1" customWidth="1"/>
    <col min="5892" max="5892" width="0" style="1" hidden="1" customWidth="1"/>
    <col min="5893" max="5893" width="19.42578125" style="1" bestFit="1" customWidth="1"/>
    <col min="5894" max="6144" width="0" style="1" hidden="1"/>
    <col min="6145" max="6145" width="3.140625" style="1" customWidth="1"/>
    <col min="6146" max="6146" width="95" style="1" customWidth="1"/>
    <col min="6147" max="6147" width="19.42578125" style="1" bestFit="1" customWidth="1"/>
    <col min="6148" max="6148" width="0" style="1" hidden="1" customWidth="1"/>
    <col min="6149" max="6149" width="19.42578125" style="1" bestFit="1" customWidth="1"/>
    <col min="6150" max="6400" width="0" style="1" hidden="1"/>
    <col min="6401" max="6401" width="3.140625" style="1" customWidth="1"/>
    <col min="6402" max="6402" width="95" style="1" customWidth="1"/>
    <col min="6403" max="6403" width="19.42578125" style="1" bestFit="1" customWidth="1"/>
    <col min="6404" max="6404" width="0" style="1" hidden="1" customWidth="1"/>
    <col min="6405" max="6405" width="19.42578125" style="1" bestFit="1" customWidth="1"/>
    <col min="6406" max="6656" width="0" style="1" hidden="1"/>
    <col min="6657" max="6657" width="3.140625" style="1" customWidth="1"/>
    <col min="6658" max="6658" width="95" style="1" customWidth="1"/>
    <col min="6659" max="6659" width="19.42578125" style="1" bestFit="1" customWidth="1"/>
    <col min="6660" max="6660" width="0" style="1" hidden="1" customWidth="1"/>
    <col min="6661" max="6661" width="19.42578125" style="1" bestFit="1" customWidth="1"/>
    <col min="6662" max="6912" width="0" style="1" hidden="1"/>
    <col min="6913" max="6913" width="3.140625" style="1" customWidth="1"/>
    <col min="6914" max="6914" width="95" style="1" customWidth="1"/>
    <col min="6915" max="6915" width="19.42578125" style="1" bestFit="1" customWidth="1"/>
    <col min="6916" max="6916" width="0" style="1" hidden="1" customWidth="1"/>
    <col min="6917" max="6917" width="19.42578125" style="1" bestFit="1" customWidth="1"/>
    <col min="6918" max="7168" width="0" style="1" hidden="1"/>
    <col min="7169" max="7169" width="3.140625" style="1" customWidth="1"/>
    <col min="7170" max="7170" width="95" style="1" customWidth="1"/>
    <col min="7171" max="7171" width="19.42578125" style="1" bestFit="1" customWidth="1"/>
    <col min="7172" max="7172" width="0" style="1" hidden="1" customWidth="1"/>
    <col min="7173" max="7173" width="19.42578125" style="1" bestFit="1" customWidth="1"/>
    <col min="7174" max="7424" width="0" style="1" hidden="1"/>
    <col min="7425" max="7425" width="3.140625" style="1" customWidth="1"/>
    <col min="7426" max="7426" width="95" style="1" customWidth="1"/>
    <col min="7427" max="7427" width="19.42578125" style="1" bestFit="1" customWidth="1"/>
    <col min="7428" max="7428" width="0" style="1" hidden="1" customWidth="1"/>
    <col min="7429" max="7429" width="19.42578125" style="1" bestFit="1" customWidth="1"/>
    <col min="7430" max="7680" width="0" style="1" hidden="1"/>
    <col min="7681" max="7681" width="3.140625" style="1" customWidth="1"/>
    <col min="7682" max="7682" width="95" style="1" customWidth="1"/>
    <col min="7683" max="7683" width="19.42578125" style="1" bestFit="1" customWidth="1"/>
    <col min="7684" max="7684" width="0" style="1" hidden="1" customWidth="1"/>
    <col min="7685" max="7685" width="19.42578125" style="1" bestFit="1" customWidth="1"/>
    <col min="7686" max="7936" width="0" style="1" hidden="1"/>
    <col min="7937" max="7937" width="3.140625" style="1" customWidth="1"/>
    <col min="7938" max="7938" width="95" style="1" customWidth="1"/>
    <col min="7939" max="7939" width="19.42578125" style="1" bestFit="1" customWidth="1"/>
    <col min="7940" max="7940" width="0" style="1" hidden="1" customWidth="1"/>
    <col min="7941" max="7941" width="19.42578125" style="1" bestFit="1" customWidth="1"/>
    <col min="7942" max="8192" width="0" style="1" hidden="1"/>
    <col min="8193" max="8193" width="3.140625" style="1" customWidth="1"/>
    <col min="8194" max="8194" width="95" style="1" customWidth="1"/>
    <col min="8195" max="8195" width="19.42578125" style="1" bestFit="1" customWidth="1"/>
    <col min="8196" max="8196" width="0" style="1" hidden="1" customWidth="1"/>
    <col min="8197" max="8197" width="19.42578125" style="1" bestFit="1" customWidth="1"/>
    <col min="8198" max="8448" width="0" style="1" hidden="1"/>
    <col min="8449" max="8449" width="3.140625" style="1" customWidth="1"/>
    <col min="8450" max="8450" width="95" style="1" customWidth="1"/>
    <col min="8451" max="8451" width="19.42578125" style="1" bestFit="1" customWidth="1"/>
    <col min="8452" max="8452" width="0" style="1" hidden="1" customWidth="1"/>
    <col min="8453" max="8453" width="19.42578125" style="1" bestFit="1" customWidth="1"/>
    <col min="8454" max="8704" width="0" style="1" hidden="1"/>
    <col min="8705" max="8705" width="3.140625" style="1" customWidth="1"/>
    <col min="8706" max="8706" width="95" style="1" customWidth="1"/>
    <col min="8707" max="8707" width="19.42578125" style="1" bestFit="1" customWidth="1"/>
    <col min="8708" max="8708" width="0" style="1" hidden="1" customWidth="1"/>
    <col min="8709" max="8709" width="19.42578125" style="1" bestFit="1" customWidth="1"/>
    <col min="8710" max="8960" width="0" style="1" hidden="1"/>
    <col min="8961" max="8961" width="3.140625" style="1" customWidth="1"/>
    <col min="8962" max="8962" width="95" style="1" customWidth="1"/>
    <col min="8963" max="8963" width="19.42578125" style="1" bestFit="1" customWidth="1"/>
    <col min="8964" max="8964" width="0" style="1" hidden="1" customWidth="1"/>
    <col min="8965" max="8965" width="19.42578125" style="1" bestFit="1" customWidth="1"/>
    <col min="8966" max="9216" width="0" style="1" hidden="1"/>
    <col min="9217" max="9217" width="3.140625" style="1" customWidth="1"/>
    <col min="9218" max="9218" width="95" style="1" customWidth="1"/>
    <col min="9219" max="9219" width="19.42578125" style="1" bestFit="1" customWidth="1"/>
    <col min="9220" max="9220" width="0" style="1" hidden="1" customWidth="1"/>
    <col min="9221" max="9221" width="19.42578125" style="1" bestFit="1" customWidth="1"/>
    <col min="9222" max="9472" width="0" style="1" hidden="1"/>
    <col min="9473" max="9473" width="3.140625" style="1" customWidth="1"/>
    <col min="9474" max="9474" width="95" style="1" customWidth="1"/>
    <col min="9475" max="9475" width="19.42578125" style="1" bestFit="1" customWidth="1"/>
    <col min="9476" max="9476" width="0" style="1" hidden="1" customWidth="1"/>
    <col min="9477" max="9477" width="19.42578125" style="1" bestFit="1" customWidth="1"/>
    <col min="9478" max="9728" width="0" style="1" hidden="1"/>
    <col min="9729" max="9729" width="3.140625" style="1" customWidth="1"/>
    <col min="9730" max="9730" width="95" style="1" customWidth="1"/>
    <col min="9731" max="9731" width="19.42578125" style="1" bestFit="1" customWidth="1"/>
    <col min="9732" max="9732" width="0" style="1" hidden="1" customWidth="1"/>
    <col min="9733" max="9733" width="19.42578125" style="1" bestFit="1" customWidth="1"/>
    <col min="9734" max="9984" width="0" style="1" hidden="1"/>
    <col min="9985" max="9985" width="3.140625" style="1" customWidth="1"/>
    <col min="9986" max="9986" width="95" style="1" customWidth="1"/>
    <col min="9987" max="9987" width="19.42578125" style="1" bestFit="1" customWidth="1"/>
    <col min="9988" max="9988" width="0" style="1" hidden="1" customWidth="1"/>
    <col min="9989" max="9989" width="19.42578125" style="1" bestFit="1" customWidth="1"/>
    <col min="9990" max="10240" width="0" style="1" hidden="1"/>
    <col min="10241" max="10241" width="3.140625" style="1" customWidth="1"/>
    <col min="10242" max="10242" width="95" style="1" customWidth="1"/>
    <col min="10243" max="10243" width="19.42578125" style="1" bestFit="1" customWidth="1"/>
    <col min="10244" max="10244" width="0" style="1" hidden="1" customWidth="1"/>
    <col min="10245" max="10245" width="19.42578125" style="1" bestFit="1" customWidth="1"/>
    <col min="10246" max="10496" width="0" style="1" hidden="1"/>
    <col min="10497" max="10497" width="3.140625" style="1" customWidth="1"/>
    <col min="10498" max="10498" width="95" style="1" customWidth="1"/>
    <col min="10499" max="10499" width="19.42578125" style="1" bestFit="1" customWidth="1"/>
    <col min="10500" max="10500" width="0" style="1" hidden="1" customWidth="1"/>
    <col min="10501" max="10501" width="19.42578125" style="1" bestFit="1" customWidth="1"/>
    <col min="10502" max="10752" width="0" style="1" hidden="1"/>
    <col min="10753" max="10753" width="3.140625" style="1" customWidth="1"/>
    <col min="10754" max="10754" width="95" style="1" customWidth="1"/>
    <col min="10755" max="10755" width="19.42578125" style="1" bestFit="1" customWidth="1"/>
    <col min="10756" max="10756" width="0" style="1" hidden="1" customWidth="1"/>
    <col min="10757" max="10757" width="19.42578125" style="1" bestFit="1" customWidth="1"/>
    <col min="10758" max="11008" width="0" style="1" hidden="1"/>
    <col min="11009" max="11009" width="3.140625" style="1" customWidth="1"/>
    <col min="11010" max="11010" width="95" style="1" customWidth="1"/>
    <col min="11011" max="11011" width="19.42578125" style="1" bestFit="1" customWidth="1"/>
    <col min="11012" max="11012" width="0" style="1" hidden="1" customWidth="1"/>
    <col min="11013" max="11013" width="19.42578125" style="1" bestFit="1" customWidth="1"/>
    <col min="11014" max="11264" width="0" style="1" hidden="1"/>
    <col min="11265" max="11265" width="3.140625" style="1" customWidth="1"/>
    <col min="11266" max="11266" width="95" style="1" customWidth="1"/>
    <col min="11267" max="11267" width="19.42578125" style="1" bestFit="1" customWidth="1"/>
    <col min="11268" max="11268" width="0" style="1" hidden="1" customWidth="1"/>
    <col min="11269" max="11269" width="19.42578125" style="1" bestFit="1" customWidth="1"/>
    <col min="11270" max="11520" width="0" style="1" hidden="1"/>
    <col min="11521" max="11521" width="3.140625" style="1" customWidth="1"/>
    <col min="11522" max="11522" width="95" style="1" customWidth="1"/>
    <col min="11523" max="11523" width="19.42578125" style="1" bestFit="1" customWidth="1"/>
    <col min="11524" max="11524" width="0" style="1" hidden="1" customWidth="1"/>
    <col min="11525" max="11525" width="19.42578125" style="1" bestFit="1" customWidth="1"/>
    <col min="11526" max="11776" width="0" style="1" hidden="1"/>
    <col min="11777" max="11777" width="3.140625" style="1" customWidth="1"/>
    <col min="11778" max="11778" width="95" style="1" customWidth="1"/>
    <col min="11779" max="11779" width="19.42578125" style="1" bestFit="1" customWidth="1"/>
    <col min="11780" max="11780" width="0" style="1" hidden="1" customWidth="1"/>
    <col min="11781" max="11781" width="19.42578125" style="1" bestFit="1" customWidth="1"/>
    <col min="11782" max="12032" width="0" style="1" hidden="1"/>
    <col min="12033" max="12033" width="3.140625" style="1" customWidth="1"/>
    <col min="12034" max="12034" width="95" style="1" customWidth="1"/>
    <col min="12035" max="12035" width="19.42578125" style="1" bestFit="1" customWidth="1"/>
    <col min="12036" max="12036" width="0" style="1" hidden="1" customWidth="1"/>
    <col min="12037" max="12037" width="19.42578125" style="1" bestFit="1" customWidth="1"/>
    <col min="12038" max="12288" width="0" style="1" hidden="1"/>
    <col min="12289" max="12289" width="3.140625" style="1" customWidth="1"/>
    <col min="12290" max="12290" width="95" style="1" customWidth="1"/>
    <col min="12291" max="12291" width="19.42578125" style="1" bestFit="1" customWidth="1"/>
    <col min="12292" max="12292" width="0" style="1" hidden="1" customWidth="1"/>
    <col min="12293" max="12293" width="19.42578125" style="1" bestFit="1" customWidth="1"/>
    <col min="12294" max="12544" width="0" style="1" hidden="1"/>
    <col min="12545" max="12545" width="3.140625" style="1" customWidth="1"/>
    <col min="12546" max="12546" width="95" style="1" customWidth="1"/>
    <col min="12547" max="12547" width="19.42578125" style="1" bestFit="1" customWidth="1"/>
    <col min="12548" max="12548" width="0" style="1" hidden="1" customWidth="1"/>
    <col min="12549" max="12549" width="19.42578125" style="1" bestFit="1" customWidth="1"/>
    <col min="12550" max="12800" width="0" style="1" hidden="1"/>
    <col min="12801" max="12801" width="3.140625" style="1" customWidth="1"/>
    <col min="12802" max="12802" width="95" style="1" customWidth="1"/>
    <col min="12803" max="12803" width="19.42578125" style="1" bestFit="1" customWidth="1"/>
    <col min="12804" max="12804" width="0" style="1" hidden="1" customWidth="1"/>
    <col min="12805" max="12805" width="19.42578125" style="1" bestFit="1" customWidth="1"/>
    <col min="12806" max="13056" width="0" style="1" hidden="1"/>
    <col min="13057" max="13057" width="3.140625" style="1" customWidth="1"/>
    <col min="13058" max="13058" width="95" style="1" customWidth="1"/>
    <col min="13059" max="13059" width="19.42578125" style="1" bestFit="1" customWidth="1"/>
    <col min="13060" max="13060" width="0" style="1" hidden="1" customWidth="1"/>
    <col min="13061" max="13061" width="19.42578125" style="1" bestFit="1" customWidth="1"/>
    <col min="13062" max="13312" width="0" style="1" hidden="1"/>
    <col min="13313" max="13313" width="3.140625" style="1" customWidth="1"/>
    <col min="13314" max="13314" width="95" style="1" customWidth="1"/>
    <col min="13315" max="13315" width="19.42578125" style="1" bestFit="1" customWidth="1"/>
    <col min="13316" max="13316" width="0" style="1" hidden="1" customWidth="1"/>
    <col min="13317" max="13317" width="19.42578125" style="1" bestFit="1" customWidth="1"/>
    <col min="13318" max="13568" width="0" style="1" hidden="1"/>
    <col min="13569" max="13569" width="3.140625" style="1" customWidth="1"/>
    <col min="13570" max="13570" width="95" style="1" customWidth="1"/>
    <col min="13571" max="13571" width="19.42578125" style="1" bestFit="1" customWidth="1"/>
    <col min="13572" max="13572" width="0" style="1" hidden="1" customWidth="1"/>
    <col min="13573" max="13573" width="19.42578125" style="1" bestFit="1" customWidth="1"/>
    <col min="13574" max="13824" width="0" style="1" hidden="1"/>
    <col min="13825" max="13825" width="3.140625" style="1" customWidth="1"/>
    <col min="13826" max="13826" width="95" style="1" customWidth="1"/>
    <col min="13827" max="13827" width="19.42578125" style="1" bestFit="1" customWidth="1"/>
    <col min="13828" max="13828" width="0" style="1" hidden="1" customWidth="1"/>
    <col min="13829" max="13829" width="19.42578125" style="1" bestFit="1" customWidth="1"/>
    <col min="13830" max="14080" width="0" style="1" hidden="1"/>
    <col min="14081" max="14081" width="3.140625" style="1" customWidth="1"/>
    <col min="14082" max="14082" width="95" style="1" customWidth="1"/>
    <col min="14083" max="14083" width="19.42578125" style="1" bestFit="1" customWidth="1"/>
    <col min="14084" max="14084" width="0" style="1" hidden="1" customWidth="1"/>
    <col min="14085" max="14085" width="19.42578125" style="1" bestFit="1" customWidth="1"/>
    <col min="14086" max="14336" width="0" style="1" hidden="1"/>
    <col min="14337" max="14337" width="3.140625" style="1" customWidth="1"/>
    <col min="14338" max="14338" width="95" style="1" customWidth="1"/>
    <col min="14339" max="14339" width="19.42578125" style="1" bestFit="1" customWidth="1"/>
    <col min="14340" max="14340" width="0" style="1" hidden="1" customWidth="1"/>
    <col min="14341" max="14341" width="19.42578125" style="1" bestFit="1" customWidth="1"/>
    <col min="14342" max="14592" width="0" style="1" hidden="1"/>
    <col min="14593" max="14593" width="3.140625" style="1" customWidth="1"/>
    <col min="14594" max="14594" width="95" style="1" customWidth="1"/>
    <col min="14595" max="14595" width="19.42578125" style="1" bestFit="1" customWidth="1"/>
    <col min="14596" max="14596" width="0" style="1" hidden="1" customWidth="1"/>
    <col min="14597" max="14597" width="19.42578125" style="1" bestFit="1" customWidth="1"/>
    <col min="14598" max="14848" width="0" style="1" hidden="1"/>
    <col min="14849" max="14849" width="3.140625" style="1" customWidth="1"/>
    <col min="14850" max="14850" width="95" style="1" customWidth="1"/>
    <col min="14851" max="14851" width="19.42578125" style="1" bestFit="1" customWidth="1"/>
    <col min="14852" max="14852" width="0" style="1" hidden="1" customWidth="1"/>
    <col min="14853" max="14853" width="19.42578125" style="1" bestFit="1" customWidth="1"/>
    <col min="14854" max="15104" width="0" style="1" hidden="1"/>
    <col min="15105" max="15105" width="3.140625" style="1" customWidth="1"/>
    <col min="15106" max="15106" width="95" style="1" customWidth="1"/>
    <col min="15107" max="15107" width="19.42578125" style="1" bestFit="1" customWidth="1"/>
    <col min="15108" max="15108" width="0" style="1" hidden="1" customWidth="1"/>
    <col min="15109" max="15109" width="19.42578125" style="1" bestFit="1" customWidth="1"/>
    <col min="15110" max="15360" width="0" style="1" hidden="1"/>
    <col min="15361" max="15361" width="3.140625" style="1" customWidth="1"/>
    <col min="15362" max="15362" width="95" style="1" customWidth="1"/>
    <col min="15363" max="15363" width="19.42578125" style="1" bestFit="1" customWidth="1"/>
    <col min="15364" max="15364" width="0" style="1" hidden="1" customWidth="1"/>
    <col min="15365" max="15365" width="19.42578125" style="1" bestFit="1" customWidth="1"/>
    <col min="15366" max="15616" width="0" style="1" hidden="1"/>
    <col min="15617" max="15617" width="3.140625" style="1" customWidth="1"/>
    <col min="15618" max="15618" width="95" style="1" customWidth="1"/>
    <col min="15619" max="15619" width="19.42578125" style="1" bestFit="1" customWidth="1"/>
    <col min="15620" max="15620" width="0" style="1" hidden="1" customWidth="1"/>
    <col min="15621" max="15621" width="19.42578125" style="1" bestFit="1" customWidth="1"/>
    <col min="15622" max="15872" width="0" style="1" hidden="1"/>
    <col min="15873" max="15873" width="3.140625" style="1" customWidth="1"/>
    <col min="15874" max="15874" width="95" style="1" customWidth="1"/>
    <col min="15875" max="15875" width="19.42578125" style="1" bestFit="1" customWidth="1"/>
    <col min="15876" max="15876" width="0" style="1" hidden="1" customWidth="1"/>
    <col min="15877" max="15877" width="19.42578125" style="1" bestFit="1" customWidth="1"/>
    <col min="15878" max="16128" width="0" style="1" hidden="1"/>
    <col min="16129" max="16129" width="3.140625" style="1" customWidth="1"/>
    <col min="16130" max="16130" width="95" style="1" customWidth="1"/>
    <col min="16131" max="16131" width="19.42578125" style="1" bestFit="1" customWidth="1"/>
    <col min="16132" max="16132" width="0" style="1" hidden="1" customWidth="1"/>
    <col min="16133" max="16133" width="19.42578125" style="1" bestFit="1" customWidth="1"/>
    <col min="16134" max="16384" width="0" style="1" hidden="1"/>
  </cols>
  <sheetData>
    <row r="1" spans="1:5">
      <c r="B1" s="105" t="s">
        <v>0</v>
      </c>
      <c r="C1" s="105"/>
      <c r="D1" s="2"/>
    </row>
    <row r="2" spans="1:5">
      <c r="B2" s="106" t="s">
        <v>125</v>
      </c>
      <c r="C2" s="106"/>
      <c r="D2" s="3"/>
    </row>
    <row r="3" spans="1:5" s="4" customFormat="1">
      <c r="B3" s="106" t="s">
        <v>1</v>
      </c>
      <c r="C3" s="106"/>
      <c r="D3" s="5"/>
    </row>
    <row r="4" spans="1:5" s="4" customFormat="1">
      <c r="B4" s="44" t="s">
        <v>2</v>
      </c>
      <c r="C4" s="45">
        <v>2021</v>
      </c>
      <c r="D4" s="45">
        <v>2008</v>
      </c>
      <c r="E4" s="45">
        <v>2020</v>
      </c>
    </row>
    <row r="5" spans="1:5" s="4" customFormat="1">
      <c r="B5" s="6" t="s">
        <v>3</v>
      </c>
      <c r="C5" s="7"/>
      <c r="D5" s="7" t="s">
        <v>4</v>
      </c>
      <c r="E5" s="8"/>
    </row>
    <row r="6" spans="1:5" s="12" customFormat="1">
      <c r="A6" s="9"/>
      <c r="B6" s="10" t="s">
        <v>5</v>
      </c>
      <c r="C6" s="11"/>
      <c r="D6" s="11"/>
      <c r="E6" s="11"/>
    </row>
    <row r="7" spans="1:5" s="12" customFormat="1">
      <c r="A7" s="9"/>
      <c r="B7" s="13" t="s">
        <v>6</v>
      </c>
      <c r="C7" s="11">
        <f>+[2]Carátulas!$CI$12</f>
        <v>6275894.6048008194</v>
      </c>
      <c r="D7" s="11"/>
      <c r="E7" s="11">
        <v>6011266</v>
      </c>
    </row>
    <row r="8" spans="1:5" s="12" customFormat="1">
      <c r="A8" s="9"/>
      <c r="B8" s="13" t="s">
        <v>7</v>
      </c>
      <c r="C8" s="11">
        <f>+[2]Carátulas!$CI$13+[2]Carátulas!$CI$17</f>
        <v>39558984.976754799</v>
      </c>
      <c r="D8" s="11"/>
      <c r="E8" s="11">
        <v>44385327</v>
      </c>
    </row>
    <row r="9" spans="1:5" s="12" customFormat="1">
      <c r="A9" s="9"/>
      <c r="B9" s="13" t="s">
        <v>8</v>
      </c>
      <c r="C9" s="11">
        <f>+[2]Carátulas!$CI$16+[2]Carátulas!$CI$15</f>
        <v>2964068.8952765763</v>
      </c>
      <c r="D9" s="11"/>
      <c r="E9" s="11">
        <v>10992654</v>
      </c>
    </row>
    <row r="10" spans="1:5" s="12" customFormat="1">
      <c r="A10" s="9"/>
      <c r="B10" s="13" t="s">
        <v>9</v>
      </c>
      <c r="C10" s="11"/>
      <c r="D10" s="11"/>
      <c r="E10" s="11"/>
    </row>
    <row r="11" spans="1:5" s="12" customFormat="1">
      <c r="A11" s="9"/>
      <c r="B11" s="13" t="s">
        <v>10</v>
      </c>
      <c r="C11" s="11">
        <f>+[2]Carátulas!$CI$19</f>
        <v>17474850.07</v>
      </c>
      <c r="D11" s="11"/>
      <c r="E11" s="11">
        <v>9899998</v>
      </c>
    </row>
    <row r="12" spans="1:5" s="12" customFormat="1">
      <c r="A12" s="9"/>
      <c r="B12" s="13" t="s">
        <v>11</v>
      </c>
      <c r="C12" s="11">
        <f>+[2]Carátulas!$CI$20</f>
        <v>2808421.5910436451</v>
      </c>
      <c r="D12" s="11"/>
      <c r="E12" s="11">
        <v>1017298</v>
      </c>
    </row>
    <row r="13" spans="1:5" s="12" customFormat="1">
      <c r="A13" s="9"/>
      <c r="B13" s="13" t="s">
        <v>12</v>
      </c>
      <c r="C13" s="11"/>
      <c r="D13" s="11"/>
      <c r="E13" s="11"/>
    </row>
    <row r="14" spans="1:5" s="12" customFormat="1">
      <c r="A14" s="9"/>
      <c r="B14" s="13" t="s">
        <v>13</v>
      </c>
      <c r="C14" s="11">
        <f>+[2]Carátulas!$CI$18</f>
        <v>0</v>
      </c>
      <c r="D14" s="11"/>
      <c r="E14" s="11">
        <v>51304</v>
      </c>
    </row>
    <row r="15" spans="1:5" s="12" customFormat="1">
      <c r="A15" s="9"/>
      <c r="B15" s="13" t="s">
        <v>14</v>
      </c>
      <c r="C15" s="11"/>
      <c r="D15" s="11"/>
      <c r="E15" s="11"/>
    </row>
    <row r="16" spans="1:5" s="12" customFormat="1">
      <c r="A16" s="9"/>
      <c r="B16" s="13" t="s">
        <v>119</v>
      </c>
      <c r="C16" s="11">
        <f>+[2]Carátulas!$CI$21</f>
        <v>3991468.410000002</v>
      </c>
      <c r="D16" s="11"/>
      <c r="E16" s="11">
        <v>3843812</v>
      </c>
    </row>
    <row r="17" spans="1:5" s="12" customFormat="1" ht="14.25">
      <c r="A17" s="9"/>
      <c r="B17" s="13" t="s">
        <v>120</v>
      </c>
      <c r="C17" s="93">
        <f>+[2]Carátulas!$CI$22</f>
        <v>5066209.2899999991</v>
      </c>
      <c r="D17" s="93"/>
      <c r="E17" s="93">
        <v>3988912</v>
      </c>
    </row>
    <row r="18" spans="1:5" s="17" customFormat="1">
      <c r="A18" s="14"/>
      <c r="B18" s="10" t="s">
        <v>15</v>
      </c>
      <c r="C18" s="15">
        <f>SUM(C7:C17)</f>
        <v>78139897.837875843</v>
      </c>
      <c r="D18" s="16">
        <f>SUM(D7:D15)</f>
        <v>0</v>
      </c>
      <c r="E18" s="15">
        <f>SUM(E7:E17)</f>
        <v>80190571</v>
      </c>
    </row>
    <row r="19" spans="1:5" s="12" customFormat="1">
      <c r="A19" s="9"/>
      <c r="B19" s="10" t="s">
        <v>16</v>
      </c>
      <c r="C19" s="11"/>
      <c r="D19" s="11"/>
      <c r="E19" s="11"/>
    </row>
    <row r="20" spans="1:5" s="12" customFormat="1">
      <c r="A20" s="9"/>
      <c r="B20" s="13" t="s">
        <v>17</v>
      </c>
      <c r="C20" s="11">
        <f>+[2]Carátulas!$CI$31</f>
        <v>369503099.4279176</v>
      </c>
      <c r="D20" s="11"/>
      <c r="E20" s="11">
        <v>334718730</v>
      </c>
    </row>
    <row r="21" spans="1:5" s="12" customFormat="1">
      <c r="A21" s="9"/>
      <c r="B21" s="13" t="s">
        <v>18</v>
      </c>
      <c r="C21" s="11">
        <f>+[2]Carátulas!$CI$32</f>
        <v>16108920.160000002</v>
      </c>
      <c r="D21" s="11"/>
      <c r="E21" s="11">
        <v>14315165</v>
      </c>
    </row>
    <row r="22" spans="1:5" s="12" customFormat="1">
      <c r="A22" s="9"/>
      <c r="B22" s="13" t="s">
        <v>119</v>
      </c>
      <c r="C22" s="11">
        <f>+[2]Carátulas!$CI$36+[2]Carátulas!$CI$35</f>
        <v>3048166.23</v>
      </c>
      <c r="D22" s="11"/>
      <c r="E22" s="11">
        <v>2867384</v>
      </c>
    </row>
    <row r="23" spans="1:5" s="12" customFormat="1">
      <c r="A23" s="9"/>
      <c r="B23" s="13" t="s">
        <v>19</v>
      </c>
      <c r="C23" s="11">
        <f>+[2]Carátulas!$CI$28</f>
        <v>408939469.62203103</v>
      </c>
      <c r="D23" s="11"/>
      <c r="E23" s="11">
        <v>320383555</v>
      </c>
    </row>
    <row r="24" spans="1:5" s="12" customFormat="1">
      <c r="A24" s="9"/>
      <c r="B24" s="13" t="s">
        <v>9</v>
      </c>
      <c r="C24" s="11">
        <f>+[2]Carátulas!$CI$29</f>
        <v>973.35000002384186</v>
      </c>
      <c r="D24" s="11"/>
      <c r="E24" s="11">
        <v>973</v>
      </c>
    </row>
    <row r="25" spans="1:5" s="12" customFormat="1">
      <c r="A25" s="9"/>
      <c r="B25" s="18" t="s">
        <v>20</v>
      </c>
      <c r="C25" s="11">
        <f>+[2]Carátulas!$CI$30</f>
        <v>113322117.22999996</v>
      </c>
      <c r="D25" s="19"/>
      <c r="E25" s="11">
        <v>109356165</v>
      </c>
    </row>
    <row r="26" spans="1:5" s="12" customFormat="1">
      <c r="A26" s="9"/>
      <c r="B26" s="18" t="s">
        <v>21</v>
      </c>
      <c r="C26" s="11">
        <f>+[2]Carátulas!$CI$38+[2]Carátulas!$CI$39</f>
        <v>768623.6725541841</v>
      </c>
      <c r="D26" s="19"/>
      <c r="E26" s="11">
        <v>768884</v>
      </c>
    </row>
    <row r="27" spans="1:5" s="12" customFormat="1">
      <c r="A27" s="9"/>
      <c r="B27" s="18" t="s">
        <v>14</v>
      </c>
      <c r="C27" s="11">
        <f>+[2]Carátulas!$CI$33</f>
        <v>117445.96718736639</v>
      </c>
      <c r="D27" s="19"/>
      <c r="E27" s="11">
        <v>109445</v>
      </c>
    </row>
    <row r="28" spans="1:5" s="12" customFormat="1">
      <c r="A28" s="9"/>
      <c r="B28" s="13" t="s">
        <v>7</v>
      </c>
      <c r="C28" s="11">
        <f>+[2]Carátulas!$CI$26+[2]Carátulas!$CI$34</f>
        <v>13216069.107498156</v>
      </c>
      <c r="D28" s="20"/>
      <c r="E28" s="19">
        <v>11260911</v>
      </c>
    </row>
    <row r="29" spans="1:5" s="12" customFormat="1">
      <c r="A29" s="9"/>
      <c r="B29" s="18" t="s">
        <v>121</v>
      </c>
      <c r="C29" s="11">
        <f>+[2]Carátulas!$CI$40</f>
        <v>58340188.36931961</v>
      </c>
      <c r="D29" s="20"/>
      <c r="E29" s="19">
        <v>40749138</v>
      </c>
    </row>
    <row r="30" spans="1:5" s="17" customFormat="1" ht="14.25">
      <c r="A30" s="14"/>
      <c r="B30" s="21" t="s">
        <v>22</v>
      </c>
      <c r="C30" s="91">
        <f>SUM(C20:C29)</f>
        <v>983365073.13650799</v>
      </c>
      <c r="D30" s="92">
        <f>SUM(D20:D27)</f>
        <v>0</v>
      </c>
      <c r="E30" s="91">
        <f>SUM(E20:E29)</f>
        <v>834530350</v>
      </c>
    </row>
    <row r="31" spans="1:5" s="17" customFormat="1" ht="14.25">
      <c r="A31" s="14"/>
      <c r="B31" s="21" t="s">
        <v>23</v>
      </c>
      <c r="C31" s="94">
        <f>+C30+C18</f>
        <v>1061504970.9743838</v>
      </c>
      <c r="D31" s="95">
        <f>+D30+D18</f>
        <v>0</v>
      </c>
      <c r="E31" s="94">
        <f>+E30+E18</f>
        <v>914720921</v>
      </c>
    </row>
    <row r="32" spans="1:5" s="12" customFormat="1">
      <c r="A32" s="9"/>
      <c r="B32" s="23" t="s">
        <v>24</v>
      </c>
      <c r="C32" s="11"/>
      <c r="D32" s="19"/>
      <c r="E32" s="11"/>
    </row>
    <row r="33" spans="1:6" s="12" customFormat="1">
      <c r="A33" s="9"/>
      <c r="B33" s="21" t="s">
        <v>25</v>
      </c>
      <c r="C33" s="11"/>
      <c r="D33" s="19"/>
      <c r="E33" s="11"/>
    </row>
    <row r="34" spans="1:6" s="12" customFormat="1">
      <c r="A34" s="9"/>
      <c r="B34" s="18" t="s">
        <v>26</v>
      </c>
      <c r="C34" s="11">
        <f>+[2]Carátulas!$CI$47+[2]Carátulas!$CI$48</f>
        <v>115170935.61466442</v>
      </c>
      <c r="D34" s="19"/>
      <c r="E34" s="11">
        <v>67308850</v>
      </c>
    </row>
    <row r="35" spans="1:6" s="12" customFormat="1">
      <c r="A35" s="9"/>
      <c r="B35" s="13" t="s">
        <v>27</v>
      </c>
      <c r="C35" s="11"/>
      <c r="D35" s="11"/>
      <c r="E35" s="11"/>
    </row>
    <row r="36" spans="1:6" s="12" customFormat="1">
      <c r="A36" s="9"/>
      <c r="B36" s="13" t="s">
        <v>28</v>
      </c>
      <c r="C36" s="11"/>
      <c r="D36" s="11"/>
      <c r="E36" s="11"/>
    </row>
    <row r="37" spans="1:6" s="12" customFormat="1">
      <c r="A37" s="9"/>
      <c r="B37" s="13" t="s">
        <v>29</v>
      </c>
      <c r="C37" s="11">
        <f>+[2]Carátulas!$CI$55</f>
        <v>7112616.1063764906</v>
      </c>
      <c r="D37" s="11"/>
      <c r="E37" s="11">
        <v>6754217</v>
      </c>
    </row>
    <row r="38" spans="1:6" s="12" customFormat="1">
      <c r="A38" s="9"/>
      <c r="B38" s="13" t="s">
        <v>30</v>
      </c>
      <c r="C38" s="11">
        <f>+[2]Carátulas!$CI$50</f>
        <v>14858776.546907187</v>
      </c>
      <c r="D38" s="11"/>
      <c r="E38" s="11">
        <v>6166521</v>
      </c>
    </row>
    <row r="39" spans="1:6" s="12" customFormat="1">
      <c r="A39" s="9"/>
      <c r="B39" s="13" t="s">
        <v>13</v>
      </c>
      <c r="C39" s="11">
        <f>+[2]Carátulas!$CI$53</f>
        <v>58394616.288438417</v>
      </c>
      <c r="D39" s="11"/>
      <c r="E39" s="11">
        <v>24727170</v>
      </c>
    </row>
    <row r="40" spans="1:6" s="12" customFormat="1">
      <c r="A40" s="9"/>
      <c r="B40" s="13" t="s">
        <v>31</v>
      </c>
      <c r="C40" s="11">
        <f>+[2]Carátulas!$CI$54</f>
        <v>4027864.3099701153</v>
      </c>
      <c r="D40" s="11"/>
      <c r="E40" s="11">
        <v>2359764</v>
      </c>
    </row>
    <row r="41" spans="1:6" s="12" customFormat="1">
      <c r="A41" s="9"/>
      <c r="B41" s="13" t="s">
        <v>32</v>
      </c>
      <c r="C41" s="11">
        <f>+[2]Carátulas!$CI$52</f>
        <v>6453036.6035398226</v>
      </c>
      <c r="D41" s="11"/>
      <c r="E41" s="11">
        <v>6283636</v>
      </c>
    </row>
    <row r="42" spans="1:6" s="12" customFormat="1" ht="14.25">
      <c r="A42" s="9"/>
      <c r="B42" s="13" t="s">
        <v>122</v>
      </c>
      <c r="C42" s="93">
        <f>+[2]Carátulas!$CI$56-5</f>
        <v>20159724.699999999</v>
      </c>
      <c r="D42" s="93"/>
      <c r="E42" s="93">
        <v>6757780</v>
      </c>
    </row>
    <row r="43" spans="1:6" s="17" customFormat="1">
      <c r="A43" s="14"/>
      <c r="B43" s="10" t="s">
        <v>33</v>
      </c>
      <c r="C43" s="16">
        <f>SUM(C34:C42)</f>
        <v>226177570.16989642</v>
      </c>
      <c r="D43" s="16">
        <f>SUM(D34:D41)</f>
        <v>0</v>
      </c>
      <c r="E43" s="16">
        <f>SUM(E34:E42)</f>
        <v>120357938</v>
      </c>
    </row>
    <row r="44" spans="1:6" s="12" customFormat="1">
      <c r="A44" s="9"/>
      <c r="B44" s="10" t="s">
        <v>34</v>
      </c>
      <c r="D44" s="11"/>
      <c r="E44" s="11"/>
    </row>
    <row r="45" spans="1:6" s="12" customFormat="1">
      <c r="A45" s="9"/>
      <c r="B45" s="13" t="s">
        <v>35</v>
      </c>
      <c r="C45" s="11"/>
      <c r="D45" s="11"/>
      <c r="E45" s="11"/>
    </row>
    <row r="46" spans="1:6" s="12" customFormat="1">
      <c r="A46" s="9"/>
      <c r="B46" s="13" t="s">
        <v>30</v>
      </c>
      <c r="C46" s="11"/>
      <c r="D46" s="11"/>
      <c r="E46" s="11"/>
      <c r="F46" s="24"/>
    </row>
    <row r="47" spans="1:6" s="12" customFormat="1">
      <c r="A47" s="9"/>
      <c r="B47" s="13" t="s">
        <v>36</v>
      </c>
      <c r="C47" s="11"/>
      <c r="D47" s="11"/>
      <c r="E47" s="11"/>
      <c r="F47" s="24"/>
    </row>
    <row r="48" spans="1:6" s="12" customFormat="1">
      <c r="A48" s="9"/>
      <c r="B48" s="13" t="s">
        <v>29</v>
      </c>
      <c r="C48" s="11">
        <f>+[2]Carátulas!$CI$63</f>
        <v>58118101.531760916</v>
      </c>
      <c r="D48" s="11"/>
      <c r="E48" s="11">
        <v>53479517</v>
      </c>
    </row>
    <row r="49" spans="1:6" s="12" customFormat="1">
      <c r="A49" s="9"/>
      <c r="B49" s="13" t="s">
        <v>37</v>
      </c>
      <c r="C49" s="11"/>
      <c r="D49" s="11"/>
      <c r="E49" s="11"/>
    </row>
    <row r="50" spans="1:6" s="12" customFormat="1">
      <c r="A50" s="9"/>
      <c r="B50" s="13" t="s">
        <v>32</v>
      </c>
      <c r="C50" s="11">
        <f>+[2]Carátulas!$CI$65-1</f>
        <v>8644177.7400000002</v>
      </c>
      <c r="D50" s="11"/>
      <c r="E50" s="11">
        <v>7484391</v>
      </c>
    </row>
    <row r="51" spans="1:6" s="12" customFormat="1">
      <c r="A51" s="9"/>
      <c r="B51" s="13" t="s">
        <v>31</v>
      </c>
      <c r="C51" s="11">
        <f>+[2]Carátulas!$CI$66</f>
        <v>5336933.680029884</v>
      </c>
      <c r="D51" s="11"/>
      <c r="E51" s="11">
        <v>29459840</v>
      </c>
      <c r="F51" s="24"/>
    </row>
    <row r="52" spans="1:6" s="12" customFormat="1" ht="14.25">
      <c r="A52" s="9"/>
      <c r="B52" s="13" t="s">
        <v>122</v>
      </c>
      <c r="C52" s="93">
        <f>+[2]Carátulas!$CI$68</f>
        <v>67233534.32280308</v>
      </c>
      <c r="D52" s="93"/>
      <c r="E52" s="93">
        <v>35714397</v>
      </c>
      <c r="F52" s="24"/>
    </row>
    <row r="53" spans="1:6" s="17" customFormat="1" ht="14.25">
      <c r="A53" s="14"/>
      <c r="B53" s="10" t="s">
        <v>38</v>
      </c>
      <c r="C53" s="91">
        <f>SUM(C45:C52)</f>
        <v>139332747.27459389</v>
      </c>
      <c r="D53" s="91">
        <f>SUM(D45:D51)</f>
        <v>0</v>
      </c>
      <c r="E53" s="91">
        <f>SUM(E45:E52)</f>
        <v>126138145</v>
      </c>
    </row>
    <row r="54" spans="1:6" s="17" customFormat="1" ht="14.25">
      <c r="A54" s="14"/>
      <c r="B54" s="10" t="s">
        <v>39</v>
      </c>
      <c r="C54" s="94">
        <f>+C53+C43</f>
        <v>365510317.44449031</v>
      </c>
      <c r="D54" s="94">
        <f>+D53+D43</f>
        <v>0</v>
      </c>
      <c r="E54" s="94">
        <f>+E53+E43</f>
        <v>246496083</v>
      </c>
    </row>
    <row r="55" spans="1:6" s="12" customFormat="1">
      <c r="A55" s="9"/>
      <c r="B55" s="13"/>
      <c r="C55" s="11"/>
      <c r="D55" s="11"/>
      <c r="E55" s="11"/>
    </row>
    <row r="56" spans="1:6" s="12" customFormat="1">
      <c r="A56" s="9"/>
      <c r="B56" s="6" t="s">
        <v>40</v>
      </c>
      <c r="C56" s="11"/>
      <c r="D56" s="11"/>
      <c r="E56" s="11"/>
    </row>
    <row r="57" spans="1:6" s="12" customFormat="1">
      <c r="A57" s="9"/>
      <c r="B57" s="13" t="s">
        <v>41</v>
      </c>
      <c r="C57" s="11">
        <f>+[2]Carátulas!$CI$72</f>
        <v>322841400</v>
      </c>
      <c r="D57" s="11"/>
      <c r="E57" s="11">
        <v>322841400</v>
      </c>
    </row>
    <row r="58" spans="1:6" s="12" customFormat="1">
      <c r="A58" s="9"/>
      <c r="B58" s="13" t="s">
        <v>42</v>
      </c>
      <c r="C58" s="11"/>
      <c r="D58" s="11"/>
      <c r="E58" s="11"/>
    </row>
    <row r="59" spans="1:6" s="12" customFormat="1">
      <c r="A59" s="9"/>
      <c r="B59" s="13" t="s">
        <v>43</v>
      </c>
      <c r="C59" s="11">
        <f>+[2]Carátulas!$CI$74</f>
        <v>103844659.58080351</v>
      </c>
      <c r="D59" s="11"/>
      <c r="E59" s="11">
        <v>98243663</v>
      </c>
    </row>
    <row r="60" spans="1:6" s="12" customFormat="1">
      <c r="A60" s="9"/>
      <c r="B60" s="13" t="s">
        <v>44</v>
      </c>
      <c r="C60" s="11"/>
      <c r="D60" s="11"/>
      <c r="E60" s="11"/>
    </row>
    <row r="61" spans="1:6" s="12" customFormat="1">
      <c r="A61" s="9"/>
      <c r="B61" s="13" t="s">
        <v>45</v>
      </c>
      <c r="C61" s="11"/>
      <c r="D61" s="11"/>
      <c r="E61" s="11"/>
    </row>
    <row r="62" spans="1:6" s="12" customFormat="1">
      <c r="A62" s="9"/>
      <c r="B62" s="13" t="s">
        <v>46</v>
      </c>
      <c r="C62" s="11"/>
      <c r="D62" s="11"/>
      <c r="E62" s="11"/>
    </row>
    <row r="63" spans="1:6" s="12" customFormat="1">
      <c r="A63" s="9"/>
      <c r="B63" s="13" t="s">
        <v>47</v>
      </c>
      <c r="C63" s="11">
        <f>+[2]Carátulas!$CI$75+[2]Carátulas!$CI$79+5</f>
        <v>268559610.79177994</v>
      </c>
      <c r="D63" s="11"/>
      <c r="E63" s="11">
        <v>246809187</v>
      </c>
    </row>
    <row r="64" spans="1:6" s="12" customFormat="1">
      <c r="A64" s="9"/>
      <c r="B64" s="13" t="s">
        <v>48</v>
      </c>
      <c r="C64" s="11">
        <f>+[2]Carátulas!$CI$78</f>
        <v>748982.72877317865</v>
      </c>
      <c r="D64" s="11"/>
      <c r="E64" s="11">
        <v>330588</v>
      </c>
    </row>
    <row r="65" spans="1:5" s="17" customFormat="1">
      <c r="A65" s="14"/>
      <c r="B65" s="10" t="s">
        <v>49</v>
      </c>
      <c r="C65" s="16">
        <f>SUM(C57:C64)</f>
        <v>695994653.10135663</v>
      </c>
      <c r="D65" s="16">
        <f>SUM(D57:D64)</f>
        <v>0</v>
      </c>
      <c r="E65" s="16">
        <f>SUM(E57:E64)</f>
        <v>668224838</v>
      </c>
    </row>
    <row r="66" spans="1:5" s="17" customFormat="1">
      <c r="A66" s="14"/>
      <c r="B66" s="10" t="s">
        <v>50</v>
      </c>
      <c r="C66" s="16">
        <f>+C65+C54</f>
        <v>1061504970.5458469</v>
      </c>
      <c r="D66" s="16">
        <f>+D65+D54</f>
        <v>0</v>
      </c>
      <c r="E66" s="16">
        <f>+E65+E54</f>
        <v>914720921</v>
      </c>
    </row>
    <row r="67" spans="1:5" s="9" customFormat="1">
      <c r="B67" s="44" t="s">
        <v>51</v>
      </c>
      <c r="C67" s="45">
        <v>2021</v>
      </c>
      <c r="D67" s="45">
        <v>2008</v>
      </c>
      <c r="E67" s="45">
        <v>2020</v>
      </c>
    </row>
    <row r="68" spans="1:5" s="25" customFormat="1">
      <c r="A68" s="9"/>
      <c r="B68" s="21" t="s">
        <v>52</v>
      </c>
      <c r="C68" s="102">
        <f>+C31-C66</f>
        <v>0.42853689193725586</v>
      </c>
      <c r="D68" s="103" t="s">
        <v>4</v>
      </c>
      <c r="E68" s="104">
        <v>0</v>
      </c>
    </row>
    <row r="69" spans="1:5" s="27" customFormat="1">
      <c r="A69" s="9"/>
      <c r="B69" s="18" t="s">
        <v>53</v>
      </c>
      <c r="C69" s="11">
        <f>+[2]Carátulas!$CI$95</f>
        <v>436999323.06489921</v>
      </c>
      <c r="D69" s="26"/>
      <c r="E69" s="11">
        <v>399752224</v>
      </c>
    </row>
    <row r="70" spans="1:5" s="27" customFormat="1">
      <c r="A70" s="9"/>
      <c r="B70" s="18" t="s">
        <v>54</v>
      </c>
      <c r="C70" s="11"/>
      <c r="D70" s="26"/>
      <c r="E70" s="28"/>
    </row>
    <row r="71" spans="1:5" s="27" customFormat="1" ht="14.25">
      <c r="A71" s="9"/>
      <c r="B71" s="18" t="s">
        <v>55</v>
      </c>
      <c r="C71" s="97">
        <f>+[2]Carátulas!$CI$97+0.5</f>
        <v>-165793264.2123988</v>
      </c>
      <c r="D71" s="96"/>
      <c r="E71" s="98">
        <v>-152487883</v>
      </c>
    </row>
    <row r="72" spans="1:5" s="30" customFormat="1">
      <c r="A72" s="14"/>
      <c r="B72" s="21" t="s">
        <v>56</v>
      </c>
      <c r="C72" s="11"/>
      <c r="D72" s="29"/>
      <c r="E72" s="11"/>
    </row>
    <row r="73" spans="1:5" s="30" customFormat="1">
      <c r="A73" s="14"/>
      <c r="B73" s="21" t="s">
        <v>57</v>
      </c>
      <c r="C73" s="31">
        <f>SUM(C69:C72)</f>
        <v>271206058.85250044</v>
      </c>
      <c r="D73" s="22">
        <f>SUM(D69:D72)</f>
        <v>0</v>
      </c>
      <c r="E73" s="31">
        <f>SUM(E69:E72)</f>
        <v>247264341</v>
      </c>
    </row>
    <row r="74" spans="1:5" s="30" customFormat="1">
      <c r="A74" s="14"/>
      <c r="B74" s="32" t="s">
        <v>55</v>
      </c>
      <c r="C74" s="31"/>
      <c r="D74" s="22"/>
      <c r="E74" s="16"/>
    </row>
    <row r="75" spans="1:5" s="30" customFormat="1">
      <c r="A75" s="14"/>
      <c r="B75" s="21" t="s">
        <v>58</v>
      </c>
      <c r="C75" s="31"/>
      <c r="D75" s="22"/>
      <c r="E75" s="16"/>
    </row>
    <row r="76" spans="1:5" s="27" customFormat="1">
      <c r="A76" s="9"/>
      <c r="B76" s="18" t="s">
        <v>59</v>
      </c>
      <c r="C76" s="33"/>
      <c r="D76" s="26"/>
      <c r="E76" s="28"/>
    </row>
    <row r="77" spans="1:5" s="27" customFormat="1">
      <c r="A77" s="9"/>
      <c r="B77" s="18" t="s">
        <v>60</v>
      </c>
      <c r="C77" s="33">
        <f>+[2]Carátulas!$CI$102</f>
        <v>-91995729.714139432</v>
      </c>
      <c r="D77" s="26"/>
      <c r="E77" s="11">
        <v>-94549154</v>
      </c>
    </row>
    <row r="78" spans="1:5" s="27" customFormat="1">
      <c r="A78" s="9"/>
      <c r="B78" s="18" t="s">
        <v>61</v>
      </c>
      <c r="C78" s="33"/>
      <c r="D78" s="26"/>
      <c r="E78" s="28"/>
    </row>
    <row r="79" spans="1:5" s="27" customFormat="1" ht="14.25">
      <c r="A79" s="9"/>
      <c r="B79" s="18" t="s">
        <v>62</v>
      </c>
      <c r="C79" s="99">
        <f>+[2]Carátulas!$CI$101</f>
        <v>-86169234.107027009</v>
      </c>
      <c r="D79" s="100"/>
      <c r="E79" s="93">
        <v>-80922098</v>
      </c>
    </row>
    <row r="80" spans="1:5" s="30" customFormat="1">
      <c r="A80" s="14"/>
      <c r="B80" s="21" t="s">
        <v>63</v>
      </c>
      <c r="C80" s="16">
        <f>SUM(C73:C79)</f>
        <v>93041095.031333998</v>
      </c>
      <c r="D80" s="16">
        <f>SUM(D73:D79)</f>
        <v>0</v>
      </c>
      <c r="E80" s="16">
        <f>SUM(E73:E79)</f>
        <v>71793089</v>
      </c>
    </row>
    <row r="81" spans="1:5" s="27" customFormat="1">
      <c r="A81" s="9"/>
      <c r="B81" s="18" t="s">
        <v>64</v>
      </c>
      <c r="C81" s="28"/>
      <c r="D81" s="28"/>
      <c r="E81" s="28"/>
    </row>
    <row r="82" spans="1:5" s="27" customFormat="1">
      <c r="A82" s="9"/>
      <c r="B82" s="18" t="s">
        <v>65</v>
      </c>
      <c r="C82" s="11">
        <f>+[2]Carátulas!$CI$107</f>
        <v>2201968.2865801044</v>
      </c>
      <c r="D82" s="28"/>
      <c r="E82" s="11">
        <v>15541599</v>
      </c>
    </row>
    <row r="83" spans="1:5" s="34" customFormat="1">
      <c r="A83" s="9"/>
      <c r="B83" s="18" t="s">
        <v>66</v>
      </c>
      <c r="C83" s="11">
        <f>+[2]Carátulas!$CI$108</f>
        <v>-3010085.0836288454</v>
      </c>
      <c r="D83" s="28"/>
      <c r="E83" s="28">
        <v>-2660142</v>
      </c>
    </row>
    <row r="84" spans="1:5" s="34" customFormat="1" ht="14.25">
      <c r="A84" s="9"/>
      <c r="B84" s="13" t="s">
        <v>67</v>
      </c>
      <c r="C84" s="93">
        <f>+[2]Carátulas!$CI$110+[2]Carátulas!$CI$109+17</f>
        <v>22444072.6813844</v>
      </c>
      <c r="D84" s="101"/>
      <c r="E84" s="93">
        <v>11592345</v>
      </c>
    </row>
    <row r="85" spans="1:5" s="30" customFormat="1">
      <c r="A85" s="14"/>
      <c r="B85" s="10" t="s">
        <v>68</v>
      </c>
      <c r="C85" s="16">
        <f>SUM(C80:C84)</f>
        <v>114677050.91566965</v>
      </c>
      <c r="D85" s="16">
        <f>SUM(D80:D83)</f>
        <v>0</v>
      </c>
      <c r="E85" s="16">
        <f>SUM(E80:E84)</f>
        <v>96266891</v>
      </c>
    </row>
    <row r="86" spans="1:5" s="27" customFormat="1">
      <c r="A86" s="9"/>
      <c r="B86" s="13" t="s">
        <v>69</v>
      </c>
      <c r="C86" s="11"/>
      <c r="D86" s="28"/>
      <c r="E86" s="28"/>
    </row>
    <row r="87" spans="1:5" s="27" customFormat="1">
      <c r="A87" s="9"/>
      <c r="B87" s="13" t="s">
        <v>43</v>
      </c>
      <c r="C87" s="11"/>
      <c r="D87" s="28"/>
      <c r="E87" s="35"/>
    </row>
    <row r="88" spans="1:5" s="27" customFormat="1" ht="14.25">
      <c r="A88" s="9"/>
      <c r="B88" s="13" t="s">
        <v>70</v>
      </c>
      <c r="C88" s="93">
        <f>+[2]Carátulas!$CI$114</f>
        <v>-77040230.598065123</v>
      </c>
      <c r="D88" s="101"/>
      <c r="E88" s="93">
        <v>-29840849</v>
      </c>
    </row>
    <row r="89" spans="1:5" s="30" customFormat="1" ht="14.25">
      <c r="A89" s="14"/>
      <c r="B89" s="10" t="s">
        <v>71</v>
      </c>
      <c r="C89" s="94">
        <f>SUM(C85:C88)</f>
        <v>37636820.317604527</v>
      </c>
      <c r="D89" s="94">
        <f>SUM(D85:D88)</f>
        <v>0</v>
      </c>
      <c r="E89" s="94">
        <f>SUM(E85:E88)</f>
        <v>66426042</v>
      </c>
    </row>
    <row r="90" spans="1:5" s="9" customFormat="1">
      <c r="B90" s="89" t="s">
        <v>72</v>
      </c>
      <c r="C90" s="45">
        <v>2021</v>
      </c>
      <c r="D90" s="45">
        <v>2008</v>
      </c>
      <c r="E90" s="45">
        <v>2020</v>
      </c>
    </row>
    <row r="91" spans="1:5" s="9" customFormat="1">
      <c r="B91" s="10" t="s">
        <v>73</v>
      </c>
      <c r="C91" s="7"/>
      <c r="D91" s="7" t="s">
        <v>4</v>
      </c>
      <c r="E91" s="7"/>
    </row>
    <row r="92" spans="1:5" s="9" customFormat="1">
      <c r="B92" s="13" t="s">
        <v>74</v>
      </c>
      <c r="C92" s="36">
        <f>+C18/C43</f>
        <v>0.34548031345097557</v>
      </c>
      <c r="D92" s="36" t="e">
        <f>+D18/D43</f>
        <v>#DIV/0!</v>
      </c>
      <c r="E92" s="36">
        <f>+E18/E43</f>
        <v>0.66626740481379798</v>
      </c>
    </row>
    <row r="93" spans="1:5" s="9" customFormat="1">
      <c r="B93" s="10" t="s">
        <v>75</v>
      </c>
      <c r="C93" s="36"/>
      <c r="D93" s="36"/>
      <c r="E93" s="36"/>
    </row>
    <row r="94" spans="1:5" s="9" customFormat="1">
      <c r="B94" s="13" t="s">
        <v>76</v>
      </c>
      <c r="C94" s="36">
        <f>+C54/C65</f>
        <v>0.5251625365450352</v>
      </c>
      <c r="D94" s="36" t="e">
        <f>+D54/D65</f>
        <v>#DIV/0!</v>
      </c>
      <c r="E94" s="36">
        <f>+E54/E65</f>
        <v>0.36888195257417233</v>
      </c>
    </row>
    <row r="95" spans="1:5" s="9" customFormat="1">
      <c r="B95" s="10" t="s">
        <v>77</v>
      </c>
      <c r="C95" s="36"/>
      <c r="D95" s="36"/>
      <c r="E95" s="36"/>
    </row>
    <row r="96" spans="1:5" s="9" customFormat="1">
      <c r="B96" s="13" t="s">
        <v>78</v>
      </c>
      <c r="C96" s="36">
        <f>C89/(C65)</f>
        <v>5.4076306692723307E-2</v>
      </c>
      <c r="D96" s="36">
        <f>D89/(D65-42051655)</f>
        <v>0</v>
      </c>
      <c r="E96" s="36">
        <f>E89/(E65)</f>
        <v>9.9406723938627373E-2</v>
      </c>
    </row>
    <row r="97" spans="2:5" s="9" customFormat="1">
      <c r="B97" s="10" t="s">
        <v>79</v>
      </c>
      <c r="C97" s="36"/>
      <c r="D97" s="36"/>
      <c r="E97" s="36"/>
    </row>
    <row r="98" spans="2:5" s="9" customFormat="1">
      <c r="B98" s="13" t="s">
        <v>80</v>
      </c>
      <c r="C98" s="37">
        <f>+C89/C31</f>
        <v>3.5456094268740621E-2</v>
      </c>
      <c r="D98" s="36" t="e">
        <f>+D89/D31</f>
        <v>#DIV/0!</v>
      </c>
      <c r="E98" s="37">
        <f>+E89/E31</f>
        <v>7.2618916300046008E-2</v>
      </c>
    </row>
    <row r="99" spans="2:5" s="9" customFormat="1">
      <c r="B99" s="10" t="s">
        <v>81</v>
      </c>
      <c r="C99" s="36"/>
      <c r="D99" s="36"/>
      <c r="E99" s="36"/>
    </row>
    <row r="100" spans="2:5" s="9" customFormat="1">
      <c r="B100" s="13" t="s">
        <v>82</v>
      </c>
      <c r="C100" s="37">
        <f>+C89/C65</f>
        <v>5.4076306692723307E-2</v>
      </c>
      <c r="D100" s="36" t="e">
        <f>+D89/D57</f>
        <v>#DIV/0!</v>
      </c>
      <c r="E100" s="37">
        <f>+E89/E65</f>
        <v>9.9406723938627373E-2</v>
      </c>
    </row>
    <row r="101" spans="2:5" s="9" customFormat="1">
      <c r="B101" s="13" t="s">
        <v>83</v>
      </c>
      <c r="C101" s="37">
        <f>+C63/C57</f>
        <v>0.83186236582972295</v>
      </c>
      <c r="D101" s="36" t="e">
        <f>+D63/D57</f>
        <v>#DIV/0!</v>
      </c>
      <c r="E101" s="37">
        <f>+E63/E57</f>
        <v>0.76449051143998259</v>
      </c>
    </row>
    <row r="102" spans="2:5" s="9" customFormat="1">
      <c r="B102" s="10" t="s">
        <v>84</v>
      </c>
      <c r="C102" s="38">
        <v>14</v>
      </c>
      <c r="D102" s="38">
        <v>19.43</v>
      </c>
      <c r="E102" s="38">
        <v>14</v>
      </c>
    </row>
    <row r="103" spans="2:5" s="9" customFormat="1">
      <c r="B103" s="39" t="s">
        <v>85</v>
      </c>
      <c r="C103" s="40">
        <f>+C65/23060100</f>
        <v>30.181770811980719</v>
      </c>
      <c r="D103" s="40">
        <f>+D65/23060100</f>
        <v>0</v>
      </c>
      <c r="E103" s="40">
        <f>+E65/23060100</f>
        <v>28.977534269148876</v>
      </c>
    </row>
    <row r="104" spans="2:5" ht="12" customHeight="1">
      <c r="B104" s="41" t="s">
        <v>86</v>
      </c>
      <c r="C104" s="42">
        <f>+(C80+-C70-C79)/C69</f>
        <v>0.41009292161248107</v>
      </c>
      <c r="D104" s="42" t="e">
        <f>+(D80+-D70-D79)/D69</f>
        <v>#DIV/0!</v>
      </c>
      <c r="E104" s="42">
        <f>+(E80+-E70-E79)/E69</f>
        <v>0.38202460882368977</v>
      </c>
    </row>
    <row r="113" spans="3:3">
      <c r="C113" s="43"/>
    </row>
    <row r="114" spans="3:3">
      <c r="C114" s="43"/>
    </row>
    <row r="115" spans="3:3">
      <c r="C115" s="43"/>
    </row>
  </sheetData>
  <protectedRanges>
    <protectedRange password="CC22" sqref="B2:E2" name="Rango11_1"/>
    <protectedRange password="CC22" sqref="D92:D103 D18 D30:D31 D43 D53:D54 D65:D66 D85 D80 D89 D73" name="Rango1_1"/>
    <protectedRange password="CC22" sqref="C92 E92" name="Rango1"/>
    <protectedRange password="CC22" sqref="E94 C94" name="Rango1_3"/>
    <protectedRange password="CC22" sqref="E96 C96" name="Rango1_4"/>
  </protectedRanges>
  <mergeCells count="3">
    <mergeCell ref="B1:C1"/>
    <mergeCell ref="B2:C2"/>
    <mergeCell ref="B3:C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4"/>
  <sheetViews>
    <sheetView topLeftCell="B1" workbookViewId="0">
      <selection activeCell="C56" sqref="C56"/>
    </sheetView>
  </sheetViews>
  <sheetFormatPr baseColWidth="10" defaultRowHeight="15.75" outlineLevelRow="1"/>
  <cols>
    <col min="1" max="1" width="0.5703125" style="50" hidden="1" customWidth="1"/>
    <col min="2" max="2" width="58.85546875" style="77" bestFit="1" customWidth="1"/>
    <col min="3" max="3" width="15.28515625" style="49" bestFit="1" customWidth="1"/>
    <col min="4" max="4" width="0.85546875" style="49" customWidth="1"/>
    <col min="5" max="5" width="13.5703125" style="49" customWidth="1"/>
    <col min="6" max="6" width="11.7109375" style="50" bestFit="1" customWidth="1"/>
    <col min="7" max="256" width="11.42578125" style="50"/>
    <col min="257" max="257" width="0" style="50" hidden="1" customWidth="1"/>
    <col min="258" max="258" width="58.85546875" style="50" bestFit="1" customWidth="1"/>
    <col min="259" max="259" width="15.28515625" style="50" bestFit="1" customWidth="1"/>
    <col min="260" max="260" width="0.85546875" style="50" customWidth="1"/>
    <col min="261" max="261" width="13.5703125" style="50" customWidth="1"/>
    <col min="262" max="262" width="11.7109375" style="50" bestFit="1" customWidth="1"/>
    <col min="263" max="512" width="11.42578125" style="50"/>
    <col min="513" max="513" width="0" style="50" hidden="1" customWidth="1"/>
    <col min="514" max="514" width="58.85546875" style="50" bestFit="1" customWidth="1"/>
    <col min="515" max="515" width="15.28515625" style="50" bestFit="1" customWidth="1"/>
    <col min="516" max="516" width="0.85546875" style="50" customWidth="1"/>
    <col min="517" max="517" width="13.5703125" style="50" customWidth="1"/>
    <col min="518" max="518" width="11.7109375" style="50" bestFit="1" customWidth="1"/>
    <col min="519" max="768" width="11.42578125" style="50"/>
    <col min="769" max="769" width="0" style="50" hidden="1" customWidth="1"/>
    <col min="770" max="770" width="58.85546875" style="50" bestFit="1" customWidth="1"/>
    <col min="771" max="771" width="15.28515625" style="50" bestFit="1" customWidth="1"/>
    <col min="772" max="772" width="0.85546875" style="50" customWidth="1"/>
    <col min="773" max="773" width="13.5703125" style="50" customWidth="1"/>
    <col min="774" max="774" width="11.7109375" style="50" bestFit="1" customWidth="1"/>
    <col min="775" max="1024" width="11.42578125" style="50"/>
    <col min="1025" max="1025" width="0" style="50" hidden="1" customWidth="1"/>
    <col min="1026" max="1026" width="58.85546875" style="50" bestFit="1" customWidth="1"/>
    <col min="1027" max="1027" width="15.28515625" style="50" bestFit="1" customWidth="1"/>
    <col min="1028" max="1028" width="0.85546875" style="50" customWidth="1"/>
    <col min="1029" max="1029" width="13.5703125" style="50" customWidth="1"/>
    <col min="1030" max="1030" width="11.7109375" style="50" bestFit="1" customWidth="1"/>
    <col min="1031" max="1280" width="11.42578125" style="50"/>
    <col min="1281" max="1281" width="0" style="50" hidden="1" customWidth="1"/>
    <col min="1282" max="1282" width="58.85546875" style="50" bestFit="1" customWidth="1"/>
    <col min="1283" max="1283" width="15.28515625" style="50" bestFit="1" customWidth="1"/>
    <col min="1284" max="1284" width="0.85546875" style="50" customWidth="1"/>
    <col min="1285" max="1285" width="13.5703125" style="50" customWidth="1"/>
    <col min="1286" max="1286" width="11.7109375" style="50" bestFit="1" customWidth="1"/>
    <col min="1287" max="1536" width="11.42578125" style="50"/>
    <col min="1537" max="1537" width="0" style="50" hidden="1" customWidth="1"/>
    <col min="1538" max="1538" width="58.85546875" style="50" bestFit="1" customWidth="1"/>
    <col min="1539" max="1539" width="15.28515625" style="50" bestFit="1" customWidth="1"/>
    <col min="1540" max="1540" width="0.85546875" style="50" customWidth="1"/>
    <col min="1541" max="1541" width="13.5703125" style="50" customWidth="1"/>
    <col min="1542" max="1542" width="11.7109375" style="50" bestFit="1" customWidth="1"/>
    <col min="1543" max="1792" width="11.42578125" style="50"/>
    <col min="1793" max="1793" width="0" style="50" hidden="1" customWidth="1"/>
    <col min="1794" max="1794" width="58.85546875" style="50" bestFit="1" customWidth="1"/>
    <col min="1795" max="1795" width="15.28515625" style="50" bestFit="1" customWidth="1"/>
    <col min="1796" max="1796" width="0.85546875" style="50" customWidth="1"/>
    <col min="1797" max="1797" width="13.5703125" style="50" customWidth="1"/>
    <col min="1798" max="1798" width="11.7109375" style="50" bestFit="1" customWidth="1"/>
    <col min="1799" max="2048" width="11.42578125" style="50"/>
    <col min="2049" max="2049" width="0" style="50" hidden="1" customWidth="1"/>
    <col min="2050" max="2050" width="58.85546875" style="50" bestFit="1" customWidth="1"/>
    <col min="2051" max="2051" width="15.28515625" style="50" bestFit="1" customWidth="1"/>
    <col min="2052" max="2052" width="0.85546875" style="50" customWidth="1"/>
    <col min="2053" max="2053" width="13.5703125" style="50" customWidth="1"/>
    <col min="2054" max="2054" width="11.7109375" style="50" bestFit="1" customWidth="1"/>
    <col min="2055" max="2304" width="11.42578125" style="50"/>
    <col min="2305" max="2305" width="0" style="50" hidden="1" customWidth="1"/>
    <col min="2306" max="2306" width="58.85546875" style="50" bestFit="1" customWidth="1"/>
    <col min="2307" max="2307" width="15.28515625" style="50" bestFit="1" customWidth="1"/>
    <col min="2308" max="2308" width="0.85546875" style="50" customWidth="1"/>
    <col min="2309" max="2309" width="13.5703125" style="50" customWidth="1"/>
    <col min="2310" max="2310" width="11.7109375" style="50" bestFit="1" customWidth="1"/>
    <col min="2311" max="2560" width="11.42578125" style="50"/>
    <col min="2561" max="2561" width="0" style="50" hidden="1" customWidth="1"/>
    <col min="2562" max="2562" width="58.85546875" style="50" bestFit="1" customWidth="1"/>
    <col min="2563" max="2563" width="15.28515625" style="50" bestFit="1" customWidth="1"/>
    <col min="2564" max="2564" width="0.85546875" style="50" customWidth="1"/>
    <col min="2565" max="2565" width="13.5703125" style="50" customWidth="1"/>
    <col min="2566" max="2566" width="11.7109375" style="50" bestFit="1" customWidth="1"/>
    <col min="2567" max="2816" width="11.42578125" style="50"/>
    <col min="2817" max="2817" width="0" style="50" hidden="1" customWidth="1"/>
    <col min="2818" max="2818" width="58.85546875" style="50" bestFit="1" customWidth="1"/>
    <col min="2819" max="2819" width="15.28515625" style="50" bestFit="1" customWidth="1"/>
    <col min="2820" max="2820" width="0.85546875" style="50" customWidth="1"/>
    <col min="2821" max="2821" width="13.5703125" style="50" customWidth="1"/>
    <col min="2822" max="2822" width="11.7109375" style="50" bestFit="1" customWidth="1"/>
    <col min="2823" max="3072" width="11.42578125" style="50"/>
    <col min="3073" max="3073" width="0" style="50" hidden="1" customWidth="1"/>
    <col min="3074" max="3074" width="58.85546875" style="50" bestFit="1" customWidth="1"/>
    <col min="3075" max="3075" width="15.28515625" style="50" bestFit="1" customWidth="1"/>
    <col min="3076" max="3076" width="0.85546875" style="50" customWidth="1"/>
    <col min="3077" max="3077" width="13.5703125" style="50" customWidth="1"/>
    <col min="3078" max="3078" width="11.7109375" style="50" bestFit="1" customWidth="1"/>
    <col min="3079" max="3328" width="11.42578125" style="50"/>
    <col min="3329" max="3329" width="0" style="50" hidden="1" customWidth="1"/>
    <col min="3330" max="3330" width="58.85546875" style="50" bestFit="1" customWidth="1"/>
    <col min="3331" max="3331" width="15.28515625" style="50" bestFit="1" customWidth="1"/>
    <col min="3332" max="3332" width="0.85546875" style="50" customWidth="1"/>
    <col min="3333" max="3333" width="13.5703125" style="50" customWidth="1"/>
    <col min="3334" max="3334" width="11.7109375" style="50" bestFit="1" customWidth="1"/>
    <col min="3335" max="3584" width="11.42578125" style="50"/>
    <col min="3585" max="3585" width="0" style="50" hidden="1" customWidth="1"/>
    <col min="3586" max="3586" width="58.85546875" style="50" bestFit="1" customWidth="1"/>
    <col min="3587" max="3587" width="15.28515625" style="50" bestFit="1" customWidth="1"/>
    <col min="3588" max="3588" width="0.85546875" style="50" customWidth="1"/>
    <col min="3589" max="3589" width="13.5703125" style="50" customWidth="1"/>
    <col min="3590" max="3590" width="11.7109375" style="50" bestFit="1" customWidth="1"/>
    <col min="3591" max="3840" width="11.42578125" style="50"/>
    <col min="3841" max="3841" width="0" style="50" hidden="1" customWidth="1"/>
    <col min="3842" max="3842" width="58.85546875" style="50" bestFit="1" customWidth="1"/>
    <col min="3843" max="3843" width="15.28515625" style="50" bestFit="1" customWidth="1"/>
    <col min="3844" max="3844" width="0.85546875" style="50" customWidth="1"/>
    <col min="3845" max="3845" width="13.5703125" style="50" customWidth="1"/>
    <col min="3846" max="3846" width="11.7109375" style="50" bestFit="1" customWidth="1"/>
    <col min="3847" max="4096" width="11.42578125" style="50"/>
    <col min="4097" max="4097" width="0" style="50" hidden="1" customWidth="1"/>
    <col min="4098" max="4098" width="58.85546875" style="50" bestFit="1" customWidth="1"/>
    <col min="4099" max="4099" width="15.28515625" style="50" bestFit="1" customWidth="1"/>
    <col min="4100" max="4100" width="0.85546875" style="50" customWidth="1"/>
    <col min="4101" max="4101" width="13.5703125" style="50" customWidth="1"/>
    <col min="4102" max="4102" width="11.7109375" style="50" bestFit="1" customWidth="1"/>
    <col min="4103" max="4352" width="11.42578125" style="50"/>
    <col min="4353" max="4353" width="0" style="50" hidden="1" customWidth="1"/>
    <col min="4354" max="4354" width="58.85546875" style="50" bestFit="1" customWidth="1"/>
    <col min="4355" max="4355" width="15.28515625" style="50" bestFit="1" customWidth="1"/>
    <col min="4356" max="4356" width="0.85546875" style="50" customWidth="1"/>
    <col min="4357" max="4357" width="13.5703125" style="50" customWidth="1"/>
    <col min="4358" max="4358" width="11.7109375" style="50" bestFit="1" customWidth="1"/>
    <col min="4359" max="4608" width="11.42578125" style="50"/>
    <col min="4609" max="4609" width="0" style="50" hidden="1" customWidth="1"/>
    <col min="4610" max="4610" width="58.85546875" style="50" bestFit="1" customWidth="1"/>
    <col min="4611" max="4611" width="15.28515625" style="50" bestFit="1" customWidth="1"/>
    <col min="4612" max="4612" width="0.85546875" style="50" customWidth="1"/>
    <col min="4613" max="4613" width="13.5703125" style="50" customWidth="1"/>
    <col min="4614" max="4614" width="11.7109375" style="50" bestFit="1" customWidth="1"/>
    <col min="4615" max="4864" width="11.42578125" style="50"/>
    <col min="4865" max="4865" width="0" style="50" hidden="1" customWidth="1"/>
    <col min="4866" max="4866" width="58.85546875" style="50" bestFit="1" customWidth="1"/>
    <col min="4867" max="4867" width="15.28515625" style="50" bestFit="1" customWidth="1"/>
    <col min="4868" max="4868" width="0.85546875" style="50" customWidth="1"/>
    <col min="4869" max="4869" width="13.5703125" style="50" customWidth="1"/>
    <col min="4870" max="4870" width="11.7109375" style="50" bestFit="1" customWidth="1"/>
    <col min="4871" max="5120" width="11.42578125" style="50"/>
    <col min="5121" max="5121" width="0" style="50" hidden="1" customWidth="1"/>
    <col min="5122" max="5122" width="58.85546875" style="50" bestFit="1" customWidth="1"/>
    <col min="5123" max="5123" width="15.28515625" style="50" bestFit="1" customWidth="1"/>
    <col min="5124" max="5124" width="0.85546875" style="50" customWidth="1"/>
    <col min="5125" max="5125" width="13.5703125" style="50" customWidth="1"/>
    <col min="5126" max="5126" width="11.7109375" style="50" bestFit="1" customWidth="1"/>
    <col min="5127" max="5376" width="11.42578125" style="50"/>
    <col min="5377" max="5377" width="0" style="50" hidden="1" customWidth="1"/>
    <col min="5378" max="5378" width="58.85546875" style="50" bestFit="1" customWidth="1"/>
    <col min="5379" max="5379" width="15.28515625" style="50" bestFit="1" customWidth="1"/>
    <col min="5380" max="5380" width="0.85546875" style="50" customWidth="1"/>
    <col min="5381" max="5381" width="13.5703125" style="50" customWidth="1"/>
    <col min="5382" max="5382" width="11.7109375" style="50" bestFit="1" customWidth="1"/>
    <col min="5383" max="5632" width="11.42578125" style="50"/>
    <col min="5633" max="5633" width="0" style="50" hidden="1" customWidth="1"/>
    <col min="5634" max="5634" width="58.85546875" style="50" bestFit="1" customWidth="1"/>
    <col min="5635" max="5635" width="15.28515625" style="50" bestFit="1" customWidth="1"/>
    <col min="5636" max="5636" width="0.85546875" style="50" customWidth="1"/>
    <col min="5637" max="5637" width="13.5703125" style="50" customWidth="1"/>
    <col min="5638" max="5638" width="11.7109375" style="50" bestFit="1" customWidth="1"/>
    <col min="5639" max="5888" width="11.42578125" style="50"/>
    <col min="5889" max="5889" width="0" style="50" hidden="1" customWidth="1"/>
    <col min="5890" max="5890" width="58.85546875" style="50" bestFit="1" customWidth="1"/>
    <col min="5891" max="5891" width="15.28515625" style="50" bestFit="1" customWidth="1"/>
    <col min="5892" max="5892" width="0.85546875" style="50" customWidth="1"/>
    <col min="5893" max="5893" width="13.5703125" style="50" customWidth="1"/>
    <col min="5894" max="5894" width="11.7109375" style="50" bestFit="1" customWidth="1"/>
    <col min="5895" max="6144" width="11.42578125" style="50"/>
    <col min="6145" max="6145" width="0" style="50" hidden="1" customWidth="1"/>
    <col min="6146" max="6146" width="58.85546875" style="50" bestFit="1" customWidth="1"/>
    <col min="6147" max="6147" width="15.28515625" style="50" bestFit="1" customWidth="1"/>
    <col min="6148" max="6148" width="0.85546875" style="50" customWidth="1"/>
    <col min="6149" max="6149" width="13.5703125" style="50" customWidth="1"/>
    <col min="6150" max="6150" width="11.7109375" style="50" bestFit="1" customWidth="1"/>
    <col min="6151" max="6400" width="11.42578125" style="50"/>
    <col min="6401" max="6401" width="0" style="50" hidden="1" customWidth="1"/>
    <col min="6402" max="6402" width="58.85546875" style="50" bestFit="1" customWidth="1"/>
    <col min="6403" max="6403" width="15.28515625" style="50" bestFit="1" customWidth="1"/>
    <col min="6404" max="6404" width="0.85546875" style="50" customWidth="1"/>
    <col min="6405" max="6405" width="13.5703125" style="50" customWidth="1"/>
    <col min="6406" max="6406" width="11.7109375" style="50" bestFit="1" customWidth="1"/>
    <col min="6407" max="6656" width="11.42578125" style="50"/>
    <col min="6657" max="6657" width="0" style="50" hidden="1" customWidth="1"/>
    <col min="6658" max="6658" width="58.85546875" style="50" bestFit="1" customWidth="1"/>
    <col min="6659" max="6659" width="15.28515625" style="50" bestFit="1" customWidth="1"/>
    <col min="6660" max="6660" width="0.85546875" style="50" customWidth="1"/>
    <col min="6661" max="6661" width="13.5703125" style="50" customWidth="1"/>
    <col min="6662" max="6662" width="11.7109375" style="50" bestFit="1" customWidth="1"/>
    <col min="6663" max="6912" width="11.42578125" style="50"/>
    <col min="6913" max="6913" width="0" style="50" hidden="1" customWidth="1"/>
    <col min="6914" max="6914" width="58.85546875" style="50" bestFit="1" customWidth="1"/>
    <col min="6915" max="6915" width="15.28515625" style="50" bestFit="1" customWidth="1"/>
    <col min="6916" max="6916" width="0.85546875" style="50" customWidth="1"/>
    <col min="6917" max="6917" width="13.5703125" style="50" customWidth="1"/>
    <col min="6918" max="6918" width="11.7109375" style="50" bestFit="1" customWidth="1"/>
    <col min="6919" max="7168" width="11.42578125" style="50"/>
    <col min="7169" max="7169" width="0" style="50" hidden="1" customWidth="1"/>
    <col min="7170" max="7170" width="58.85546875" style="50" bestFit="1" customWidth="1"/>
    <col min="7171" max="7171" width="15.28515625" style="50" bestFit="1" customWidth="1"/>
    <col min="7172" max="7172" width="0.85546875" style="50" customWidth="1"/>
    <col min="7173" max="7173" width="13.5703125" style="50" customWidth="1"/>
    <col min="7174" max="7174" width="11.7109375" style="50" bestFit="1" customWidth="1"/>
    <col min="7175" max="7424" width="11.42578125" style="50"/>
    <col min="7425" max="7425" width="0" style="50" hidden="1" customWidth="1"/>
    <col min="7426" max="7426" width="58.85546875" style="50" bestFit="1" customWidth="1"/>
    <col min="7427" max="7427" width="15.28515625" style="50" bestFit="1" customWidth="1"/>
    <col min="7428" max="7428" width="0.85546875" style="50" customWidth="1"/>
    <col min="7429" max="7429" width="13.5703125" style="50" customWidth="1"/>
    <col min="7430" max="7430" width="11.7109375" style="50" bestFit="1" customWidth="1"/>
    <col min="7431" max="7680" width="11.42578125" style="50"/>
    <col min="7681" max="7681" width="0" style="50" hidden="1" customWidth="1"/>
    <col min="7682" max="7682" width="58.85546875" style="50" bestFit="1" customWidth="1"/>
    <col min="7683" max="7683" width="15.28515625" style="50" bestFit="1" customWidth="1"/>
    <col min="7684" max="7684" width="0.85546875" style="50" customWidth="1"/>
    <col min="7685" max="7685" width="13.5703125" style="50" customWidth="1"/>
    <col min="7686" max="7686" width="11.7109375" style="50" bestFit="1" customWidth="1"/>
    <col min="7687" max="7936" width="11.42578125" style="50"/>
    <col min="7937" max="7937" width="0" style="50" hidden="1" customWidth="1"/>
    <col min="7938" max="7938" width="58.85546875" style="50" bestFit="1" customWidth="1"/>
    <col min="7939" max="7939" width="15.28515625" style="50" bestFit="1" customWidth="1"/>
    <col min="7940" max="7940" width="0.85546875" style="50" customWidth="1"/>
    <col min="7941" max="7941" width="13.5703125" style="50" customWidth="1"/>
    <col min="7942" max="7942" width="11.7109375" style="50" bestFit="1" customWidth="1"/>
    <col min="7943" max="8192" width="11.42578125" style="50"/>
    <col min="8193" max="8193" width="0" style="50" hidden="1" customWidth="1"/>
    <col min="8194" max="8194" width="58.85546875" style="50" bestFit="1" customWidth="1"/>
    <col min="8195" max="8195" width="15.28515625" style="50" bestFit="1" customWidth="1"/>
    <col min="8196" max="8196" width="0.85546875" style="50" customWidth="1"/>
    <col min="8197" max="8197" width="13.5703125" style="50" customWidth="1"/>
    <col min="8198" max="8198" width="11.7109375" style="50" bestFit="1" customWidth="1"/>
    <col min="8199" max="8448" width="11.42578125" style="50"/>
    <col min="8449" max="8449" width="0" style="50" hidden="1" customWidth="1"/>
    <col min="8450" max="8450" width="58.85546875" style="50" bestFit="1" customWidth="1"/>
    <col min="8451" max="8451" width="15.28515625" style="50" bestFit="1" customWidth="1"/>
    <col min="8452" max="8452" width="0.85546875" style="50" customWidth="1"/>
    <col min="8453" max="8453" width="13.5703125" style="50" customWidth="1"/>
    <col min="8454" max="8454" width="11.7109375" style="50" bestFit="1" customWidth="1"/>
    <col min="8455" max="8704" width="11.42578125" style="50"/>
    <col min="8705" max="8705" width="0" style="50" hidden="1" customWidth="1"/>
    <col min="8706" max="8706" width="58.85546875" style="50" bestFit="1" customWidth="1"/>
    <col min="8707" max="8707" width="15.28515625" style="50" bestFit="1" customWidth="1"/>
    <col min="8708" max="8708" width="0.85546875" style="50" customWidth="1"/>
    <col min="8709" max="8709" width="13.5703125" style="50" customWidth="1"/>
    <col min="8710" max="8710" width="11.7109375" style="50" bestFit="1" customWidth="1"/>
    <col min="8711" max="8960" width="11.42578125" style="50"/>
    <col min="8961" max="8961" width="0" style="50" hidden="1" customWidth="1"/>
    <col min="8962" max="8962" width="58.85546875" style="50" bestFit="1" customWidth="1"/>
    <col min="8963" max="8963" width="15.28515625" style="50" bestFit="1" customWidth="1"/>
    <col min="8964" max="8964" width="0.85546875" style="50" customWidth="1"/>
    <col min="8965" max="8965" width="13.5703125" style="50" customWidth="1"/>
    <col min="8966" max="8966" width="11.7109375" style="50" bestFit="1" customWidth="1"/>
    <col min="8967" max="9216" width="11.42578125" style="50"/>
    <col min="9217" max="9217" width="0" style="50" hidden="1" customWidth="1"/>
    <col min="9218" max="9218" width="58.85546875" style="50" bestFit="1" customWidth="1"/>
    <col min="9219" max="9219" width="15.28515625" style="50" bestFit="1" customWidth="1"/>
    <col min="9220" max="9220" width="0.85546875" style="50" customWidth="1"/>
    <col min="9221" max="9221" width="13.5703125" style="50" customWidth="1"/>
    <col min="9222" max="9222" width="11.7109375" style="50" bestFit="1" customWidth="1"/>
    <col min="9223" max="9472" width="11.42578125" style="50"/>
    <col min="9473" max="9473" width="0" style="50" hidden="1" customWidth="1"/>
    <col min="9474" max="9474" width="58.85546875" style="50" bestFit="1" customWidth="1"/>
    <col min="9475" max="9475" width="15.28515625" style="50" bestFit="1" customWidth="1"/>
    <col min="9476" max="9476" width="0.85546875" style="50" customWidth="1"/>
    <col min="9477" max="9477" width="13.5703125" style="50" customWidth="1"/>
    <col min="9478" max="9478" width="11.7109375" style="50" bestFit="1" customWidth="1"/>
    <col min="9479" max="9728" width="11.42578125" style="50"/>
    <col min="9729" max="9729" width="0" style="50" hidden="1" customWidth="1"/>
    <col min="9730" max="9730" width="58.85546875" style="50" bestFit="1" customWidth="1"/>
    <col min="9731" max="9731" width="15.28515625" style="50" bestFit="1" customWidth="1"/>
    <col min="9732" max="9732" width="0.85546875" style="50" customWidth="1"/>
    <col min="9733" max="9733" width="13.5703125" style="50" customWidth="1"/>
    <col min="9734" max="9734" width="11.7109375" style="50" bestFit="1" customWidth="1"/>
    <col min="9735" max="9984" width="11.42578125" style="50"/>
    <col min="9985" max="9985" width="0" style="50" hidden="1" customWidth="1"/>
    <col min="9986" max="9986" width="58.85546875" style="50" bestFit="1" customWidth="1"/>
    <col min="9987" max="9987" width="15.28515625" style="50" bestFit="1" customWidth="1"/>
    <col min="9988" max="9988" width="0.85546875" style="50" customWidth="1"/>
    <col min="9989" max="9989" width="13.5703125" style="50" customWidth="1"/>
    <col min="9990" max="9990" width="11.7109375" style="50" bestFit="1" customWidth="1"/>
    <col min="9991" max="10240" width="11.42578125" style="50"/>
    <col min="10241" max="10241" width="0" style="50" hidden="1" customWidth="1"/>
    <col min="10242" max="10242" width="58.85546875" style="50" bestFit="1" customWidth="1"/>
    <col min="10243" max="10243" width="15.28515625" style="50" bestFit="1" customWidth="1"/>
    <col min="10244" max="10244" width="0.85546875" style="50" customWidth="1"/>
    <col min="10245" max="10245" width="13.5703125" style="50" customWidth="1"/>
    <col min="10246" max="10246" width="11.7109375" style="50" bestFit="1" customWidth="1"/>
    <col min="10247" max="10496" width="11.42578125" style="50"/>
    <col min="10497" max="10497" width="0" style="50" hidden="1" customWidth="1"/>
    <col min="10498" max="10498" width="58.85546875" style="50" bestFit="1" customWidth="1"/>
    <col min="10499" max="10499" width="15.28515625" style="50" bestFit="1" customWidth="1"/>
    <col min="10500" max="10500" width="0.85546875" style="50" customWidth="1"/>
    <col min="10501" max="10501" width="13.5703125" style="50" customWidth="1"/>
    <col min="10502" max="10502" width="11.7109375" style="50" bestFit="1" customWidth="1"/>
    <col min="10503" max="10752" width="11.42578125" style="50"/>
    <col min="10753" max="10753" width="0" style="50" hidden="1" customWidth="1"/>
    <col min="10754" max="10754" width="58.85546875" style="50" bestFit="1" customWidth="1"/>
    <col min="10755" max="10755" width="15.28515625" style="50" bestFit="1" customWidth="1"/>
    <col min="10756" max="10756" width="0.85546875" style="50" customWidth="1"/>
    <col min="10757" max="10757" width="13.5703125" style="50" customWidth="1"/>
    <col min="10758" max="10758" width="11.7109375" style="50" bestFit="1" customWidth="1"/>
    <col min="10759" max="11008" width="11.42578125" style="50"/>
    <col min="11009" max="11009" width="0" style="50" hidden="1" customWidth="1"/>
    <col min="11010" max="11010" width="58.85546875" style="50" bestFit="1" customWidth="1"/>
    <col min="11011" max="11011" width="15.28515625" style="50" bestFit="1" customWidth="1"/>
    <col min="11012" max="11012" width="0.85546875" style="50" customWidth="1"/>
    <col min="11013" max="11013" width="13.5703125" style="50" customWidth="1"/>
    <col min="11014" max="11014" width="11.7109375" style="50" bestFit="1" customWidth="1"/>
    <col min="11015" max="11264" width="11.42578125" style="50"/>
    <col min="11265" max="11265" width="0" style="50" hidden="1" customWidth="1"/>
    <col min="11266" max="11266" width="58.85546875" style="50" bestFit="1" customWidth="1"/>
    <col min="11267" max="11267" width="15.28515625" style="50" bestFit="1" customWidth="1"/>
    <col min="11268" max="11268" width="0.85546875" style="50" customWidth="1"/>
    <col min="11269" max="11269" width="13.5703125" style="50" customWidth="1"/>
    <col min="11270" max="11270" width="11.7109375" style="50" bestFit="1" customWidth="1"/>
    <col min="11271" max="11520" width="11.42578125" style="50"/>
    <col min="11521" max="11521" width="0" style="50" hidden="1" customWidth="1"/>
    <col min="11522" max="11522" width="58.85546875" style="50" bestFit="1" customWidth="1"/>
    <col min="11523" max="11523" width="15.28515625" style="50" bestFit="1" customWidth="1"/>
    <col min="11524" max="11524" width="0.85546875" style="50" customWidth="1"/>
    <col min="11525" max="11525" width="13.5703125" style="50" customWidth="1"/>
    <col min="11526" max="11526" width="11.7109375" style="50" bestFit="1" customWidth="1"/>
    <col min="11527" max="11776" width="11.42578125" style="50"/>
    <col min="11777" max="11777" width="0" style="50" hidden="1" customWidth="1"/>
    <col min="11778" max="11778" width="58.85546875" style="50" bestFit="1" customWidth="1"/>
    <col min="11779" max="11779" width="15.28515625" style="50" bestFit="1" customWidth="1"/>
    <col min="11780" max="11780" width="0.85546875" style="50" customWidth="1"/>
    <col min="11781" max="11781" width="13.5703125" style="50" customWidth="1"/>
    <col min="11782" max="11782" width="11.7109375" style="50" bestFit="1" customWidth="1"/>
    <col min="11783" max="12032" width="11.42578125" style="50"/>
    <col min="12033" max="12033" width="0" style="50" hidden="1" customWidth="1"/>
    <col min="12034" max="12034" width="58.85546875" style="50" bestFit="1" customWidth="1"/>
    <col min="12035" max="12035" width="15.28515625" style="50" bestFit="1" customWidth="1"/>
    <col min="12036" max="12036" width="0.85546875" style="50" customWidth="1"/>
    <col min="12037" max="12037" width="13.5703125" style="50" customWidth="1"/>
    <col min="12038" max="12038" width="11.7109375" style="50" bestFit="1" customWidth="1"/>
    <col min="12039" max="12288" width="11.42578125" style="50"/>
    <col min="12289" max="12289" width="0" style="50" hidden="1" customWidth="1"/>
    <col min="12290" max="12290" width="58.85546875" style="50" bestFit="1" customWidth="1"/>
    <col min="12291" max="12291" width="15.28515625" style="50" bestFit="1" customWidth="1"/>
    <col min="12292" max="12292" width="0.85546875" style="50" customWidth="1"/>
    <col min="12293" max="12293" width="13.5703125" style="50" customWidth="1"/>
    <col min="12294" max="12294" width="11.7109375" style="50" bestFit="1" customWidth="1"/>
    <col min="12295" max="12544" width="11.42578125" style="50"/>
    <col min="12545" max="12545" width="0" style="50" hidden="1" customWidth="1"/>
    <col min="12546" max="12546" width="58.85546875" style="50" bestFit="1" customWidth="1"/>
    <col min="12547" max="12547" width="15.28515625" style="50" bestFit="1" customWidth="1"/>
    <col min="12548" max="12548" width="0.85546875" style="50" customWidth="1"/>
    <col min="12549" max="12549" width="13.5703125" style="50" customWidth="1"/>
    <col min="12550" max="12550" width="11.7109375" style="50" bestFit="1" customWidth="1"/>
    <col min="12551" max="12800" width="11.42578125" style="50"/>
    <col min="12801" max="12801" width="0" style="50" hidden="1" customWidth="1"/>
    <col min="12802" max="12802" width="58.85546875" style="50" bestFit="1" customWidth="1"/>
    <col min="12803" max="12803" width="15.28515625" style="50" bestFit="1" customWidth="1"/>
    <col min="12804" max="12804" width="0.85546875" style="50" customWidth="1"/>
    <col min="12805" max="12805" width="13.5703125" style="50" customWidth="1"/>
    <col min="12806" max="12806" width="11.7109375" style="50" bestFit="1" customWidth="1"/>
    <col min="12807" max="13056" width="11.42578125" style="50"/>
    <col min="13057" max="13057" width="0" style="50" hidden="1" customWidth="1"/>
    <col min="13058" max="13058" width="58.85546875" style="50" bestFit="1" customWidth="1"/>
    <col min="13059" max="13059" width="15.28515625" style="50" bestFit="1" customWidth="1"/>
    <col min="13060" max="13060" width="0.85546875" style="50" customWidth="1"/>
    <col min="13061" max="13061" width="13.5703125" style="50" customWidth="1"/>
    <col min="13062" max="13062" width="11.7109375" style="50" bestFit="1" customWidth="1"/>
    <col min="13063" max="13312" width="11.42578125" style="50"/>
    <col min="13313" max="13313" width="0" style="50" hidden="1" customWidth="1"/>
    <col min="13314" max="13314" width="58.85546875" style="50" bestFit="1" customWidth="1"/>
    <col min="13315" max="13315" width="15.28515625" style="50" bestFit="1" customWidth="1"/>
    <col min="13316" max="13316" width="0.85546875" style="50" customWidth="1"/>
    <col min="13317" max="13317" width="13.5703125" style="50" customWidth="1"/>
    <col min="13318" max="13318" width="11.7109375" style="50" bestFit="1" customWidth="1"/>
    <col min="13319" max="13568" width="11.42578125" style="50"/>
    <col min="13569" max="13569" width="0" style="50" hidden="1" customWidth="1"/>
    <col min="13570" max="13570" width="58.85546875" style="50" bestFit="1" customWidth="1"/>
    <col min="13571" max="13571" width="15.28515625" style="50" bestFit="1" customWidth="1"/>
    <col min="13572" max="13572" width="0.85546875" style="50" customWidth="1"/>
    <col min="13573" max="13573" width="13.5703125" style="50" customWidth="1"/>
    <col min="13574" max="13574" width="11.7109375" style="50" bestFit="1" customWidth="1"/>
    <col min="13575" max="13824" width="11.42578125" style="50"/>
    <col min="13825" max="13825" width="0" style="50" hidden="1" customWidth="1"/>
    <col min="13826" max="13826" width="58.85546875" style="50" bestFit="1" customWidth="1"/>
    <col min="13827" max="13827" width="15.28515625" style="50" bestFit="1" customWidth="1"/>
    <col min="13828" max="13828" width="0.85546875" style="50" customWidth="1"/>
    <col min="13829" max="13829" width="13.5703125" style="50" customWidth="1"/>
    <col min="13830" max="13830" width="11.7109375" style="50" bestFit="1" customWidth="1"/>
    <col min="13831" max="14080" width="11.42578125" style="50"/>
    <col min="14081" max="14081" width="0" style="50" hidden="1" customWidth="1"/>
    <col min="14082" max="14082" width="58.85546875" style="50" bestFit="1" customWidth="1"/>
    <col min="14083" max="14083" width="15.28515625" style="50" bestFit="1" customWidth="1"/>
    <col min="14084" max="14084" width="0.85546875" style="50" customWidth="1"/>
    <col min="14085" max="14085" width="13.5703125" style="50" customWidth="1"/>
    <col min="14086" max="14086" width="11.7109375" style="50" bestFit="1" customWidth="1"/>
    <col min="14087" max="14336" width="11.42578125" style="50"/>
    <col min="14337" max="14337" width="0" style="50" hidden="1" customWidth="1"/>
    <col min="14338" max="14338" width="58.85546875" style="50" bestFit="1" customWidth="1"/>
    <col min="14339" max="14339" width="15.28515625" style="50" bestFit="1" customWidth="1"/>
    <col min="14340" max="14340" width="0.85546875" style="50" customWidth="1"/>
    <col min="14341" max="14341" width="13.5703125" style="50" customWidth="1"/>
    <col min="14342" max="14342" width="11.7109375" style="50" bestFit="1" customWidth="1"/>
    <col min="14343" max="14592" width="11.42578125" style="50"/>
    <col min="14593" max="14593" width="0" style="50" hidden="1" customWidth="1"/>
    <col min="14594" max="14594" width="58.85546875" style="50" bestFit="1" customWidth="1"/>
    <col min="14595" max="14595" width="15.28515625" style="50" bestFit="1" customWidth="1"/>
    <col min="14596" max="14596" width="0.85546875" style="50" customWidth="1"/>
    <col min="14597" max="14597" width="13.5703125" style="50" customWidth="1"/>
    <col min="14598" max="14598" width="11.7109375" style="50" bestFit="1" customWidth="1"/>
    <col min="14599" max="14848" width="11.42578125" style="50"/>
    <col min="14849" max="14849" width="0" style="50" hidden="1" customWidth="1"/>
    <col min="14850" max="14850" width="58.85546875" style="50" bestFit="1" customWidth="1"/>
    <col min="14851" max="14851" width="15.28515625" style="50" bestFit="1" customWidth="1"/>
    <col min="14852" max="14852" width="0.85546875" style="50" customWidth="1"/>
    <col min="14853" max="14853" width="13.5703125" style="50" customWidth="1"/>
    <col min="14854" max="14854" width="11.7109375" style="50" bestFit="1" customWidth="1"/>
    <col min="14855" max="15104" width="11.42578125" style="50"/>
    <col min="15105" max="15105" width="0" style="50" hidden="1" customWidth="1"/>
    <col min="15106" max="15106" width="58.85546875" style="50" bestFit="1" customWidth="1"/>
    <col min="15107" max="15107" width="15.28515625" style="50" bestFit="1" customWidth="1"/>
    <col min="15108" max="15108" width="0.85546875" style="50" customWidth="1"/>
    <col min="15109" max="15109" width="13.5703125" style="50" customWidth="1"/>
    <col min="15110" max="15110" width="11.7109375" style="50" bestFit="1" customWidth="1"/>
    <col min="15111" max="15360" width="11.42578125" style="50"/>
    <col min="15361" max="15361" width="0" style="50" hidden="1" customWidth="1"/>
    <col min="15362" max="15362" width="58.85546875" style="50" bestFit="1" customWidth="1"/>
    <col min="15363" max="15363" width="15.28515625" style="50" bestFit="1" customWidth="1"/>
    <col min="15364" max="15364" width="0.85546875" style="50" customWidth="1"/>
    <col min="15365" max="15365" width="13.5703125" style="50" customWidth="1"/>
    <col min="15366" max="15366" width="11.7109375" style="50" bestFit="1" customWidth="1"/>
    <col min="15367" max="15616" width="11.42578125" style="50"/>
    <col min="15617" max="15617" width="0" style="50" hidden="1" customWidth="1"/>
    <col min="15618" max="15618" width="58.85546875" style="50" bestFit="1" customWidth="1"/>
    <col min="15619" max="15619" width="15.28515625" style="50" bestFit="1" customWidth="1"/>
    <col min="15620" max="15620" width="0.85546875" style="50" customWidth="1"/>
    <col min="15621" max="15621" width="13.5703125" style="50" customWidth="1"/>
    <col min="15622" max="15622" width="11.7109375" style="50" bestFit="1" customWidth="1"/>
    <col min="15623" max="15872" width="11.42578125" style="50"/>
    <col min="15873" max="15873" width="0" style="50" hidden="1" customWidth="1"/>
    <col min="15874" max="15874" width="58.85546875" style="50" bestFit="1" customWidth="1"/>
    <col min="15875" max="15875" width="15.28515625" style="50" bestFit="1" customWidth="1"/>
    <col min="15876" max="15876" width="0.85546875" style="50" customWidth="1"/>
    <col min="15877" max="15877" width="13.5703125" style="50" customWidth="1"/>
    <col min="15878" max="15878" width="11.7109375" style="50" bestFit="1" customWidth="1"/>
    <col min="15879" max="16128" width="11.42578125" style="50"/>
    <col min="16129" max="16129" width="0" style="50" hidden="1" customWidth="1"/>
    <col min="16130" max="16130" width="58.85546875" style="50" bestFit="1" customWidth="1"/>
    <col min="16131" max="16131" width="15.28515625" style="50" bestFit="1" customWidth="1"/>
    <col min="16132" max="16132" width="0.85546875" style="50" customWidth="1"/>
    <col min="16133" max="16133" width="13.5703125" style="50" customWidth="1"/>
    <col min="16134" max="16134" width="11.7109375" style="50" bestFit="1" customWidth="1"/>
    <col min="16135" max="16384" width="11.42578125" style="50"/>
  </cols>
  <sheetData>
    <row r="1" spans="1:6" ht="18.75" customHeight="1">
      <c r="A1" s="46" t="s">
        <v>87</v>
      </c>
      <c r="B1" s="47" t="s">
        <v>126</v>
      </c>
      <c r="C1" s="48" t="s">
        <v>124</v>
      </c>
      <c r="E1" s="48" t="s">
        <v>123</v>
      </c>
    </row>
    <row r="2" spans="1:6" ht="18.75" customHeight="1">
      <c r="A2" s="51" t="s">
        <v>88</v>
      </c>
      <c r="B2" s="52" t="s">
        <v>89</v>
      </c>
      <c r="C2" s="53">
        <f>+C15/C16</f>
        <v>5.4076306692723307E-2</v>
      </c>
      <c r="E2" s="53">
        <f>+C18/C19</f>
        <v>9.9406723938627373E-2</v>
      </c>
    </row>
    <row r="3" spans="1:6" ht="18.75" customHeight="1">
      <c r="A3" s="51" t="s">
        <v>90</v>
      </c>
      <c r="B3" s="52" t="s">
        <v>91</v>
      </c>
      <c r="C3" s="53">
        <f>+C24/C25</f>
        <v>3.5456094268740621E-2</v>
      </c>
      <c r="E3" s="90">
        <f>+C27/C28</f>
        <v>7.2618916300046008E-2</v>
      </c>
    </row>
    <row r="4" spans="1:6" ht="15" hidden="1" customHeight="1" outlineLevel="1">
      <c r="A4" s="51" t="s">
        <v>92</v>
      </c>
      <c r="B4" s="52"/>
      <c r="C4" s="54"/>
      <c r="E4" s="54"/>
    </row>
    <row r="5" spans="1:6" ht="14.25" hidden="1" customHeight="1" outlineLevel="1">
      <c r="A5" s="51" t="s">
        <v>93</v>
      </c>
      <c r="B5" s="52"/>
      <c r="C5" s="54"/>
      <c r="E5" s="54"/>
    </row>
    <row r="6" spans="1:6" ht="14.25" customHeight="1" collapsed="1">
      <c r="A6" s="51" t="s">
        <v>94</v>
      </c>
      <c r="B6" s="52" t="s">
        <v>95</v>
      </c>
      <c r="C6" s="55">
        <f>+E31</f>
        <v>0.34548031345097557</v>
      </c>
      <c r="E6" s="55">
        <f>+E34</f>
        <v>0.66626740481379798</v>
      </c>
    </row>
    <row r="7" spans="1:6" ht="13.5" customHeight="1">
      <c r="A7" s="51" t="s">
        <v>96</v>
      </c>
      <c r="B7" s="52" t="s">
        <v>96</v>
      </c>
      <c r="C7" s="54">
        <f>+E39</f>
        <v>0.3443321768987842</v>
      </c>
      <c r="E7" s="54">
        <f>+E42</f>
        <v>0.26947681783698924</v>
      </c>
    </row>
    <row r="8" spans="1:6" ht="13.5" customHeight="1">
      <c r="A8" s="51" t="s">
        <v>97</v>
      </c>
      <c r="B8" s="56" t="s">
        <v>98</v>
      </c>
      <c r="C8" s="54">
        <f>+E48</f>
        <v>0.5251625365450352</v>
      </c>
      <c r="E8" s="54">
        <f>+E51</f>
        <v>0.36888195257417233</v>
      </c>
    </row>
    <row r="9" spans="1:6" ht="13.5" hidden="1" customHeight="1" outlineLevel="1">
      <c r="A9" s="57" t="s">
        <v>99</v>
      </c>
      <c r="B9" s="52"/>
      <c r="C9" s="54"/>
      <c r="E9" s="54"/>
    </row>
    <row r="10" spans="1:6" hidden="1" collapsed="1">
      <c r="A10" s="58" t="s">
        <v>84</v>
      </c>
      <c r="B10" s="52" t="s">
        <v>100</v>
      </c>
      <c r="C10" s="59">
        <v>14</v>
      </c>
      <c r="E10" s="59">
        <v>19</v>
      </c>
    </row>
    <row r="11" spans="1:6" hidden="1">
      <c r="A11" s="60" t="s">
        <v>85</v>
      </c>
      <c r="B11" s="52" t="s">
        <v>101</v>
      </c>
      <c r="C11" s="61">
        <f>+E59</f>
        <v>30.181770811980719</v>
      </c>
      <c r="E11" s="61">
        <f>+E62</f>
        <v>28.977534269148876</v>
      </c>
    </row>
    <row r="12" spans="1:6" hidden="1">
      <c r="B12" s="62" t="s">
        <v>102</v>
      </c>
      <c r="C12" s="63">
        <f>+'[1]Plantilla BV'!C98</f>
        <v>0.31602980926594093</v>
      </c>
      <c r="E12" s="63">
        <f>+'[1]Plantilla BV'!E98</f>
        <v>0.37931519908207034</v>
      </c>
    </row>
    <row r="14" spans="1:6">
      <c r="B14" s="64" t="s">
        <v>103</v>
      </c>
      <c r="C14" s="65" t="s">
        <v>124</v>
      </c>
      <c r="D14" s="66"/>
      <c r="E14" s="67"/>
    </row>
    <row r="15" spans="1:6">
      <c r="B15" s="68" t="s">
        <v>104</v>
      </c>
      <c r="C15" s="69">
        <f>+'Plantilla BV'!C89</f>
        <v>37636820.317604527</v>
      </c>
      <c r="D15" s="107" t="s">
        <v>105</v>
      </c>
      <c r="E15" s="108">
        <f>+C15/C16</f>
        <v>5.4076306692723307E-2</v>
      </c>
      <c r="F15" s="70"/>
    </row>
    <row r="16" spans="1:6">
      <c r="B16" s="71" t="s">
        <v>106</v>
      </c>
      <c r="C16" s="72">
        <f>+'Plantilla BV'!C65</f>
        <v>695994653.10135663</v>
      </c>
      <c r="D16" s="107"/>
      <c r="E16" s="108"/>
    </row>
    <row r="17" spans="2:5">
      <c r="B17" s="64" t="s">
        <v>103</v>
      </c>
      <c r="C17" s="65" t="s">
        <v>123</v>
      </c>
      <c r="D17" s="66"/>
      <c r="E17" s="73"/>
    </row>
    <row r="18" spans="2:5">
      <c r="B18" s="68" t="s">
        <v>104</v>
      </c>
      <c r="C18" s="69">
        <f>+'Plantilla BV'!E89</f>
        <v>66426042</v>
      </c>
      <c r="D18" s="107" t="s">
        <v>105</v>
      </c>
      <c r="E18" s="108">
        <f>+C18/C19</f>
        <v>9.9406723938627373E-2</v>
      </c>
    </row>
    <row r="19" spans="2:5">
      <c r="B19" s="71" t="s">
        <v>106</v>
      </c>
      <c r="C19" s="72">
        <f>+'Plantilla BV'!E65</f>
        <v>668224838</v>
      </c>
      <c r="D19" s="107"/>
      <c r="E19" s="108"/>
    </row>
    <row r="20" spans="2:5">
      <c r="B20" s="71"/>
      <c r="C20" s="72"/>
      <c r="D20" s="72"/>
      <c r="E20" s="74"/>
    </row>
    <row r="21" spans="2:5">
      <c r="B21" s="75" t="s">
        <v>107</v>
      </c>
      <c r="C21" s="69"/>
      <c r="D21" s="69"/>
      <c r="E21" s="76"/>
    </row>
    <row r="22" spans="2:5">
      <c r="C22" s="78"/>
      <c r="D22" s="78"/>
      <c r="E22" s="79"/>
    </row>
    <row r="23" spans="2:5">
      <c r="B23" s="64" t="s">
        <v>108</v>
      </c>
      <c r="C23" s="65" t="s">
        <v>124</v>
      </c>
      <c r="D23" s="66"/>
      <c r="E23" s="73"/>
    </row>
    <row r="24" spans="2:5" ht="14.25" customHeight="1">
      <c r="B24" s="68" t="s">
        <v>104</v>
      </c>
      <c r="C24" s="69">
        <f>+C15</f>
        <v>37636820.317604527</v>
      </c>
      <c r="D24" s="107" t="s">
        <v>105</v>
      </c>
      <c r="E24" s="108">
        <f>+C24/C25</f>
        <v>3.5456094268740621E-2</v>
      </c>
    </row>
    <row r="25" spans="2:5" ht="14.25" customHeight="1">
      <c r="B25" s="71" t="s">
        <v>109</v>
      </c>
      <c r="C25" s="72">
        <f>+'Plantilla BV'!C31</f>
        <v>1061504970.9743838</v>
      </c>
      <c r="D25" s="107"/>
      <c r="E25" s="108"/>
    </row>
    <row r="26" spans="2:5" ht="14.25" customHeight="1">
      <c r="B26" s="64" t="s">
        <v>108</v>
      </c>
      <c r="C26" s="65" t="s">
        <v>123</v>
      </c>
      <c r="D26" s="66"/>
      <c r="E26" s="73"/>
    </row>
    <row r="27" spans="2:5" ht="14.25" customHeight="1">
      <c r="B27" s="68" t="s">
        <v>104</v>
      </c>
      <c r="C27" s="69">
        <f>+C18</f>
        <v>66426042</v>
      </c>
      <c r="D27" s="107" t="s">
        <v>105</v>
      </c>
      <c r="E27" s="108">
        <f>+C27/C28</f>
        <v>7.2618916300046008E-2</v>
      </c>
    </row>
    <row r="28" spans="2:5">
      <c r="B28" s="71" t="s">
        <v>109</v>
      </c>
      <c r="C28" s="72">
        <f>+'Plantilla BV'!E31</f>
        <v>914720921</v>
      </c>
      <c r="D28" s="107"/>
      <c r="E28" s="108"/>
    </row>
    <row r="29" spans="2:5">
      <c r="B29" s="75"/>
      <c r="C29" s="69"/>
      <c r="D29" s="69"/>
      <c r="E29" s="76"/>
    </row>
    <row r="30" spans="2:5">
      <c r="B30" s="64" t="s">
        <v>110</v>
      </c>
      <c r="C30" s="65" t="s">
        <v>124</v>
      </c>
      <c r="D30" s="66"/>
      <c r="E30" s="73"/>
    </row>
    <row r="31" spans="2:5" ht="14.25" customHeight="1">
      <c r="B31" s="68" t="s">
        <v>111</v>
      </c>
      <c r="C31" s="69">
        <f>+'Plantilla BV'!C18</f>
        <v>78139897.837875843</v>
      </c>
      <c r="D31" s="107" t="s">
        <v>105</v>
      </c>
      <c r="E31" s="109">
        <f>+C31/C32</f>
        <v>0.34548031345097557</v>
      </c>
    </row>
    <row r="32" spans="2:5" ht="14.25" customHeight="1">
      <c r="B32" s="71" t="s">
        <v>112</v>
      </c>
      <c r="C32" s="72">
        <f>+'Plantilla BV'!C43</f>
        <v>226177570.16989642</v>
      </c>
      <c r="D32" s="107"/>
      <c r="E32" s="109"/>
    </row>
    <row r="33" spans="2:5" ht="14.25" customHeight="1">
      <c r="B33" s="64" t="s">
        <v>110</v>
      </c>
      <c r="C33" s="65" t="s">
        <v>123</v>
      </c>
      <c r="D33" s="66"/>
      <c r="E33" s="73"/>
    </row>
    <row r="34" spans="2:5" ht="14.25" customHeight="1">
      <c r="B34" s="68" t="s">
        <v>111</v>
      </c>
      <c r="C34" s="69">
        <f>+'Plantilla BV'!E18</f>
        <v>80190571</v>
      </c>
      <c r="D34" s="107" t="s">
        <v>105</v>
      </c>
      <c r="E34" s="109">
        <f>+C34/C35</f>
        <v>0.66626740481379798</v>
      </c>
    </row>
    <row r="35" spans="2:5" ht="14.25" customHeight="1">
      <c r="B35" s="71" t="s">
        <v>112</v>
      </c>
      <c r="C35" s="72">
        <f>+'Plantilla BV'!E43</f>
        <v>120357938</v>
      </c>
      <c r="D35" s="107"/>
      <c r="E35" s="109"/>
    </row>
    <row r="36" spans="2:5">
      <c r="B36" s="71"/>
      <c r="C36" s="72"/>
      <c r="D36" s="72"/>
      <c r="E36" s="74"/>
    </row>
    <row r="37" spans="2:5">
      <c r="B37" s="75"/>
      <c r="C37" s="69"/>
      <c r="D37" s="69"/>
      <c r="E37" s="76"/>
    </row>
    <row r="38" spans="2:5">
      <c r="B38" s="64" t="s">
        <v>113</v>
      </c>
      <c r="C38" s="65" t="s">
        <v>124</v>
      </c>
      <c r="D38" s="66"/>
      <c r="E38" s="73"/>
    </row>
    <row r="39" spans="2:5">
      <c r="B39" s="68" t="s">
        <v>114</v>
      </c>
      <c r="C39" s="69">
        <f>+'Plantilla BV'!C54</f>
        <v>365510317.44449031</v>
      </c>
      <c r="D39" s="107" t="s">
        <v>105</v>
      </c>
      <c r="E39" s="108">
        <f>+C39/C40</f>
        <v>0.3443321768987842</v>
      </c>
    </row>
    <row r="40" spans="2:5">
      <c r="B40" s="71" t="s">
        <v>109</v>
      </c>
      <c r="C40" s="72">
        <f>+C25</f>
        <v>1061504970.9743838</v>
      </c>
      <c r="D40" s="107"/>
      <c r="E40" s="108"/>
    </row>
    <row r="41" spans="2:5">
      <c r="B41" s="64" t="s">
        <v>113</v>
      </c>
      <c r="C41" s="65" t="s">
        <v>123</v>
      </c>
      <c r="D41" s="66"/>
      <c r="E41" s="73"/>
    </row>
    <row r="42" spans="2:5">
      <c r="B42" s="68" t="s">
        <v>114</v>
      </c>
      <c r="C42" s="69">
        <f>+'Plantilla BV'!E54</f>
        <v>246496083</v>
      </c>
      <c r="D42" s="107" t="s">
        <v>105</v>
      </c>
      <c r="E42" s="108">
        <f>+C42/C43</f>
        <v>0.26947681783698924</v>
      </c>
    </row>
    <row r="43" spans="2:5">
      <c r="B43" s="71" t="s">
        <v>109</v>
      </c>
      <c r="C43" s="72">
        <f>+C28</f>
        <v>914720921</v>
      </c>
      <c r="D43" s="107"/>
      <c r="E43" s="108"/>
    </row>
    <row r="44" spans="2:5">
      <c r="B44" s="71"/>
      <c r="C44" s="72"/>
      <c r="D44" s="72"/>
      <c r="E44" s="80"/>
    </row>
    <row r="45" spans="2:5">
      <c r="B45" s="75"/>
      <c r="C45" s="69"/>
      <c r="D45" s="69"/>
      <c r="E45" s="76"/>
    </row>
    <row r="46" spans="2:5">
      <c r="C46" s="78"/>
      <c r="D46" s="78"/>
      <c r="E46" s="79"/>
    </row>
    <row r="47" spans="2:5">
      <c r="B47" s="64" t="s">
        <v>115</v>
      </c>
      <c r="C47" s="65" t="s">
        <v>124</v>
      </c>
      <c r="D47" s="66"/>
      <c r="E47" s="73"/>
    </row>
    <row r="48" spans="2:5" ht="14.25" customHeight="1">
      <c r="B48" s="68" t="s">
        <v>114</v>
      </c>
      <c r="C48" s="69">
        <f>+C39</f>
        <v>365510317.44449031</v>
      </c>
      <c r="D48" s="107" t="s">
        <v>105</v>
      </c>
      <c r="E48" s="108">
        <f>+C48/C49</f>
        <v>0.5251625365450352</v>
      </c>
    </row>
    <row r="49" spans="2:6" ht="14.25" customHeight="1">
      <c r="B49" s="71" t="s">
        <v>106</v>
      </c>
      <c r="C49" s="72">
        <f>+C16</f>
        <v>695994653.10135663</v>
      </c>
      <c r="D49" s="107"/>
      <c r="E49" s="108"/>
    </row>
    <row r="50" spans="2:6" ht="14.25" customHeight="1">
      <c r="B50" s="64" t="s">
        <v>115</v>
      </c>
      <c r="C50" s="65" t="s">
        <v>123</v>
      </c>
      <c r="D50" s="66"/>
      <c r="E50" s="73"/>
    </row>
    <row r="51" spans="2:6" ht="14.25" customHeight="1">
      <c r="B51" s="68" t="s">
        <v>114</v>
      </c>
      <c r="C51" s="69">
        <f>+C42</f>
        <v>246496083</v>
      </c>
      <c r="D51" s="107" t="s">
        <v>105</v>
      </c>
      <c r="E51" s="108">
        <f>+C51/C52</f>
        <v>0.36888195257417233</v>
      </c>
    </row>
    <row r="52" spans="2:6">
      <c r="B52" s="71" t="s">
        <v>106</v>
      </c>
      <c r="C52" s="72">
        <f>+C19</f>
        <v>668224838</v>
      </c>
      <c r="D52" s="107"/>
      <c r="E52" s="108"/>
    </row>
    <row r="53" spans="2:6">
      <c r="B53" s="75"/>
      <c r="C53" s="69"/>
      <c r="D53" s="69"/>
      <c r="E53" s="76"/>
    </row>
    <row r="54" spans="2:6">
      <c r="C54" s="72"/>
      <c r="D54" s="72"/>
      <c r="E54" s="81"/>
    </row>
    <row r="55" spans="2:6">
      <c r="B55" s="82"/>
      <c r="C55" s="65" t="s">
        <v>124</v>
      </c>
      <c r="D55" s="66"/>
      <c r="E55" s="65" t="s">
        <v>123</v>
      </c>
    </row>
    <row r="56" spans="2:6">
      <c r="B56" s="83" t="s">
        <v>116</v>
      </c>
      <c r="C56" s="84">
        <v>14</v>
      </c>
      <c r="D56" s="84"/>
      <c r="E56" s="84">
        <v>14</v>
      </c>
    </row>
    <row r="57" spans="2:6">
      <c r="E57" s="85"/>
    </row>
    <row r="58" spans="2:6">
      <c r="B58" s="64" t="s">
        <v>101</v>
      </c>
      <c r="C58" s="65" t="s">
        <v>124</v>
      </c>
      <c r="D58" s="66"/>
      <c r="E58" s="73"/>
    </row>
    <row r="59" spans="2:6">
      <c r="B59" s="68" t="s">
        <v>117</v>
      </c>
      <c r="C59" s="69">
        <f>+C49</f>
        <v>695994653.10135663</v>
      </c>
      <c r="D59" s="107" t="s">
        <v>105</v>
      </c>
      <c r="E59" s="110">
        <f>+C59/C60</f>
        <v>30.181770811980719</v>
      </c>
    </row>
    <row r="60" spans="2:6">
      <c r="B60" s="71" t="s">
        <v>118</v>
      </c>
      <c r="C60" s="86">
        <v>23060100</v>
      </c>
      <c r="D60" s="107"/>
      <c r="E60" s="110"/>
    </row>
    <row r="61" spans="2:6">
      <c r="B61" s="64" t="s">
        <v>101</v>
      </c>
      <c r="C61" s="65" t="s">
        <v>123</v>
      </c>
      <c r="D61" s="66"/>
      <c r="E61" s="87"/>
    </row>
    <row r="62" spans="2:6">
      <c r="B62" s="68" t="s">
        <v>117</v>
      </c>
      <c r="C62" s="69">
        <f>+C52</f>
        <v>668224838</v>
      </c>
      <c r="D62" s="107" t="s">
        <v>105</v>
      </c>
      <c r="E62" s="110">
        <f>+C62/C63</f>
        <v>28.977534269148876</v>
      </c>
    </row>
    <row r="63" spans="2:6">
      <c r="B63" s="71" t="s">
        <v>118</v>
      </c>
      <c r="C63" s="86">
        <v>23060100</v>
      </c>
      <c r="D63" s="107"/>
      <c r="E63" s="110"/>
      <c r="F63" s="88"/>
    </row>
    <row r="64" spans="2:6">
      <c r="B64" s="75"/>
      <c r="C64" s="69"/>
      <c r="D64" s="69"/>
      <c r="E64" s="76"/>
    </row>
  </sheetData>
  <mergeCells count="24">
    <mergeCell ref="D51:D52"/>
    <mergeCell ref="E51:E52"/>
    <mergeCell ref="D59:D60"/>
    <mergeCell ref="E59:E60"/>
    <mergeCell ref="D62:D63"/>
    <mergeCell ref="E62:E63"/>
    <mergeCell ref="D39:D40"/>
    <mergeCell ref="E39:E40"/>
    <mergeCell ref="D42:D43"/>
    <mergeCell ref="E42:E43"/>
    <mergeCell ref="D48:D49"/>
    <mergeCell ref="E48:E49"/>
    <mergeCell ref="D27:D28"/>
    <mergeCell ref="E27:E28"/>
    <mergeCell ref="D31:D32"/>
    <mergeCell ref="E31:E32"/>
    <mergeCell ref="D34:D35"/>
    <mergeCell ref="E34:E35"/>
    <mergeCell ref="D15:D16"/>
    <mergeCell ref="E15:E16"/>
    <mergeCell ref="D18:D19"/>
    <mergeCell ref="E18:E19"/>
    <mergeCell ref="D24:D25"/>
    <mergeCell ref="E24:E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BV</vt:lpstr>
      <vt:lpstr>Ratios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Rivas Rivas, Walter Alirio</dc:creator>
  <cp:lastModifiedBy>Molina Peñate, Julio Cesar</cp:lastModifiedBy>
  <dcterms:created xsi:type="dcterms:W3CDTF">2018-10-23T16:48:08Z</dcterms:created>
  <dcterms:modified xsi:type="dcterms:W3CDTF">2022-06-20T16:56:28Z</dcterms:modified>
</cp:coreProperties>
</file>