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2\Legal\BVES\"/>
    </mc:Choice>
  </mc:AlternateContent>
  <xr:revisionPtr revIDLastSave="0" documentId="13_ncr:1_{D89E034E-9FBC-4EFD-9FE0-20B5B570A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DATE">'ER BVES'!$B$3</definedName>
    <definedName name="EN_MILES">'[1]ER Mensual'!$D$2</definedName>
    <definedName name="_xlnm.Print_Area" localSheetId="0">'Balance BVES'!$A$2:$E$59</definedName>
    <definedName name="_xlnm.Print_Area" localSheetId="1">'ER BVES'!$A$1:$E$47</definedName>
  </definedName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7" l="1"/>
  <c r="B44" i="17"/>
  <c r="B43" i="17"/>
  <c r="B40" i="17"/>
  <c r="B37" i="17"/>
  <c r="B36" i="17"/>
  <c r="B35" i="17"/>
  <c r="B32" i="17"/>
  <c r="B31" i="17"/>
  <c r="B30" i="17"/>
  <c r="B29" i="17"/>
  <c r="B28" i="17"/>
  <c r="B27" i="17"/>
  <c r="B22" i="17"/>
  <c r="B19" i="17"/>
  <c r="B12" i="17"/>
  <c r="B11" i="17"/>
  <c r="B10" i="17"/>
  <c r="B9" i="17"/>
  <c r="B34" i="20" l="1"/>
  <c r="B33" i="20"/>
  <c r="B31" i="20"/>
  <c r="B28" i="20"/>
  <c r="B27" i="20"/>
  <c r="B26" i="20"/>
  <c r="B23" i="20"/>
  <c r="B22" i="20"/>
  <c r="B21" i="20"/>
  <c r="B20" i="20"/>
  <c r="B19" i="20"/>
  <c r="B18" i="20"/>
  <c r="B17" i="20"/>
  <c r="B16" i="20"/>
  <c r="B13" i="20"/>
  <c r="B12" i="20"/>
  <c r="B11" i="20"/>
  <c r="B10" i="20"/>
  <c r="B9" i="20"/>
  <c r="B8" i="20"/>
  <c r="B7" i="20"/>
  <c r="B3" i="20" l="1"/>
  <c r="B24" i="20" l="1"/>
  <c r="B30" i="20" l="1"/>
  <c r="B35" i="20" l="1"/>
  <c r="B3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7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355]"/>
    <s v="[Dim Fin Account].[Accounts].&amp;[25331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s">
      <ms ns="21" c="0"/>
    </mdx>
    <mdx n="0" f="m">
      <t c="1">
        <n x="22"/>
      </t>
    </mdx>
    <mdx n="0" f="m">
      <t c="1">
        <n x="23"/>
      </t>
    </mdx>
    <mdx n="0" f="s">
      <ms ns="24" c="0"/>
    </mdx>
    <mdx n="0" f="s">
      <ms ns="25" c="0"/>
    </mdx>
    <mdx n="0" f="m">
      <t c="1">
        <n x="26"/>
      </t>
    </mdx>
    <mdx n="0" f="m">
      <t c="1">
        <n x="27"/>
      </t>
    </mdx>
    <mdx n="0" f="m">
      <t c="1">
        <n x="28"/>
      </t>
    </mdx>
    <mdx n="0" f="s">
      <ms ns="29" c="0"/>
    </mdx>
    <mdx n="0" f="m">
      <t c="1">
        <n x="30"/>
      </t>
    </mdx>
    <mdx n="0" f="m">
      <t c="1">
        <n x="31"/>
      </t>
    </mdx>
    <mdx n="0" f="m">
      <t c="1">
        <n x="32"/>
      </t>
    </mdx>
    <mdx n="0" f="m">
      <t c="1">
        <n x="33"/>
      </t>
    </mdx>
    <mdx n="0" f="s">
      <ms ns="34" c="0"/>
    </mdx>
    <mdx n="0" f="s">
      <ms ns="35" c="0"/>
    </mdx>
    <mdx n="0" f="m">
      <t c="1">
        <n x="36"/>
      </t>
    </mdx>
    <mdx n="0" f="m">
      <t c="1">
        <n x="37"/>
      </t>
    </mdx>
    <mdx n="0" f="s">
      <ms ns="38" c="0"/>
    </mdx>
    <mdx n="0" f="m">
      <t c="1">
        <n x="39"/>
      </t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<sst xmlns="http://schemas.openxmlformats.org/spreadsheetml/2006/main" count="39" uniqueCount="31">
  <si>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</si>
  <si>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</si>
  <si>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</si>
  <si>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</si>
  <si>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</si>
  <si>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</si>
  <si>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</si>
  <si>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</si>
  <si>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</si>
  <si>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</si>
  <si>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</si>
  <si>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</si>
  <si>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</si>
  <si>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</si>
  <si>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</si>
  <si>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</si>
  <si>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</si>
  <si>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</si>
  <si>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</si>
  <si>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</si>
  <si>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</si>
  <si>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</si>
  <si>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</si>
  <si>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</si>
  <si>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</si>
  <si>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</si>
  <si>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</si>
  <si>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</si>
  <si>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Vicepresidencia Adjunta de Finanzas y Tesorería</t>
  </si>
  <si>
    <t>Contador General</t>
  </si>
  <si>
    <t>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</si>
</sst>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  <numFmt numFmtId="170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47">
    <xf numFmtId="0" fontId="0" fillId="0" borderId="0" xfId="0"/>
    <xf numFmtId="164" fontId="3" fillId="0" borderId="0" xfId="1" applyFont="1" applyFill="1" applyBorder="1"/>
    <xf numFmtId="0" fontId="4" fillId="0" borderId="0" xfId="0" applyFont="1"/>
    <xf numFmtId="0" fontId="6" fillId="0" borderId="0" xfId="0" applyFont="1" applyFill="1"/>
    <xf numFmtId="0" fontId="4" fillId="0" borderId="0" xfId="0" applyFont="1" applyBorder="1"/>
    <xf numFmtId="164" fontId="6" fillId="0" borderId="0" xfId="1" applyFont="1" applyFill="1" applyBorder="1"/>
    <xf numFmtId="164" fontId="12" fillId="0" borderId="0" xfId="1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0" xfId="0" applyFont="1" applyFill="1"/>
    <xf numFmtId="0" fontId="4" fillId="0" borderId="0" xfId="0" applyFont="1" applyFill="1" applyBorder="1"/>
    <xf numFmtId="169" fontId="6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69" fontId="10" fillId="0" borderId="0" xfId="1" applyNumberFormat="1" applyFont="1" applyFill="1" applyBorder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/>
    <xf numFmtId="169" fontId="8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vertical="center" wrapText="1"/>
    </xf>
    <xf numFmtId="164" fontId="4" fillId="0" borderId="0" xfId="1" applyFont="1" applyFill="1"/>
    <xf numFmtId="43" fontId="4" fillId="0" borderId="0" xfId="0" applyNumberFormat="1" applyFont="1" applyFill="1"/>
    <xf numFmtId="43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14" fontId="8" fillId="0" borderId="2" xfId="0" quotePrefix="1" applyNumberFormat="1" applyFont="1" applyBorder="1" applyAlignment="1">
      <alignment horizontal="center"/>
    </xf>
    <xf numFmtId="166" fontId="5" fillId="0" borderId="0" xfId="0" applyNumberFormat="1" applyFont="1" applyAlignment="1">
      <alignment horizontal="left" vertical="center" wrapText="1"/>
    </xf>
    <xf numFmtId="14" fontId="6" fillId="0" borderId="2" xfId="0" applyNumberFormat="1" applyFont="1" applyBorder="1"/>
    <xf numFmtId="0" fontId="3" fillId="0" borderId="0" xfId="0" applyFont="1"/>
    <xf numFmtId="170" fontId="4" fillId="0" borderId="0" xfId="0" applyNumberFormat="1" applyFont="1"/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14" fillId="0" borderId="0" xfId="0" applyNumberFormat="1" applyFont="1"/>
    <xf numFmtId="0" fontId="6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167" fontId="5" fillId="0" borderId="0" xfId="0" applyNumberFormat="1" applyFont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169" fontId="9" fillId="2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9" s="17"/>
        <tr r="B10" s="17"/>
        <tr r="B11" s="17"/>
        <tr r="B12" s="17"/>
        <tr r="B19" s="17"/>
        <tr r="B22" s="17"/>
        <tr r="B27" s="17"/>
        <tr r="B28" s="17"/>
        <tr r="B29" s="17"/>
        <tr r="B30" s="17"/>
        <tr r="B31" s="17"/>
        <tr r="B32" s="17"/>
        <tr r="B35" s="17"/>
        <tr r="B36" s="17"/>
        <tr r="B37" s="17"/>
        <tr r="B40" s="17"/>
        <tr r="B43" s="17"/>
        <tr r="B44" s="17"/>
        <tr r="B48" s="17"/>
        <tr r="B7" s="20"/>
        <tr r="B8" s="20"/>
        <tr r="B9" s="20"/>
        <tr r="B10" s="20"/>
        <tr r="B11" s="20"/>
        <tr r="B12" s="20"/>
        <tr r="B13" s="20"/>
        <tr r="B16" s="20"/>
        <tr r="B17" s="20"/>
        <tr r="B18" s="20"/>
        <tr r="B19" s="20"/>
        <tr r="B20" s="20"/>
        <tr r="B21" s="20"/>
        <tr r="B22" s="20"/>
        <tr r="B23" s="20"/>
        <tr r="B26" s="20"/>
        <tr r="B27" s="20"/>
        <tr r="B28" s="20"/>
        <tr r="B31" s="20"/>
        <tr r="B33" s="20"/>
        <tr r="B34" s="20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1157515</xdr:colOff>
      <xdr:row>1</xdr:row>
      <xdr:rowOff>16513</xdr:rowOff>
    </xdr:from>
    <xdr:ext cx="1636743" cy="411817"/>
    <xdr:pic>
      <xdr:nvPicPr>
        <xdr:cNvPr id="4" name="Picture 3">
          <a:extLst>
            <a:ext uri="{FF2B5EF4-FFF2-40B4-BE49-F238E27FC236}">
              <a16:creationId xmlns:a16="http://schemas.microsoft.com/office/drawing/2014/main" id="{99613685-67E3-4921-A958-7FEF98D3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115" y="197488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1243240</xdr:colOff>
      <xdr:row>0</xdr:row>
      <xdr:rowOff>38100</xdr:rowOff>
    </xdr:from>
    <xdr:ext cx="1630580" cy="411817"/>
    <xdr:pic>
      <xdr:nvPicPr>
        <xdr:cNvPr id="5" name="Picture 4">
          <a:extLst>
            <a:ext uri="{FF2B5EF4-FFF2-40B4-BE49-F238E27FC236}">
              <a16:creationId xmlns:a16="http://schemas.microsoft.com/office/drawing/2014/main" id="{2C134918-B4BB-4023-9232-C3AE21F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44712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Marvin Alexander Martinez Rosales" refreshedDate="44721.595587152777" backgroundQuery="1" createdVersion="3" refreshedVersion="7" minRefreshableVersion="3" recordCount="0" tupleCache="1" supportSubquery="1" supportAdvancedDrill="1" xr:uid="{8ADF7E7E-657F-476B-99CB-73548C2013E4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0]" c="BKW.5  COMPROMISOS FUTUROS Y CONTINGENCIAS"/>
        <s v="[Dim Fin Account].[Accounts].&amp;[25181]" c="BKW.4  DERECH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5512]" c="BKW.83  IMPUESTOS DIRECTOS"/>
        <s v="[Dim Fin Account].[Accounts].&amp;[60490]" c="BKW.84  CONTRIBUCIONES ESPECIALES"/>
        <s v="[Dim Fin Account].[Accounts].&amp;[25511]" c="BKW.82  GASTOS NO OPERACIONALES"/>
        <s v="[Dim Fin Account].[Accounts].&amp;[26444]" c="BKW.24  DEUDA SUBORDINADA"/>
        <s v="[Dim Fin Account].[Accounts].&amp;[26899]" c="BKW.13  ACTIVO FIJO"/>
      </sharedItems>
    </cacheField>
    <cacheField name="[Dim Fin Account].[Accounts].[Ledger Accounts]" caption="Ledger Accounts" numFmtId="0" hierarchy="7" level="4">
      <sharedItems count="19">
        <s v="[Dim Fin Account].[Accounts].&amp;[27310]" c="BKW.631  INGRESOS NO OPERACIONALES"/>
        <s v="[Dim Fin Account].[Accounts].&amp;[27225]" c="BKW.712  SANEAMIENTO DE ACTIVOS DE INTERMEDIACIÓN"/>
        <s v="[Dim Fin Account].[Accounts].&amp;[26091]" c="BKW.812  GASTOS GENERALES"/>
        <s v="[Dim Fin Account].[Accounts].&amp;[26092]" c="BKW.813  DEPRECIACIONES Y AMORTIZACIONES"/>
        <s v="[Dim Fin Account].[Accounts].&amp;[26093]" c="BKW.811  GASTOS DE FUNCIONARIOS Y EMPLEADOS"/>
        <s v="[Dim Fin Account].[Accounts].&amp;[26735]" c="BKW.222  CUENTAS POR PAGAR"/>
        <s v="[Dim Fin Account].[Accounts].&amp;[26674]" c="BKW.213  OBLIGACIONES A LA VISTA"/>
        <s v="[Dim Fin Account].[Accounts].&amp;[26218]" c="BKW.313  RESERVAS DE CAPITAL"/>
        <s v="[Dim Fin Account].[Accounts].&amp;[26736]" c="BKW.225  CRÉDITOS DIFERIDOS"/>
        <s v="[Dim Fin Account].[Accounts].&amp;[26216]" c="BKW.311  CAPITAL SOCIAL PAGADO"/>
        <s v="[Dim Fin Account].[Accounts].&amp;[26737]" c="BKW.224  PROVISIONES"/>
        <s v="[Dim Fin Account].[Accounts].&amp;[26244]" c="BKW.112  ADQUISICIÓN TEMPORAL DE DOCUMENTOS"/>
        <s v="[Dim Fin Account].[Accounts].&amp;[26668]" c="BKW.215  DOCUMENTOS TRANSADOS"/>
        <s v="[Dim Fin Account].[Accounts].&amp;[25787]" c="BKW.122  BIENES RECIBIDOS EN PAGO O ADJUDICADOS"/>
        <s v="[Dim Fin Account].[Accounts].&amp;[25317]" c="BKW.111  FONDOS DISPONIBLES"/>
        <s v="[Dim Fin Account].[Accounts].&amp;[26672]" c="BKW.211  DEPÓSITOS"/>
        <s v="[Dim Fin Account].[Accounts].&amp;[25314]" c="BKW.114  PRÉSTAMOS"/>
        <s v="[Dim Fin Account].[Accounts].&amp;[26667]" c="BKW.214  TÍTULOS DE EMISIÓN PROPIA"/>
        <s v="[Dim Fin Account].[Accounts].&amp;[26242]" c="BKW.113  INVERSIONES FINANCIERA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4">
        <s v="[Dim Fin Account].[Accounts].&amp;[25330]" c="BKW.6210.03  AVALES Y FIANZAS"/>
        <s v="[Dim Fin Account].[Accounts].&amp;[25319]" c="BKW.7110.06  PRIMAS POR GARANTÍA DE DEPÓSITOS"/>
        <s v="[Dim Fin Account].[Accounts].&amp;[26259]" c="BKW.6110.04  INTERESES SOBRE DEPÓSITOS"/>
        <s v="[Dim Fin Account].[Accounts].&amp;[26593]" c="BKW.7110.04  TÍTULOS DE EMISIÓN PROPIA (1)"/>
        <s v="[Dim Fin Account].[Accounts].&amp;[25355]" c="BKW.7210.00  OPERACIONES EN MONEDA EXTRANJERA"/>
        <s v="[Dim Fin Account].[Accounts].&amp;[26871]" c="BKW.7110.05  PÉRDIDA POR DIFERENCIA DE PRECIOS"/>
        <s v="[Dim Fin Account].[Accounts].&amp;[25331]" c="BKW.6210.01  OPERACIONES EN MONEDA EXTRANJERA"/>
        <s v="[Dim Fin Account].[Accounts].&amp;[26256]" c="BKW.6110.03  OPERACIONES TEMPORALES CON DOCUMENTOS"/>
        <s v="[Dim Fin Account].[Accounts].&amp;[26257]" c="BKW.6110.02  CARTERA DE INVERSIONES"/>
        <s v="[Dim Fin Account].[Accounts].&amp;[26595]" c="BKW.7110.02  PRÉSTAMOS PARA TERCEROS"/>
        <s v="[Dim Fin Account].[Accounts].&amp;[26597]" c="BKW.7110.01  DEPÓSITOS"/>
        <s v="[Dim Fin Account].[Accounts].&amp;[26931]" c="BKW.2121.08  ADEUDADO A ENTIDADES EXTRANJERAS"/>
        <s v="[Dim Fin Account].[Accounts].&amp;[25803]" c="BKW.3250.02  POR BIENES RECIBIDOS EN PAGO O ADJUDICADOS"/>
        <s v="[Dim Fin Account].[Accounts].&amp;[26861]" c="BKW.2122.07  ADEUDADO AL BMI PARA PRESTAR A TERCEROS"/>
      </sharedItems>
    </cacheField>
    <cacheField name="[Dim Fin Account].[Accounts].[Internal Accoutns 2]" caption="Internal Accoutns 2" numFmtId="0" hierarchy="7" level="7">
      <sharedItems count="2">
        <s v="[Dim Fin Account].[Accounts].&amp;[25505]" c="BKW.6110.01.05  Comisiones por otorgamiento"/>
        <s v="[Dim Fin Account].[Accounts].&amp;[26544]" c="BKW.6110.01.01.01 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1">
        <s v="[Dim Date].[Dates].[Year].&amp;[2022].&amp;[5]" c="5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21">
      <n v="6275222.7199999997" in="0">
        <tpls c="2">
          <tpl fld="8" item="0"/>
          <tpl fld="3" item="0"/>
        </tpls>
      </n>
      <n v="1652050.85" in="0">
        <tpls c="2">
          <tpl fld="8" item="0"/>
          <tpl fld="2" item="2"/>
        </tpls>
      </n>
      <n v="8000" in="0">
        <tpls c="2">
          <tpl fld="8" item="0"/>
          <tpl fld="2" item="0"/>
        </tpls>
      </n>
      <n v="4190519.3" in="0">
        <tpls c="2">
          <tpl fld="8" item="0"/>
          <tpl fld="5" item="8"/>
        </tpls>
      </n>
      <n v="51302.67" in="0">
        <tpls c="2">
          <tpl fld="8" item="0"/>
          <tpl fld="5" item="7"/>
        </tpls>
      </n>
      <n v="73457.440000000002" in="0">
        <tpls c="2">
          <tpl fld="8" item="0"/>
          <tpl hier="7" item="0"/>
        </tpls>
      </n>
      <n v="658157.12999999989" in="0">
        <tpls c="2">
          <tpl fld="8" item="0"/>
          <tpl hier="7" item="4"/>
        </tpls>
      </n>
      <n v="4821469.0000000009" in="0">
        <tpls c="2">
          <tpl fld="8" item="0"/>
          <tpl fld="3" item="4"/>
        </tpls>
      </n>
      <n v="40594.15" in="0">
        <tpls c="2">
          <tpl fld="8" item="0"/>
          <tpl fld="5" item="5"/>
        </tpls>
      </n>
      <n v="7728857.9100000011" in="0">
        <tpls c="2">
          <tpl fld="8" item="0"/>
          <tpl fld="5" item="10"/>
        </tpls>
      </n>
      <n v="5833736.9000000004" in="0">
        <tpls c="2">
          <tpl fld="8" item="0"/>
          <tpl hier="7" item="3"/>
        </tpls>
      </n>
      <n v="148802.62" in="0">
        <tpls c="2">
          <tpl fld="8" item="0"/>
          <tpl fld="5" item="2"/>
        </tpls>
      </n>
      <n v="2766709.87" in="0">
        <tpls c="2">
          <tpl fld="8" item="0"/>
          <tpl fld="5" item="3"/>
        </tpls>
      </n>
      <n v="0" in="0">
        <tpls c="2">
          <tpl fld="8" item="0"/>
          <tpl fld="5" item="4"/>
        </tpls>
      </n>
      <n v="2657079.46" in="0">
        <tpls c="2">
          <tpl fld="8" item="0"/>
          <tpl fld="5" item="9"/>
        </tpls>
      </n>
      <n v="0" in="0">
        <tpls c="2">
          <tpl fld="8" item="0"/>
          <tpl fld="5" item="6"/>
        </tpls>
      </n>
      <n v="2356825.3800000004" in="0">
        <tpls c="2">
          <tpl fld="8" item="0"/>
          <tpl hier="7" item="1"/>
        </tpls>
      </n>
      <n v="5330379.0200000014" in="0">
        <tpls c="2">
          <tpl fld="8" item="0"/>
          <tpl fld="3" item="2"/>
        </tpls>
      </n>
      <n v="21035405.730000004" in="0">
        <tpls c="2">
          <tpl fld="8" item="0"/>
          <tpl hier="7" item="5"/>
        </tpls>
      </n>
      <n v="1067027.92" in="0">
        <tpls c="2">
          <tpl fld="8" item="0"/>
          <tpl fld="3" item="3"/>
        </tpls>
      </n>
      <n v="0" in="0">
        <tpls c="2">
          <tpl fld="8" item="0"/>
          <tpl fld="2" item="1"/>
        </tpls>
      </n>
    </entries>
    <sets count="12">
      <set count="2" maxRank="1" setDefinition="{[Accounts].[BKW.6110.01.05  Comisiones por otorgamiento],[Accounts].[BKW.6110.01.06  Otras comisiones y recargos sobre créditos]}">
        <tpls c="1">
          <tpl fld="6" item="0"/>
        </tpls>
      </set>
      <set count="2" maxRank="1" setDefinition="{[Accounts].[BKW.6210.03  AVALES Y FIANZAS],[Accounts].[BKW.6210.04  SERVICIOS]}">
        <tpls c="1">
          <tpl fld="5" item="0"/>
        </tpls>
      </set>
      <set count="2" maxRank="1" setDefinition="{[Accounts].[BKW.631  INGRESOS NO OPERACIONALES],[Accounts].[BKW.82  GASTOS NO OPERACIONALES]}">
        <tpls c="1">
          <tpl fld="3" item="0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1"/>
        </tpls>
      </set>
      <set maxRank="1" setDefinition="{[Accounts].[BKW.123  EXISTENCIAS],[Accounts].[BKW.124  GASTOS PAGADOS POR ANTICIPADO Y CARGOS DIFERIDOS],[Accounts].[BKW.125  CUENTAS POR COBRAR],[Accounts].[BKW.126  DERECHOS Y PARTICIPACIONES]}" queryFailed="1"/>
      <set count="2" maxRank="1" setDefinition="{[Accounts].[BKW.222  CUENTAS POR PAGAR],[Accounts].[BKW.223  RETENCIONES]}">
        <tpls c="1">
          <tpl fld="3" item="5"/>
        </tpls>
      </set>
      <set count="4" maxRank="1" setDefinition="{[Accounts].[BKW.2121.08  ADEUDADO A ENTIDADES EXTRANJERAS],[Accounts].[BKW.2121.09  OTROS PRÉSTAMOS (1)],[Accounts].[BKW.2122.08  ADEUDADO A ENTIDADES EXTRANJERAS],[Accounts].[BKW.2123.08  ADEUDADO A ENTIDADES EXTRANJERAS]}">
        <tpls c="1">
          <tpl fld="5" item="11"/>
        </tpls>
      </set>
      <set count="2" maxRank="1" setDefinition="{[Accounts].[BKW.213  OBLIGACIONES A LA VISTA],[Accounts].[BKW.2123.09  OTROS PRÉSTAMOS (1)]}">
        <tpls c="1">
          <tpl fld="3" item="6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7"/>
        </tpls>
      </set>
      <set count="2" maxRank="1" setDefinition="{[Accounts].[BKW.225  CRÉDITOS DIFERIDOS],[Accounts].[BKW.4129  PROVISIÓN POR PÉRDIDAS]}">
        <tpls c="1">
          <tpl fld="3" item="8"/>
        </tpls>
      </set>
    </sets>
    <queryCache count="34">
      <query mdx="[Accounts].[BKW.812  GASTOS GENERALES]">
        <tpls c="1">
          <tpl fld="3" item="2"/>
        </tpls>
      </query>
      <query mdx="[Accounts].[BKW.6110.04  INTERESES SOBRE DEPÓSITOS]">
        <tpls c="1">
          <tpl fld="5" item="2"/>
        </tpls>
      </query>
      <query mdx="[Accounts].[BKW.7110.04  TÍTULOS DE EMISIÓN PROPIA (1)]">
        <tpls c="1">
          <tpl fld="5" item="3"/>
        </tpls>
      </query>
      <query mdx="[Accounts].[BKW.7210.00  OPERACIONES EN MONEDA EXTRANJERA]">
        <tpls c="1">
          <tpl fld="5" item="4"/>
        </tpls>
      </query>
      <query mdx="[Accounts].[BKW.83  IMPUESTOS DIRECTOS]">
        <tpls c="1">
          <tpl fld="2" item="0"/>
        </tpls>
      </query>
      <query mdx="[Accounts].[BKW.813  DEPRECIACIONES Y AMORTIZACIONES]">
        <tpls c="1">
          <tpl fld="3" item="3"/>
        </tpls>
      </query>
      <query mdx="[Accounts].[BKW.7110.05  PÉRDIDA POR DIFERENCIA DE PRECIOS]">
        <tpls c="1">
          <tpl fld="5" item="5"/>
        </tpls>
      </query>
      <query mdx="[Accounts].[BKW.6210.01  OPERACIONES EN MONEDA EXTRANJERA]">
        <tpls c="1">
          <tpl fld="5" item="6"/>
        </tpls>
      </query>
      <query mdx="[Accounts].[BKW.6110.03  OPERACIONES TEMPORALES CON DOCUMENTOS]">
        <tpls c="1">
          <tpl fld="5" item="7"/>
        </tpls>
      </query>
      <query mdx="[Accounts].[BKW.6110.02  CARTERA DE INVERSIONES]">
        <tpls c="1">
          <tpl fld="5" item="8"/>
        </tpls>
      </query>
      <query mdx="[Accounts].[BKW.811  GASTOS DE FUNCIONARIOS Y EMPLEADOS]">
        <tpls c="1">
          <tpl fld="3" item="4"/>
        </tpls>
      </query>
      <query mdx="[Accounts].[BKW.7110.02  PRÉSTAMOS PARA TERCEROS]">
        <tpls c="1">
          <tpl fld="5" item="9"/>
        </tpls>
      </query>
      <query mdx="[Accounts].[BKW.84  CONTRIBUCIONES ESPECIALES]">
        <tpls c="1">
          <tpl fld="2" item="1"/>
        </tpls>
      </query>
      <query mdx="[Accounts].[BKW.7110.01  DEPÓSITOS]">
        <tpls c="1">
          <tpl fld="5" item="10"/>
        </tpls>
      </query>
      <query mdx="[Accounts].[BKW.631  INGRESOS NO OPERACIONALES]">
        <tpls c="1">
          <tpl fld="3" item="0"/>
        </tpls>
      </query>
      <query mdx="[Accounts].[BKW.82  GASTOS NO OPERACIONALES]">
        <tpls c="1">
          <tpl fld="2" item="2"/>
        </tpls>
      </query>
      <query mdx="[Dates].[2022].[5]">
        <tpls c="1">
          <tpl fld="8" item="0"/>
        </tpls>
      </query>
      <query mdx="[Accounts].[BKW.311  CAPITAL SOCIAL PAGADO]">
        <tpls c="1">
          <tpl fld="3" item="9"/>
        </tpls>
      </query>
      <query mdx="[Accounts].[BKW.224  PROVISIONES]">
        <tpls c="1">
          <tpl fld="3" item="10"/>
        </tpls>
      </query>
      <query mdx="[Accounts].[BKW.112  ADQUISICIÓN TEMPORAL DE DOCUMENTOS]">
        <tpls c="1">
          <tpl fld="3" item="11"/>
        </tpls>
      </query>
      <query mdx="[Accounts].[BKW.215  DOCUMENTOS TRANSADOS]">
        <tpls c="1">
          <tpl fld="3" item="12"/>
        </tpls>
      </query>
      <query mdx="[Accounts].[BKW.122  BIENES RECIBIDOS EN PAGO O ADJUDICADOS]">
        <tpls c="1">
          <tpl fld="3" item="13"/>
        </tpls>
      </query>
      <query mdx="[Accounts].[BKW.3250.02  POR BIENES RECIBIDOS EN PAGO O ADJUDICADOS]">
        <tpls c="1">
          <tpl fld="5" item="12"/>
        </tpls>
      </query>
      <query mdx="[Accounts].[BKW.5  COMPROMISOS FUTUROS Y CONTINGENCIAS]">
        <tpls c="1">
          <tpl fld="1" item="0"/>
        </tpls>
      </query>
      <query mdx="[Accounts].[BKW.4  DERECHOS FUTUROS Y CONTINGENCIAS]">
        <tpls c="1">
          <tpl fld="1" item="1"/>
        </tpls>
      </query>
      <query mdx="[Accounts].[BKW.111  FONDOS DISPONIBLES]">
        <tpls c="1">
          <tpl fld="3" item="14"/>
        </tpls>
      </query>
      <query mdx="[Accounts].[BKW.211  DEPÓSITOS]">
        <tpls c="1">
          <tpl fld="3" item="15"/>
        </tpls>
      </query>
      <query mdx="[Accounts].[BKW.24  DEUDA SUBORDINADA]">
        <tpls c="1">
          <tpl fld="2" item="3"/>
        </tpls>
      </query>
      <query mdx="[Accounts].[BKW.114  PRÉSTAMOS]">
        <tpls c="1">
          <tpl fld="3" item="16"/>
        </tpls>
      </query>
      <query mdx="[Accounts].[BKW.214  TÍTULOS DE EMISIÓN PROPIA]">
        <tpls c="1">
          <tpl fld="3" item="17"/>
        </tpls>
      </query>
      <query mdx="[Accounts].[BKW.2122.07  ADEUDADO AL BMI PARA PRESTAR A TERCEROS]">
        <tpls c="1">
          <tpl fld="5" item="13"/>
        </tpls>
      </query>
      <query mdx="[Accounts].[BKW.13  ACTIVO FIJO]">
        <tpls c="1">
          <tpl fld="2" item="4"/>
        </tpls>
      </query>
      <query mdx="[Accounts].[BKW.113  INVERSIONES FINANCIERAS]">
        <tpls c="1">
          <tpl fld="3" item="18"/>
        </tpls>
      </query>
      <query mdx="[Dates].[1900].[1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9"/>
  <sheetViews>
    <sheetView showGridLines="0" tabSelected="1" zoomScaleNormal="100" zoomScaleSheetLayoutView="115" workbookViewId="0">
      <pane ySplit="6" topLeftCell="A7" activePane="bottomLeft" state="frozen"/>
      <selection activeCell="B34" sqref="B34:D34"/>
      <selection pane="bottomLeft" activeCell="E1" sqref="E1"/>
    </sheetView>
  </sheetViews>
  <sheetFormatPr defaultColWidth="9.140625" defaultRowHeight="14.25" x14ac:dyDescent="0.2"/>
  <cols>
    <col min="1" max="1" width="2" style="2" customWidth="1"/>
    <col min="2" max="3" width="20.7109375" style="3" customWidth="1"/>
    <col min="4" max="4" width="19.7109375" style="3" bestFit="1" customWidth="1"/>
    <col min="5" max="5" width="22.42578125" style="3" customWidth="1"/>
    <col min="6" max="6" width="1.5703125" style="2" customWidth="1"/>
    <col min="7" max="7" width="13.140625" style="2" bestFit="1" customWidth="1"/>
    <col min="8" max="16384" width="9.140625" style="2"/>
  </cols>
  <sheetData>
    <row r="1" spans="1:5" x14ac:dyDescent="0.2">
      <c r="B1" s="23"/>
      <c r="C1" s="23"/>
      <c r="D1" s="23"/>
      <c r="E1" s="2"/>
    </row>
    <row r="2" spans="1:5" ht="18" x14ac:dyDescent="0.25">
      <c r="B2" s="22" t="s">
        <v>17</v>
      </c>
      <c r="C2" s="22"/>
      <c r="D2" s="22"/>
      <c r="E2" s="33"/>
    </row>
    <row r="3" spans="1:5" ht="18" x14ac:dyDescent="0.25">
      <c r="B3" s="22" t="s">
        <v>19</v>
      </c>
      <c r="C3" s="22"/>
      <c r="D3" s="22"/>
      <c r="E3" s="33"/>
    </row>
    <row r="4" spans="1:5" ht="18" x14ac:dyDescent="0.25">
      <c r="B4" s="36">
        <v>44712</v>
      </c>
      <c r="C4" s="36"/>
      <c r="D4" s="22"/>
      <c r="E4" s="33"/>
    </row>
    <row r="5" spans="1:5" ht="18.75" thickBot="1" x14ac:dyDescent="0.25">
      <c r="B5" s="2" t="s">
        <v>23</v>
      </c>
      <c r="C5" s="2"/>
      <c r="D5" s="26"/>
      <c r="E5" s="33"/>
    </row>
    <row r="6" spans="1:5" x14ac:dyDescent="0.2">
      <c r="A6" s="7"/>
      <c r="B6" s="24"/>
      <c r="C6" s="24"/>
      <c r="D6" s="24"/>
      <c r="E6" s="27"/>
    </row>
    <row r="7" spans="1:5" ht="15" x14ac:dyDescent="0.2">
      <c r="B7" s="38" t="s">
        <v>14</v>
      </c>
      <c r="C7" s="38"/>
      <c r="D7" s="38"/>
      <c r="E7" s="5"/>
    </row>
    <row r="8" spans="1:5" ht="14.25" customHeight="1" x14ac:dyDescent="0.2">
      <c r="B8" s="38" t="s">
        <v>0</v>
      </c>
      <c r="C8" s="38"/>
      <c r="D8" s="38"/>
      <c r="E8" s="5"/>
    </row>
    <row r="9" spans="1:5" ht="14.25" customHeight="1" x14ac:dyDescent="0.2">
      <c r="B9" s="35" t="str" vm="17">
        <f>CUBEMEMBER("Chart of Accounts","[Accounts].[BKW.111  FONDOS DISPONIBLES]","Caja y bancos")</f>
        <v>Caja y bancos</v>
      </c>
      <c r="C9" s="35"/>
      <c r="D9" s="35"/>
      <c r="E9" s="10">
        <v>151368950.97</v>
      </c>
    </row>
    <row r="10" spans="1:5" ht="14.25" customHeight="1" x14ac:dyDescent="0.2">
      <c r="B10" s="35" t="str" vm="5">
        <f>CUBEMEMBER("Chart of Accounts","[Accounts].[BKW.112  ADQUISICIÓN TEMPORAL DE DOCUMENTOS]","Reportos y otras operaciones bursátiles")</f>
        <v>Reportos y otras operaciones bursátiles</v>
      </c>
      <c r="C10" s="35"/>
      <c r="D10" s="35"/>
      <c r="E10" s="10">
        <v>7331311.2300000004</v>
      </c>
    </row>
    <row r="11" spans="1:5" ht="14.25" customHeight="1" x14ac:dyDescent="0.2">
      <c r="B11" s="35" t="str" vm="14">
        <f>CUBEMEMBER("Chart of Accounts","[Accounts].[BKW.113  INVERSIONES FINANCIERAS]","Inversiones financieras, netas")</f>
        <v>Inversiones financieras, netas</v>
      </c>
      <c r="C11" s="35"/>
      <c r="D11" s="35"/>
      <c r="E11" s="10">
        <v>125065124.87</v>
      </c>
    </row>
    <row r="12" spans="1:5" ht="14.25" customHeight="1" x14ac:dyDescent="0.2">
      <c r="B12" s="35" t="str" vm="9">
        <f>CUBEMEMBER("Chart of Accounts","[Accounts].[BKW.114  PRÉSTAMOS]","Cartera de préstamos, neta de reservas de saneamiento")</f>
        <v>Cartera de préstamos, neta de reservas de saneamiento</v>
      </c>
      <c r="C12" s="35"/>
      <c r="D12" s="35"/>
      <c r="E12" s="11">
        <v>638446741.28999996</v>
      </c>
    </row>
    <row r="13" spans="1:5" ht="15" x14ac:dyDescent="0.2">
      <c r="B13" s="35"/>
      <c r="C13" s="35"/>
      <c r="D13" s="35"/>
      <c r="E13" s="12">
        <v>922212128.3599999</v>
      </c>
    </row>
    <row r="14" spans="1:5" ht="14.25" customHeight="1" x14ac:dyDescent="0.2">
      <c r="B14" s="38" t="s">
        <v>1</v>
      </c>
      <c r="C14" s="38"/>
      <c r="D14" s="38"/>
      <c r="E14" s="10"/>
    </row>
    <row r="15" spans="1:5" x14ac:dyDescent="0.2">
      <c r="B15" s="40" t="s">
        <v>16</v>
      </c>
      <c r="C15" s="40"/>
      <c r="D15" s="40"/>
      <c r="E15" s="10">
        <v>1131253.82</v>
      </c>
    </row>
    <row r="16" spans="1:5" ht="16.5" x14ac:dyDescent="0.2">
      <c r="B16" s="40" t="s" vm="11">
        <v>30</v>
      </c>
      <c r="C16" s="40"/>
      <c r="D16" s="40"/>
      <c r="E16" s="13">
        <v>22064815.02</v>
      </c>
    </row>
    <row r="17" spans="2:8" ht="15" x14ac:dyDescent="0.2">
      <c r="B17" s="38"/>
      <c r="C17" s="38"/>
      <c r="D17" s="38"/>
      <c r="E17" s="12">
        <v>23196068.84</v>
      </c>
    </row>
    <row r="18" spans="2:8" ht="15" x14ac:dyDescent="0.2">
      <c r="B18" s="38" t="s">
        <v>2</v>
      </c>
      <c r="C18" s="38"/>
      <c r="D18" s="38"/>
      <c r="E18" s="10"/>
    </row>
    <row r="19" spans="2:8" ht="27.75" customHeight="1" x14ac:dyDescent="0.2">
      <c r="B19" s="35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19" s="35"/>
      <c r="D19" s="35"/>
      <c r="E19" s="12">
        <v>6894315.8700000001</v>
      </c>
    </row>
    <row r="20" spans="2:8" ht="15" x14ac:dyDescent="0.2">
      <c r="B20" s="38" t="s">
        <v>3</v>
      </c>
      <c r="C20" s="38"/>
      <c r="D20" s="38"/>
      <c r="E20" s="14">
        <v>952302513.06999993</v>
      </c>
      <c r="H20" s="29"/>
    </row>
    <row r="21" spans="2:8" ht="15" x14ac:dyDescent="0.2">
      <c r="B21" s="34"/>
      <c r="C21" s="34"/>
      <c r="D21" s="34"/>
      <c r="E21" s="14"/>
    </row>
    <row r="22" spans="2:8" ht="15" customHeight="1" x14ac:dyDescent="0.2">
      <c r="B22" s="41" t="str" vm="16">
        <f>CUBEMEMBER("Chart of Accounts","[Accounts].[BKW.4  DERECHOS FUTUROS Y CONTINGENCIAS]","Derechos futuros y contingencias")</f>
        <v>Derechos futuros y contingencias</v>
      </c>
      <c r="C22" s="41"/>
      <c r="D22" s="41"/>
      <c r="E22" s="12">
        <v>12527916.82</v>
      </c>
    </row>
    <row r="23" spans="2:8" ht="15" customHeight="1" x14ac:dyDescent="0.2">
      <c r="B23" s="42" t="s">
        <v>25</v>
      </c>
      <c r="C23" s="42"/>
      <c r="D23" s="42"/>
      <c r="E23" s="14">
        <v>964830429.88999999</v>
      </c>
      <c r="H23" s="29"/>
    </row>
    <row r="24" spans="2:8" ht="15" x14ac:dyDescent="0.2">
      <c r="B24" s="38"/>
      <c r="C24" s="38"/>
      <c r="D24" s="38"/>
      <c r="E24" s="15"/>
    </row>
    <row r="25" spans="2:8" ht="14.25" customHeight="1" x14ac:dyDescent="0.2">
      <c r="B25" s="42" t="s">
        <v>15</v>
      </c>
      <c r="C25" s="42"/>
      <c r="D25" s="42"/>
      <c r="E25" s="10"/>
    </row>
    <row r="26" spans="2:8" ht="14.25" customHeight="1" x14ac:dyDescent="0.2">
      <c r="B26" s="38" t="s">
        <v>4</v>
      </c>
      <c r="C26" s="38"/>
      <c r="D26" s="38"/>
      <c r="E26" s="10"/>
    </row>
    <row r="27" spans="2:8" ht="14.25" customHeight="1" x14ac:dyDescent="0.2">
      <c r="B27" s="35" t="str" vm="10">
        <f>CUBEMEMBER("Chart of Accounts","[Accounts].[BKW.211  DEPÓSITOS]","Depósitos de clientes")</f>
        <v>Depósitos de clientes</v>
      </c>
      <c r="C27" s="35"/>
      <c r="D27" s="35"/>
      <c r="E27" s="10">
        <v>572086430.94000006</v>
      </c>
    </row>
    <row r="28" spans="2:8" ht="14.25" customHeight="1" x14ac:dyDescent="0.2">
      <c r="B28" s="35" t="str" vm="18">
        <f>CUBEMEMBER("Chart of Accounts","[Accounts].[BKW.2122.07  ADEUDADO AL BMI PARA PRESTAR A TERCEROS]","Préstamos  del Banco de Desarrollo de El Salvador")</f>
        <v>Préstamos  del Banco de Desarrollo de El Salvador</v>
      </c>
      <c r="C28" s="35"/>
      <c r="D28" s="35"/>
      <c r="E28" s="10">
        <v>68836308.030000001</v>
      </c>
    </row>
    <row r="29" spans="2:8" x14ac:dyDescent="0.2">
      <c r="B29" s="40" t="str" vm="38">
        <f>CUBESET("Chart of Accounts","{[Accounts].[BKW.2121.08  ADEUDADO A ENTIDADES EXTRANJERAS],[Accounts].[BKW.2121.09  OTROS PRÉSTAMOS (1)],[Accounts].[BKW.2122.08  ADEUDADO A ENTIDADES EXTRANJERAS],[Accounts].[BKW.2123.08  ADEUDADO A ENTIDADES EXTRANJERAS]}","Préstamos de otros bancos")</f>
        <v>Préstamos de otros bancos</v>
      </c>
      <c r="C29" s="40"/>
      <c r="D29" s="40"/>
      <c r="E29" s="10">
        <v>70863713.150000006</v>
      </c>
    </row>
    <row r="30" spans="2:8" ht="14.25" customHeight="1" x14ac:dyDescent="0.2">
      <c r="B30" s="35" t="str" vm="2">
        <f>CUBEMEMBER("Chart of Accounts","[Accounts].[BKW.215  DOCUMENTOS TRANSADOS]","Reportos y otras obligaciones búrsatiles")</f>
        <v>Reportos y otras obligaciones búrsatiles</v>
      </c>
      <c r="C30" s="35"/>
      <c r="D30" s="35"/>
      <c r="E30" s="10">
        <v>0</v>
      </c>
    </row>
    <row r="31" spans="2:8" ht="14.25" customHeight="1" x14ac:dyDescent="0.2">
      <c r="B31" s="35" t="str" vm="15">
        <f>CUBEMEMBER("Chart of Accounts","[Accounts].[BKW.214  TÍTULOS DE EMISIÓN PROPIA]","Títulos de emisión propias ")</f>
        <v xml:space="preserve">Títulos de emisión propias </v>
      </c>
      <c r="C31" s="35"/>
      <c r="D31" s="35"/>
      <c r="E31" s="10">
        <v>126917108.09</v>
      </c>
    </row>
    <row r="32" spans="2:8" ht="16.5" x14ac:dyDescent="0.2">
      <c r="B32" s="40" t="str" vm="6">
        <f>CUBESET("Chart of Accounts","{[Accounts].[BKW.213  OBLIGACIONES A LA VISTA],[Accounts].[BKW.2123.09  OTROS PRÉSTAMOS (1)]}","Diversos")</f>
        <v>Diversos</v>
      </c>
      <c r="C32" s="40"/>
      <c r="D32" s="40"/>
      <c r="E32" s="13">
        <v>3756334.78</v>
      </c>
    </row>
    <row r="33" spans="2:7" ht="15" x14ac:dyDescent="0.2">
      <c r="B33" s="35"/>
      <c r="C33" s="35"/>
      <c r="D33" s="35"/>
      <c r="E33" s="12">
        <v>842459894.99000001</v>
      </c>
    </row>
    <row r="34" spans="2:7" ht="14.25" customHeight="1" x14ac:dyDescent="0.2">
      <c r="B34" s="38" t="s">
        <v>5</v>
      </c>
      <c r="C34" s="38"/>
      <c r="D34" s="38"/>
      <c r="E34" s="10"/>
    </row>
    <row r="35" spans="2:7" x14ac:dyDescent="0.2">
      <c r="B35" s="40" t="str" vm="7">
        <f>CUBESET("Chart of Accounts","{[Accounts].[BKW.222  CUENTAS POR PAGAR],[Accounts].[BKW.223  RETENCIONES]}","Cuentas por pagar")</f>
        <v>Cuentas por pagar</v>
      </c>
      <c r="C35" s="40"/>
      <c r="D35" s="40"/>
      <c r="E35" s="10">
        <v>16720921.050000001</v>
      </c>
    </row>
    <row r="36" spans="2:7" x14ac:dyDescent="0.2">
      <c r="B36" s="35" t="str" vm="8">
        <f>CUBEMEMBER("Chart of Accounts","[Accounts].[BKW.224  PROVISIONES]","Provisiones")</f>
        <v>Provisiones</v>
      </c>
      <c r="C36" s="35"/>
      <c r="D36" s="35"/>
      <c r="E36" s="10">
        <v>3902222.37</v>
      </c>
    </row>
    <row r="37" spans="2:7" x14ac:dyDescent="0.2">
      <c r="B37" s="40" t="str" vm="19">
        <f>CUBESET("Chart of Accounts","{[Accounts].[BKW.225  CRÉDITOS DIFERIDOS],[Accounts].[BKW.4129  PROVISIÓN POR PÉRDIDAS]}","Diversos")</f>
        <v>Diversos</v>
      </c>
      <c r="C37" s="40"/>
      <c r="D37" s="40"/>
      <c r="E37" s="11">
        <v>58122.44</v>
      </c>
    </row>
    <row r="38" spans="2:7" ht="15" x14ac:dyDescent="0.2">
      <c r="B38" s="35"/>
      <c r="C38" s="35"/>
      <c r="D38" s="35"/>
      <c r="E38" s="12">
        <v>20681265.860000003</v>
      </c>
    </row>
    <row r="39" spans="2:7" ht="14.25" customHeight="1" x14ac:dyDescent="0.2">
      <c r="B39" s="38" t="s">
        <v>6</v>
      </c>
      <c r="C39" s="38"/>
      <c r="D39" s="38"/>
      <c r="E39" s="10"/>
    </row>
    <row r="40" spans="2:7" ht="14.25" customHeight="1" x14ac:dyDescent="0.2">
      <c r="B40" s="35" t="str" vm="4">
        <f>CUBEMEMBER("Chart of Accounts","[Accounts].[BKW.24  DEUDA SUBORDINADA]","Deuda subordinada")</f>
        <v>Deuda subordinada</v>
      </c>
      <c r="C40" s="35"/>
      <c r="D40" s="35"/>
      <c r="E40" s="11">
        <v>0</v>
      </c>
    </row>
    <row r="41" spans="2:7" ht="15" x14ac:dyDescent="0.2">
      <c r="B41" s="38" t="s">
        <v>7</v>
      </c>
      <c r="C41" s="38"/>
      <c r="D41" s="38"/>
      <c r="E41" s="12">
        <v>863141160.85000002</v>
      </c>
    </row>
    <row r="42" spans="2:7" ht="15" x14ac:dyDescent="0.25">
      <c r="B42" s="39" t="s">
        <v>8</v>
      </c>
      <c r="C42" s="39"/>
      <c r="D42" s="39"/>
      <c r="E42" s="10"/>
    </row>
    <row r="43" spans="2:7" ht="14.25" customHeight="1" x14ac:dyDescent="0.2">
      <c r="B43" s="35" t="str" vm="12">
        <f>CUBEMEMBER("Chart of Accounts","[Accounts].[BKW.311  CAPITAL SOCIAL PAGADO]","Capital social pagado")</f>
        <v>Capital social pagado</v>
      </c>
      <c r="C43" s="35"/>
      <c r="D43" s="35"/>
      <c r="E43" s="10">
        <v>75000000</v>
      </c>
    </row>
    <row r="44" spans="2:7" ht="21" customHeight="1" x14ac:dyDescent="0.2">
      <c r="B44" s="40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4" s="40"/>
      <c r="D44" s="40"/>
      <c r="E44" s="46">
        <v>14161352.220000003</v>
      </c>
    </row>
    <row r="45" spans="2:7" ht="14.25" customHeight="1" x14ac:dyDescent="0.2">
      <c r="B45" s="38" t="s">
        <v>9</v>
      </c>
      <c r="C45" s="38"/>
      <c r="D45" s="38"/>
      <c r="E45" s="12">
        <v>89161352.219999999</v>
      </c>
      <c r="G45" s="21"/>
    </row>
    <row r="46" spans="2:7" ht="14.25" customHeight="1" x14ac:dyDescent="0.2">
      <c r="B46" s="38" t="s">
        <v>10</v>
      </c>
      <c r="C46" s="38"/>
      <c r="D46" s="38"/>
      <c r="E46" s="14">
        <v>952302513.07000005</v>
      </c>
    </row>
    <row r="47" spans="2:7" x14ac:dyDescent="0.2">
      <c r="B47" s="28"/>
      <c r="C47" s="28"/>
      <c r="D47" s="28"/>
      <c r="E47" s="16"/>
    </row>
    <row r="48" spans="2:7" ht="15" customHeight="1" x14ac:dyDescent="0.2">
      <c r="B48" s="41" t="str" vm="13">
        <f>CUBEMEMBER("Chart of Accounts","[Accounts].[BKW.5  COMPROMISOS FUTUROS Y CONTINGENCIAS]","Compromisos futuros y contingencias")</f>
        <v>Compromisos futuros y contingencias</v>
      </c>
      <c r="C48" s="41"/>
      <c r="D48" s="41"/>
      <c r="E48" s="12">
        <v>12527916.82</v>
      </c>
    </row>
    <row r="49" spans="1:5" ht="15" customHeight="1" x14ac:dyDescent="0.2">
      <c r="B49" s="42" t="s">
        <v>25</v>
      </c>
      <c r="C49" s="42"/>
      <c r="D49" s="42"/>
      <c r="E49" s="14">
        <v>964830429.8900001</v>
      </c>
    </row>
    <row r="50" spans="1:5" x14ac:dyDescent="0.2">
      <c r="A50" s="4"/>
      <c r="B50" s="28"/>
      <c r="C50" s="28"/>
      <c r="D50" s="28"/>
      <c r="E50" s="1"/>
    </row>
    <row r="51" spans="1:5" x14ac:dyDescent="0.2">
      <c r="A51" s="4"/>
      <c r="B51" s="28"/>
      <c r="C51" s="28"/>
      <c r="D51" s="28"/>
      <c r="E51" s="1"/>
    </row>
    <row r="52" spans="1:5" x14ac:dyDescent="0.2">
      <c r="A52" s="4"/>
      <c r="B52" s="28"/>
      <c r="C52" s="28"/>
      <c r="D52" s="28"/>
      <c r="E52" s="1"/>
    </row>
    <row r="53" spans="1:5" ht="15" x14ac:dyDescent="0.25">
      <c r="B53" s="37" t="s">
        <v>20</v>
      </c>
      <c r="C53" s="37"/>
      <c r="D53" s="37" t="s">
        <v>22</v>
      </c>
      <c r="E53" s="37"/>
    </row>
    <row r="54" spans="1:5" x14ac:dyDescent="0.2">
      <c r="B54" s="43" t="s">
        <v>21</v>
      </c>
      <c r="C54" s="43"/>
      <c r="D54" s="43" t="s">
        <v>28</v>
      </c>
      <c r="E54" s="43"/>
    </row>
    <row r="55" spans="1:5" x14ac:dyDescent="0.2">
      <c r="B55" s="31"/>
      <c r="C55" s="31"/>
      <c r="D55" s="31"/>
      <c r="E55" s="31"/>
    </row>
    <row r="56" spans="1:5" x14ac:dyDescent="0.2">
      <c r="B56" s="31"/>
      <c r="C56" s="31"/>
      <c r="D56" s="31"/>
      <c r="E56" s="31"/>
    </row>
    <row r="57" spans="1:5" x14ac:dyDescent="0.2">
      <c r="B57" s="31"/>
      <c r="C57" s="31"/>
      <c r="D57" s="31"/>
      <c r="E57" s="31"/>
    </row>
    <row r="58" spans="1:5" ht="15" x14ac:dyDescent="0.25">
      <c r="B58" s="37" t="s">
        <v>27</v>
      </c>
      <c r="C58" s="37"/>
      <c r="D58" s="37"/>
      <c r="E58" s="37"/>
    </row>
    <row r="59" spans="1:5" ht="15" customHeight="1" x14ac:dyDescent="0.2">
      <c r="B59" s="43" t="s">
        <v>29</v>
      </c>
      <c r="C59" s="43"/>
      <c r="D59" s="43"/>
      <c r="E59" s="43"/>
    </row>
  </sheetData>
  <mergeCells count="48"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  <mergeCell ref="B7:D7"/>
    <mergeCell ref="B8:D8"/>
    <mergeCell ref="B9:D9"/>
    <mergeCell ref="B10:D10"/>
    <mergeCell ref="B11:D11"/>
    <mergeCell ref="B13:D13"/>
    <mergeCell ref="B14:D14"/>
    <mergeCell ref="B15:D15"/>
    <mergeCell ref="B16:D16"/>
    <mergeCell ref="B17:D17"/>
    <mergeCell ref="B18:D18"/>
    <mergeCell ref="B48:D48"/>
    <mergeCell ref="B20:D20"/>
    <mergeCell ref="B24:D24"/>
    <mergeCell ref="B25:D25"/>
    <mergeCell ref="B26:D26"/>
    <mergeCell ref="B19:D19"/>
    <mergeCell ref="B12:D12"/>
    <mergeCell ref="B4:C4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L47"/>
  <sheetViews>
    <sheetView showGridLines="0" tabSelected="1" zoomScaleNormal="100" zoomScaleSheetLayoutView="115" workbookViewId="0">
      <selection activeCell="E1" sqref="E1"/>
    </sheetView>
  </sheetViews>
  <sheetFormatPr defaultColWidth="9.140625" defaultRowHeight="14.25" x14ac:dyDescent="0.2"/>
  <cols>
    <col min="1" max="1" width="2" style="8" customWidth="1"/>
    <col min="2" max="4" width="20.7109375" style="3" customWidth="1"/>
    <col min="5" max="5" width="22.5703125" style="3" customWidth="1"/>
    <col min="6" max="6" width="15.140625" style="8" bestFit="1" customWidth="1"/>
    <col min="7" max="7" width="14.5703125" style="8" bestFit="1" customWidth="1"/>
    <col min="8" max="9" width="9.140625" style="8"/>
    <col min="10" max="10" width="55.85546875" style="8" customWidth="1"/>
    <col min="11" max="16384" width="9.140625" style="8"/>
  </cols>
  <sheetData>
    <row r="1" spans="1:12" ht="18" x14ac:dyDescent="0.25">
      <c r="A1" s="2"/>
      <c r="B1" s="22" t="s">
        <v>17</v>
      </c>
      <c r="C1" s="22"/>
      <c r="D1" s="22"/>
      <c r="E1" s="33"/>
    </row>
    <row r="2" spans="1:12" ht="18" x14ac:dyDescent="0.25">
      <c r="A2" s="2"/>
      <c r="B2" s="22" t="s">
        <v>18</v>
      </c>
      <c r="C2" s="22"/>
      <c r="D2" s="22"/>
      <c r="E2" s="33"/>
    </row>
    <row r="3" spans="1:12" ht="18" x14ac:dyDescent="0.2">
      <c r="A3" s="2"/>
      <c r="B3" s="44">
        <f>'[2]Balance BVES'!B6:C6</f>
        <v>44712</v>
      </c>
      <c r="C3" s="44"/>
      <c r="D3" s="44"/>
      <c r="E3" s="33"/>
    </row>
    <row r="4" spans="1:12" ht="15" thickBot="1" x14ac:dyDescent="0.25">
      <c r="A4" s="2"/>
      <c r="B4" s="2" t="s">
        <v>24</v>
      </c>
      <c r="C4" s="2"/>
      <c r="D4" s="2"/>
      <c r="E4" s="33"/>
    </row>
    <row r="5" spans="1:12" ht="18" x14ac:dyDescent="0.25">
      <c r="A5" s="7"/>
      <c r="B5" s="24"/>
      <c r="C5" s="24"/>
      <c r="D5" s="24"/>
      <c r="E5" s="25"/>
      <c r="J5" s="44"/>
      <c r="K5" s="44"/>
      <c r="L5" s="44"/>
    </row>
    <row r="6" spans="1:12" ht="15" customHeight="1" x14ac:dyDescent="0.2">
      <c r="A6" s="2"/>
      <c r="B6" s="38" t="s">
        <v>11</v>
      </c>
      <c r="C6" s="38"/>
      <c r="D6" s="38"/>
      <c r="E6" s="5"/>
    </row>
    <row r="7" spans="1:12" ht="15" customHeight="1" x14ac:dyDescent="0.2">
      <c r="A7" s="2"/>
      <c r="B7" s="40" t="str" vm="29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40"/>
      <c r="D7" s="40"/>
      <c r="E7" s="10">
        <v>21035405.73</v>
      </c>
    </row>
    <row r="8" spans="1:12" ht="15" customHeight="1" x14ac:dyDescent="0.2">
      <c r="A8" s="2"/>
      <c r="B8" s="40" t="str" vm="25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40"/>
      <c r="D8" s="40"/>
      <c r="E8" s="10">
        <v>73457.440000000002</v>
      </c>
    </row>
    <row r="9" spans="1:12" ht="15" customHeight="1" x14ac:dyDescent="0.2">
      <c r="A9" s="2"/>
      <c r="B9" s="35" t="str" vm="22">
        <f>CUBEMEMBER("Chart of Accounts","[Accounts].[BKW.6110.02  CARTERA DE INVERSIONES]","Intereses y otros ingresos por inversiones")</f>
        <v>Intereses y otros ingresos por inversiones</v>
      </c>
      <c r="C9" s="35"/>
      <c r="D9" s="35"/>
      <c r="E9" s="10">
        <v>4190519.3</v>
      </c>
    </row>
    <row r="10" spans="1:12" ht="15" customHeight="1" x14ac:dyDescent="0.2">
      <c r="A10" s="2"/>
      <c r="B10" s="35" t="str" vm="28">
        <f>CUBEMEMBER("Chart of Accounts","[Accounts].[BKW.6110.03  OPERACIONES TEMPORALES CON DOCUMENTOS]","Reportos y operaciones bursátiles")</f>
        <v>Reportos y operaciones bursátiles</v>
      </c>
      <c r="C10" s="35"/>
      <c r="D10" s="35"/>
      <c r="E10" s="10">
        <v>51302.67</v>
      </c>
    </row>
    <row r="11" spans="1:12" ht="15" customHeight="1" x14ac:dyDescent="0.2">
      <c r="A11" s="2"/>
      <c r="B11" s="35" t="str" vm="30">
        <f>CUBEMEMBER("Chart of Accounts","[Accounts].[BKW.6110.04  INTERESES SOBRE DEPÓSITOS]","Intereses sobre depósitos")</f>
        <v>Intereses sobre depósitos</v>
      </c>
      <c r="C11" s="35"/>
      <c r="D11" s="35"/>
      <c r="E11" s="10">
        <v>148802.62</v>
      </c>
    </row>
    <row r="12" spans="1:12" ht="14.25" customHeight="1" x14ac:dyDescent="0.2">
      <c r="A12" s="2"/>
      <c r="B12" s="35" t="str" vm="40">
        <f>CUBEMEMBER("Chart of Accounts","[Accounts].[BKW.6210.01  OPERACIONES EN MONEDA EXTRANJERA]","Operaciones en moneda extranjera")</f>
        <v>Operaciones en moneda extranjera</v>
      </c>
      <c r="C12" s="35"/>
      <c r="D12" s="35"/>
      <c r="E12" s="10">
        <v>0</v>
      </c>
    </row>
    <row r="13" spans="1:12" x14ac:dyDescent="0.2">
      <c r="A13" s="2"/>
      <c r="B13" s="40" t="str" vm="35">
        <f>CUBESET("Chart of Accounts","{[Accounts].[BKW.6210.03  AVALES Y FIANZAS],[Accounts].[BKW.6210.04  SERVICIOS]}","Otros servicios y contingencias")</f>
        <v>Otros servicios y contingencias</v>
      </c>
      <c r="C13" s="40"/>
      <c r="D13" s="40"/>
      <c r="E13" s="11">
        <v>2356825.38</v>
      </c>
    </row>
    <row r="14" spans="1:12" ht="15" customHeight="1" x14ac:dyDescent="0.2">
      <c r="A14" s="2"/>
      <c r="B14" s="40"/>
      <c r="C14" s="40"/>
      <c r="D14" s="40"/>
      <c r="E14" s="11">
        <v>27856313.140000004</v>
      </c>
    </row>
    <row r="15" spans="1:12" ht="15" customHeight="1" x14ac:dyDescent="0.2">
      <c r="A15" s="2"/>
      <c r="B15" s="38" t="s">
        <v>12</v>
      </c>
      <c r="C15" s="38"/>
      <c r="D15" s="38"/>
      <c r="E15" s="10"/>
    </row>
    <row r="16" spans="1:12" ht="15" customHeight="1" x14ac:dyDescent="0.2">
      <c r="A16" s="2"/>
      <c r="B16" s="35" t="str" vm="32">
        <f>CUBEMEMBER("Chart of Accounts","[Accounts].[BKW.7110.01  DEPÓSITOS]","Intereses y otros costos de depósitos")</f>
        <v>Intereses y otros costos de depósitos</v>
      </c>
      <c r="C16" s="35"/>
      <c r="D16" s="35"/>
      <c r="E16" s="10">
        <v>7728857.9100000001</v>
      </c>
    </row>
    <row r="17" spans="1:7" ht="15" customHeight="1" x14ac:dyDescent="0.2">
      <c r="A17" s="2"/>
      <c r="B17" s="35" t="str" vm="23">
        <f>CUBEMEMBER("Chart of Accounts","[Accounts].[BKW.7110.02  PRÉSTAMOS PARA TERCEROS]","Intereses sobre préstamos")</f>
        <v>Intereses sobre préstamos</v>
      </c>
      <c r="C17" s="35"/>
      <c r="D17" s="35"/>
      <c r="E17" s="10">
        <v>2657079.46</v>
      </c>
    </row>
    <row r="18" spans="1:7" ht="15" customHeight="1" x14ac:dyDescent="0.2">
      <c r="A18" s="2"/>
      <c r="B18" s="35" t="str" vm="36">
        <f>CUBEMEMBER("Chart of Accounts","[Accounts].[BKW.7110.04  TÍTULOS DE EMISIÓN PROPIA (1)]","Intereses sobre emisión de obligaciones")</f>
        <v>Intereses sobre emisión de obligaciones</v>
      </c>
      <c r="C18" s="35"/>
      <c r="D18" s="35"/>
      <c r="E18" s="10">
        <v>2766709.87</v>
      </c>
      <c r="F18" s="19"/>
      <c r="G18" s="20"/>
    </row>
    <row r="19" spans="1:7" ht="15" customHeight="1" x14ac:dyDescent="0.2">
      <c r="A19" s="2"/>
      <c r="B19" s="35" t="str" vm="37">
        <f>CUBEMEMBER("Chart of Accounts","[Accounts].[BKW.7110.05  PÉRDIDA POR DIFERENCIA DE PRECIOS]","Pérdida por venta de títulos valores")</f>
        <v>Pérdida por venta de títulos valores</v>
      </c>
      <c r="C19" s="35"/>
      <c r="D19" s="35"/>
      <c r="E19" s="10">
        <v>40594.15</v>
      </c>
    </row>
    <row r="20" spans="1:7" ht="15" customHeight="1" x14ac:dyDescent="0.2">
      <c r="A20" s="2"/>
      <c r="B20" s="35" t="str" vm="39">
        <f>CUBEMEMBER("Chart of Accounts","[Accounts].[BKW.7210.00  OPERACIONES EN MONEDA EXTRANJERA]","Operaciones en moneda extranjera")</f>
        <v>Operaciones en moneda extranjera</v>
      </c>
      <c r="C20" s="35"/>
      <c r="D20" s="35"/>
      <c r="E20" s="10">
        <v>0</v>
      </c>
    </row>
    <row r="21" spans="1:7" ht="15" customHeight="1" x14ac:dyDescent="0.2">
      <c r="A21" s="2"/>
      <c r="B21" s="40" t="str" vm="34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1" s="40"/>
      <c r="D21" s="40"/>
      <c r="E21" s="11">
        <v>658157.13</v>
      </c>
    </row>
    <row r="22" spans="1:7" ht="15" customHeight="1" x14ac:dyDescent="0.2">
      <c r="A22" s="2"/>
      <c r="B22" s="38" t="str" vm="30">
        <f>CUBEMEMBER("Chart of Accounts","[Accounts].[BKW.6110.04  INTERESES SOBRE DEPÓSITOS]","Total costos de operación")</f>
        <v>Total costos de operación</v>
      </c>
      <c r="C22" s="38"/>
      <c r="D22" s="38"/>
      <c r="E22" s="17">
        <v>13851398.520000003</v>
      </c>
    </row>
    <row r="23" spans="1:7" ht="15" customHeight="1" x14ac:dyDescent="0.2">
      <c r="A23" s="2"/>
      <c r="B23" s="35" t="str" vm="2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3" s="35"/>
      <c r="D23" s="35"/>
      <c r="E23" s="11">
        <v>-5833736.9000000004</v>
      </c>
    </row>
    <row r="24" spans="1:7" ht="15" customHeight="1" x14ac:dyDescent="0.2">
      <c r="A24" s="2"/>
      <c r="B24" s="38" t="str">
        <f>IF(E24&gt;0,"Utilidad","Pérdida")&amp;" antes de gastos"</f>
        <v>Utilidad antes de gastos</v>
      </c>
      <c r="C24" s="38"/>
      <c r="D24" s="38"/>
      <c r="E24" s="12">
        <v>8171177.7200000007</v>
      </c>
      <c r="G24" s="20"/>
    </row>
    <row r="25" spans="1:7" ht="15" customHeight="1" x14ac:dyDescent="0.2">
      <c r="A25" s="2"/>
      <c r="B25" s="38" t="s">
        <v>26</v>
      </c>
      <c r="C25" s="38"/>
      <c r="D25" s="38"/>
      <c r="E25" s="10"/>
    </row>
    <row r="26" spans="1:7" ht="15" customHeight="1" x14ac:dyDescent="0.2">
      <c r="A26" s="2"/>
      <c r="B26" s="35" t="str" vm="33">
        <f>CUBEMEMBER("Chart of Accounts","[Accounts].[BKW.811  GASTOS DE FUNCIONARIOS Y EMPLEADOS]","De funcionarios y empleados")</f>
        <v>De funcionarios y empleados</v>
      </c>
      <c r="C26" s="35"/>
      <c r="D26" s="35"/>
      <c r="E26" s="10">
        <v>4821469</v>
      </c>
    </row>
    <row r="27" spans="1:7" ht="15" customHeight="1" x14ac:dyDescent="0.2">
      <c r="A27" s="2"/>
      <c r="B27" s="35" t="str" vm="26">
        <f>CUBEMEMBER("Chart of Accounts","[Accounts].[BKW.812  GASTOS GENERALES]","Generales")</f>
        <v>Generales</v>
      </c>
      <c r="C27" s="35"/>
      <c r="D27" s="35"/>
      <c r="E27" s="10">
        <v>5330379.0199999996</v>
      </c>
    </row>
    <row r="28" spans="1:7" ht="15" customHeight="1" x14ac:dyDescent="0.2">
      <c r="A28" s="2"/>
      <c r="B28" s="35" t="str" vm="27">
        <f>CUBEMEMBER("Chart of Accounts","[Accounts].[BKW.813  DEPRECIACIONES Y AMORTIZACIONES]","Depreciaciones y amortizaciones")</f>
        <v>Depreciaciones y amortizaciones</v>
      </c>
      <c r="C28" s="35"/>
      <c r="D28" s="35"/>
      <c r="E28" s="11">
        <v>1067027.92</v>
      </c>
    </row>
    <row r="29" spans="1:7" ht="15" customHeight="1" x14ac:dyDescent="0.2">
      <c r="A29" s="2"/>
      <c r="B29" s="38" t="s">
        <v>13</v>
      </c>
      <c r="C29" s="38"/>
      <c r="D29" s="38"/>
      <c r="E29" s="11">
        <v>11218875.939999999</v>
      </c>
    </row>
    <row r="30" spans="1:7" ht="15" customHeight="1" x14ac:dyDescent="0.2">
      <c r="A30" s="2"/>
      <c r="B30" s="38" t="str">
        <f>IF(E30&gt;0,"Utilidad","Pérdida")&amp;" de operación"</f>
        <v>Pérdida de operación</v>
      </c>
      <c r="C30" s="38"/>
      <c r="D30" s="38"/>
      <c r="E30" s="17">
        <v>-3047698.2199999988</v>
      </c>
      <c r="G30" s="20"/>
    </row>
    <row r="31" spans="1:7" ht="15" customHeight="1" x14ac:dyDescent="0.2">
      <c r="A31" s="2"/>
      <c r="B31" s="40" t="str" vm="24">
        <f>CUBESET("Chart of Accounts","{[Accounts].[BKW.631  INGRESOS NO OPERACIONALES],[Accounts].[BKW.82  GASTOS NO OPERACIONALES]}","Otros ingresos, neto ")</f>
        <v xml:space="preserve">Otros ingresos, neto </v>
      </c>
      <c r="C31" s="40"/>
      <c r="D31" s="40"/>
      <c r="E31" s="11">
        <v>4623171.87</v>
      </c>
    </row>
    <row r="32" spans="1:7" ht="15" customHeight="1" x14ac:dyDescent="0.2">
      <c r="A32" s="2"/>
      <c r="B32" s="38" t="str">
        <f>IF(E32&gt;0,"Utilidad","Pérdida")&amp;" antes de impuestos"</f>
        <v>Utilidad antes de impuestos</v>
      </c>
      <c r="C32" s="38"/>
      <c r="D32" s="38"/>
      <c r="E32" s="17">
        <v>1575473.6500000013</v>
      </c>
    </row>
    <row r="33" spans="1:6" ht="15" customHeight="1" x14ac:dyDescent="0.2">
      <c r="A33" s="2"/>
      <c r="B33" s="35" t="str" vm="20">
        <f>CUBEMEMBER("Chart of Accounts","[Accounts].[BKW.83  IMPUESTOS DIRECTOS]","Impuesto sobre la renta")</f>
        <v>Impuesto sobre la renta</v>
      </c>
      <c r="C33" s="35"/>
      <c r="D33" s="35"/>
      <c r="E33" s="10">
        <v>-8000</v>
      </c>
    </row>
    <row r="34" spans="1:6" ht="15" customHeight="1" x14ac:dyDescent="0.2">
      <c r="A34" s="2"/>
      <c r="B34" s="35" t="str" vm="31">
        <f>CUBEMEMBER("Chart of Accounts","[Accounts].[BKW.84  CONTRIBUCIONES ESPECIALES]","Contribución especial a los Grandes Contribuyentes")</f>
        <v>Contribución especial a los Grandes Contribuyentes</v>
      </c>
      <c r="C34" s="35"/>
      <c r="D34" s="35"/>
      <c r="E34" s="18">
        <v>0</v>
      </c>
    </row>
    <row r="35" spans="1:6" ht="15" customHeight="1" x14ac:dyDescent="0.2">
      <c r="A35" s="2"/>
      <c r="B35" s="38" t="str">
        <f>IF(E35&gt;0,"Utilidad","Pérdida")&amp;" neta"</f>
        <v>Utilidad neta</v>
      </c>
      <c r="C35" s="38"/>
      <c r="D35" s="38"/>
      <c r="E35" s="14">
        <v>1567473.6500000013</v>
      </c>
      <c r="F35" s="20"/>
    </row>
    <row r="36" spans="1:6" ht="15" customHeight="1" x14ac:dyDescent="0.2">
      <c r="A36" s="9"/>
      <c r="B36" s="30"/>
      <c r="C36" s="30"/>
      <c r="D36" s="30"/>
      <c r="E36" s="6"/>
    </row>
    <row r="37" spans="1:6" ht="15" customHeight="1" x14ac:dyDescent="0.25">
      <c r="A37" s="9"/>
      <c r="B37" s="30"/>
      <c r="C37" s="30"/>
      <c r="D37" s="30"/>
      <c r="E37" s="32"/>
    </row>
    <row r="38" spans="1:6" x14ac:dyDescent="0.2">
      <c r="A38" s="9"/>
      <c r="B38" s="28"/>
      <c r="C38" s="28"/>
      <c r="D38" s="28"/>
      <c r="E38" s="28"/>
    </row>
    <row r="39" spans="1:6" x14ac:dyDescent="0.2">
      <c r="A39" s="9"/>
      <c r="B39" s="28"/>
      <c r="C39" s="28"/>
      <c r="D39" s="28"/>
      <c r="E39" s="28"/>
    </row>
    <row r="40" spans="1:6" ht="15" x14ac:dyDescent="0.25">
      <c r="A40" s="9"/>
      <c r="B40" s="37" t="s">
        <v>20</v>
      </c>
      <c r="C40" s="37"/>
      <c r="D40" s="37" t="s">
        <v>22</v>
      </c>
      <c r="E40" s="37"/>
    </row>
    <row r="41" spans="1:6" x14ac:dyDescent="0.2">
      <c r="A41" s="9"/>
      <c r="B41" s="43" t="s">
        <v>21</v>
      </c>
      <c r="C41" s="43"/>
      <c r="D41" s="43" t="s">
        <v>28</v>
      </c>
      <c r="E41" s="43"/>
    </row>
    <row r="42" spans="1:6" x14ac:dyDescent="0.2">
      <c r="A42" s="9"/>
      <c r="B42" s="31"/>
      <c r="C42" s="31"/>
      <c r="D42" s="31"/>
      <c r="E42" s="31"/>
    </row>
    <row r="43" spans="1:6" x14ac:dyDescent="0.2">
      <c r="A43" s="9"/>
      <c r="B43" s="31"/>
      <c r="C43" s="31"/>
      <c r="D43" s="31"/>
      <c r="E43" s="31"/>
    </row>
    <row r="44" spans="1:6" x14ac:dyDescent="0.2">
      <c r="A44" s="9"/>
      <c r="B44" s="31"/>
      <c r="C44" s="31"/>
      <c r="D44" s="31"/>
      <c r="E44" s="31"/>
    </row>
    <row r="45" spans="1:6" ht="15" x14ac:dyDescent="0.25">
      <c r="A45" s="9"/>
      <c r="B45" s="37" t="s">
        <v>27</v>
      </c>
      <c r="C45" s="37"/>
      <c r="D45" s="37"/>
      <c r="E45" s="37"/>
    </row>
    <row r="46" spans="1:6" ht="15" customHeight="1" x14ac:dyDescent="0.2">
      <c r="A46" s="9"/>
      <c r="B46" s="43" t="s">
        <v>29</v>
      </c>
      <c r="C46" s="43"/>
      <c r="D46" s="43"/>
      <c r="E46" s="43"/>
    </row>
    <row r="47" spans="1:6" x14ac:dyDescent="0.2">
      <c r="A47" s="9"/>
      <c r="B47" s="45"/>
      <c r="C47" s="45"/>
      <c r="D47" s="45"/>
      <c r="E47" s="45"/>
    </row>
  </sheetData>
  <mergeCells count="40">
    <mergeCell ref="J5:L5"/>
    <mergeCell ref="B10:D10"/>
    <mergeCell ref="B45:E45"/>
    <mergeCell ref="B46:E46"/>
    <mergeCell ref="B47:C47"/>
    <mergeCell ref="D47:E47"/>
    <mergeCell ref="B34:D34"/>
    <mergeCell ref="B35:D35"/>
    <mergeCell ref="B40:C40"/>
    <mergeCell ref="D40:E40"/>
    <mergeCell ref="B41:C41"/>
    <mergeCell ref="D41:E41"/>
    <mergeCell ref="B20:D20"/>
    <mergeCell ref="B33:D33"/>
    <mergeCell ref="B22:D22"/>
    <mergeCell ref="B23:D23"/>
    <mergeCell ref="B31:D31"/>
    <mergeCell ref="B32:D32"/>
    <mergeCell ref="B3:D3"/>
    <mergeCell ref="B6:D6"/>
    <mergeCell ref="B7:D7"/>
    <mergeCell ref="B8:D8"/>
    <mergeCell ref="B21:D21"/>
    <mergeCell ref="B9:D9"/>
    <mergeCell ref="B11:D11"/>
    <mergeCell ref="B12:D12"/>
    <mergeCell ref="B13:D13"/>
    <mergeCell ref="B14:D14"/>
    <mergeCell ref="B15:D15"/>
    <mergeCell ref="B16:D16"/>
    <mergeCell ref="B24:D24"/>
    <mergeCell ref="B25:D25"/>
    <mergeCell ref="B17:D17"/>
    <mergeCell ref="B18:D18"/>
    <mergeCell ref="B19:D19"/>
    <mergeCell ref="B29:D29"/>
    <mergeCell ref="B30:D30"/>
    <mergeCell ref="B26:D26"/>
    <mergeCell ref="B27:D27"/>
    <mergeCell ref="B28:D28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DATE</vt:lpstr>
      <vt:lpstr>'Balance BVES'!Print_Area</vt:lpstr>
      <vt:lpstr>'ER BVES'!Print_Area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Marvin Alexander Martinez Rosales</cp:lastModifiedBy>
  <cp:lastPrinted>2022-06-09T20:47:00Z</cp:lastPrinted>
  <dcterms:created xsi:type="dcterms:W3CDTF">2014-07-05T17:10:34Z</dcterms:created>
  <dcterms:modified xsi:type="dcterms:W3CDTF">2022-06-09T20:47:44Z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2020-08-14T21:14:47.5462644Z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6c5b0beb-c793-4c75-8b59-dd04ed10f9fd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