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F0383113-E790-497F-8AE6-BACB5EE32C61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3" l="1"/>
  <c r="G20" i="2"/>
  <c r="L204" i="10"/>
  <c r="K204" i="10"/>
  <c r="F204" i="10"/>
  <c r="E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G204" i="10" s="1"/>
  <c r="M174" i="10"/>
  <c r="M204" i="10" s="1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28" i="10"/>
  <c r="L128" i="10"/>
  <c r="K128" i="10"/>
  <c r="G128" i="10"/>
  <c r="F128" i="10"/>
  <c r="E128" i="10"/>
  <c r="G114" i="10"/>
  <c r="M113" i="10"/>
  <c r="L113" i="10"/>
  <c r="K113" i="10"/>
  <c r="G113" i="10"/>
  <c r="F113" i="10"/>
  <c r="E113" i="10"/>
  <c r="M111" i="10"/>
  <c r="L111" i="10"/>
  <c r="K111" i="10"/>
  <c r="G111" i="10"/>
  <c r="F111" i="10"/>
  <c r="E111" i="10"/>
  <c r="G100" i="10"/>
  <c r="G99" i="10"/>
  <c r="G98" i="10"/>
  <c r="G96" i="10"/>
  <c r="G95" i="10"/>
  <c r="G94" i="10"/>
  <c r="G90" i="10"/>
  <c r="M87" i="10"/>
  <c r="L87" i="10"/>
  <c r="K87" i="10"/>
  <c r="G87" i="10"/>
  <c r="F87" i="10"/>
  <c r="E87" i="10"/>
  <c r="M69" i="10"/>
  <c r="L69" i="10"/>
  <c r="K69" i="10"/>
  <c r="G69" i="10"/>
  <c r="F69" i="10"/>
  <c r="E69" i="10"/>
  <c r="M65" i="10"/>
  <c r="L65" i="10"/>
  <c r="K65" i="10"/>
  <c r="G65" i="10"/>
  <c r="F65" i="10"/>
  <c r="E65" i="10"/>
  <c r="M58" i="10"/>
  <c r="L58" i="10"/>
  <c r="K58" i="10"/>
  <c r="G58" i="10"/>
  <c r="F58" i="10"/>
  <c r="E58" i="10"/>
  <c r="G57" i="10"/>
  <c r="M46" i="10"/>
  <c r="L46" i="10"/>
  <c r="K46" i="10"/>
  <c r="G46" i="10"/>
  <c r="F46" i="10"/>
  <c r="E46" i="10"/>
  <c r="J41" i="11" l="1"/>
  <c r="E142" i="3" l="1"/>
  <c r="E144" i="3"/>
  <c r="E126" i="3"/>
  <c r="E110" i="3"/>
  <c r="E112" i="3"/>
  <c r="E114" i="3"/>
  <c r="E118" i="3"/>
  <c r="E108" i="3"/>
  <c r="E106" i="3"/>
  <c r="E120" i="3"/>
  <c r="E85" i="3"/>
  <c r="E46" i="3"/>
  <c r="E24" i="3"/>
  <c r="E26" i="3"/>
  <c r="E13" i="3"/>
  <c r="G58" i="2" l="1"/>
  <c r="G57" i="2"/>
  <c r="G49" i="2"/>
  <c r="G41" i="2"/>
  <c r="G40" i="2"/>
  <c r="G37" i="2"/>
  <c r="E140" i="3" s="1"/>
  <c r="G36" i="2"/>
  <c r="G35" i="2"/>
  <c r="G22" i="2"/>
  <c r="G14" i="2"/>
  <c r="G15" i="2"/>
  <c r="G16" i="2"/>
  <c r="H48" i="11"/>
  <c r="H41" i="11"/>
  <c r="H37" i="11"/>
  <c r="H36" i="11"/>
  <c r="H19" i="11"/>
  <c r="H15" i="11" l="1"/>
  <c r="G48" i="2" l="1"/>
  <c r="H126" i="3" l="1"/>
  <c r="E131" i="3" l="1"/>
  <c r="H50" i="3" l="1"/>
  <c r="E30" i="3" l="1"/>
  <c r="E28" i="3"/>
  <c r="E50" i="3" s="1"/>
  <c r="E15" i="3"/>
  <c r="G13" i="2"/>
  <c r="G17" i="2" l="1"/>
  <c r="H17" i="1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s="1"/>
  <c r="G59" i="2" s="1"/>
  <c r="E9" i="3" l="1"/>
  <c r="E19" i="3" s="1"/>
  <c r="G42" i="2" l="1"/>
  <c r="G24" i="2" l="1"/>
  <c r="G27" i="2" l="1"/>
  <c r="H70" i="3" l="1"/>
  <c r="H90" i="3"/>
  <c r="H122" i="3"/>
  <c r="H128" i="3"/>
  <c r="H137" i="3"/>
  <c r="H146" i="3"/>
  <c r="H153" i="3"/>
  <c r="H155" i="3" s="1"/>
  <c r="H161" i="3"/>
  <c r="G51" i="2" l="1"/>
  <c r="E153" i="3" l="1"/>
  <c r="E133" i="3" l="1"/>
  <c r="E128" i="3"/>
  <c r="E161" i="3" l="1"/>
  <c r="E90" i="3" l="1"/>
  <c r="E155" i="3" l="1"/>
  <c r="E122" i="3" l="1"/>
  <c r="E137" i="3"/>
  <c r="E70" i="3"/>
  <c r="G38" i="2"/>
  <c r="E146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<sst xmlns="http://schemas.openxmlformats.org/spreadsheetml/2006/main" count="651" uniqueCount="339">
  <si>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</si>
  <si>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</si>
  <si>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</si>
  <si>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</si>
  <si>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</si>
  <si>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</si>
  <si>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</si>
  <si>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</si>
  <si>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</si>
  <si>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</si>
  <si>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</si>
  <si>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</si>
  <si>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</si>
  <si>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</si>
  <si>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</si>
  <si>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</si>
  <si>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</si>
  <si>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</si>
  <si>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</si>
  <si>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</si>
  <si>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</si>
  <si>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</si>
  <si>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</si>
  <si>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</si>
  <si>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</si>
  <si>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</si>
  <si>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</si>
  <si>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</si>
  <si>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</si>
  <si>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</si>
  <si>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</si>
  <si>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</si>
  <si>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</si>
  <si>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</si>
  <si>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</si>
  <si>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</si>
  <si>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</si>
  <si>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</si>
  <si>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</si>
  <si>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</si>
  <si>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</si>
  <si>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</si>
  <si>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</si>
  <si>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</si>
  <si>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</si>
  <si>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</si>
  <si>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</si>
  <si>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</si>
  <si>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</si>
  <si>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</si>
  <si>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</si>
  <si>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</si>
  <si>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</si>
  <si>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</si>
  <si>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</si>
  <si>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</si>
  <si>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</si>
  <si>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</si>
  <si>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</si>
  <si>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</si>
  <si>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</si>
  <si>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</si>
  <si>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</si>
  <si>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</si>
  <si>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</si>
  <si>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</si>
  <si>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</si>
  <si>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</si>
  <si>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</si>
  <si>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</si>
  <si>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</si>
  <si>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</si>
  <si>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</si>
  <si>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</si>
  <si>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</si>
  <si>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</si>
  <si>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</si>
  <si>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</si>
  <si>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</si>
  <si>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</si>
  <si>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</si>
  <si>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</si>
  <si>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</si>
  <si>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</si>
  <si>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</si>
  <si>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</si>
  <si>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</si>
  <si>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</si>
  <si>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</si>
  <si>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</si>
  <si>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</si>
  <si>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</si>
  <si>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</si>
  <si>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</si>
  <si>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</si>
  <si>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</si>
  <si>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</si>
  <si>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</si>
  <si>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</si>
  <si>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</si>
  <si>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</si>
  <si>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</si>
  <si>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</si>
  <si>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</si>
  <si>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</si>
  <si>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</si>
  <si>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</si>
  <si>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</si>
  <si>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</si>
  <si>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</si>
  <si>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</si>
  <si>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</si>
  <si>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</si>
  <si>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</si>
  <si>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</si>
  <si>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</si>
  <si>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</si>
  <si>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</si>
  <si>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</si>
  <si>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</si>
  <si>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</si>
  <si>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</si>
  <si>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</si>
  <si>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</si>
  <si>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</si>
  <si>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</si>
  <si>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</si>
  <si>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</si>
  <si>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</si>
  <si>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</si>
  <si>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</si>
  <si>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</si>
  <si>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</si>
  <si>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</si>
  <si>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</si>
  <si>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</si>
  <si>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</si>
  <si>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</si>
  <si>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</si>
  <si>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</si>
  <si>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</si>
  <si>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</si>
  <si>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</si>
  <si>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</si>
  <si>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</si>
  <si>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</si>
  <si>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</si>
  <si>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</si>
  <si>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</si>
  <si>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</si>
  <si>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</si>
  <si>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</si>
  <si>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</si>
  <si>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</si>
  <si>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</si>
  <si>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</si>
  <si>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</si>
  <si>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</si>
  <si>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</si>
  <si>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</si>
  <si>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</si>
  <si>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</si>
  <si>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</si>
  <si>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</si>
  <si>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</si>
  <si>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</si>
  <si>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</si>
  <si>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</si>
  <si>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</si>
  <si>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</si>
  <si>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</si>
  <si>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</si>
  <si>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</si>
  <si>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</si>
  <si>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</si>
  <si>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</si>
  <si>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</si>
  <si>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</si>
  <si>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</si>
  <si>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</si>
  <si>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</si>
  <si>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</si>
  <si>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</si>
  <si>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</si>
  <si>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</si>
  <si>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</si>
  <si>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</si>
  <si>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</si>
  <si>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</si>
  <si>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</si>
  <si>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</si>
  <si>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</si>
  <si>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</si>
  <si>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</si>
  <si>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</si>
  <si>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</si>
  <si>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</si>
  <si>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</si>
  <si>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</si>
  <si>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</si>
  <si>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</si>
  <si>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</si>
  <si>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</si>
  <si>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</si>
  <si>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</si>
  <si>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</si>
  <si>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</si>
  <si>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</si>
  <si>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</si>
  <si>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</si>
  <si>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</si>
  <si>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</si>
  <si>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</si>
  <si>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</si>
  <si>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</si>
  <si>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</si>
  <si>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</si>
  <si>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</si>
  <si>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</si>
  <si>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</si>
  <si>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</si>
  <si>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</si>
  <si>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</si>
  <si>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</si>
  <si>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</si>
  <si>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</si>
  <si>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</si>
  <si>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</si>
  <si>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</si>
  <si>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</si>
  <si>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</si>
  <si>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</si>
  <si>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</si>
  <si>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</si>
  <si>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</si>
  <si>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</si>
  <si>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</si>
  <si>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</si>
  <si>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</si>
  <si>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</si>
  <si>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</si>
  <si>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</si>
  <si>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</si>
  <si>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</si>
  <si>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</si>
  <si>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</si>
  <si>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</si>
  <si>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</si>
  <si>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</si>
  <si>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</si>
  <si>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</si>
  <si>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</si>
  <si>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</si>
  <si>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</si>
  <si>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</si>
  <si>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</si>
  <si>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</si>
  <si>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</si>
  <si>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</si>
  <si>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</si>
  <si>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</si>
  <si>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</si>
  <si>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</si>
  <si>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</si>
  <si>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</si>
  <si>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</si>
  <si>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</si>
  <si>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</si>
  <si>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</si>
  <si>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</si>
  <si>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</si>
  <si>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</si>
  <si>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</si>
  <si>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</si>
  <si>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</si>
  <si>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</si>
  <si>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</si>
  <si>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</si>
  <si>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</si>
  <si>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</si>
  <si>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</si>
  <si>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</si>
  <si>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</si>
  <si>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</si>
  <si>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</si>
  <si>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</si>
  <si>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</si>
  <si>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</si>
  <si>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</si>
  <si>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</si>
  <si>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</si>
  <si>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</si>
  <si>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</si>
  <si>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</si>
  <si>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</si>
  <si>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</si>
  <si>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</si>
  <si>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</si>
  <si>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</si>
  <si>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</si>
  <si>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</si>
  <si>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</si>
  <si>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</si>
  <si>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</si>
  <si>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</si>
  <si>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</si>
  <si>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</si>
  <si>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</si>
  <si>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</si>
  <si>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</si>
  <si>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</si>
  <si>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</si>
  <si>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</si>
  <si>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</si>
  <si>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</si>
  <si>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</si>
  <si>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</si>
  <si>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</si>
  <si>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</si>
  <si>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</si>
  <si>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</si>
  <si>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</si>
  <si>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</si>
  <si>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</si>
  <si>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</si>
  <si>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</si>
  <si>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</si>
  <si>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</si>
  <si>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</si>
  <si>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</si>
  <si>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</si>
  <si>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</si>
  <si>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</si>
  <si>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Reserva para Cuentas de Dudosa Recuperación</t>
  </si>
  <si>
    <t>CTAS INCOB TERCEROS</t>
  </si>
  <si>
    <t>ESTADO DE RESULTADOS DEL 1o.DE ENERO AL 31 DE MARZO 2022</t>
  </si>
  <si>
    <t>31.03.2021</t>
  </si>
  <si>
    <t>31.03.2022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</si>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</sst>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  <xf numFmtId="165" fontId="0" fillId="39" borderId="0" xfId="1" applyFont="1" applyFill="1"/>
    <xf numFmtId="4" fontId="5" fillId="0" borderId="0" xfId="1" applyNumberFormat="1"/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43" sqref="F43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7" t="s">
        <v>83</v>
      </c>
      <c r="C6" s="117"/>
      <c r="D6" s="117"/>
      <c r="E6" s="117"/>
      <c r="F6" s="117"/>
      <c r="G6" s="117"/>
      <c r="H6" s="117"/>
      <c r="I6" s="117"/>
      <c r="J6" s="117"/>
    </row>
    <row r="7" spans="2:13" ht="13" x14ac:dyDescent="0.3">
      <c r="B7" s="118" t="s">
        <v>335</v>
      </c>
      <c r="C7" s="118"/>
      <c r="D7" s="118"/>
      <c r="E7" s="118"/>
      <c r="F7" s="118"/>
      <c r="G7" s="118"/>
      <c r="H7" s="118"/>
      <c r="I7" s="118"/>
      <c r="J7" s="118"/>
    </row>
    <row r="8" spans="2:13" ht="13" x14ac:dyDescent="0.3">
      <c r="B8" s="118" t="s">
        <v>0</v>
      </c>
      <c r="C8" s="118"/>
      <c r="D8" s="118"/>
      <c r="E8" s="118"/>
      <c r="F8" s="118"/>
      <c r="G8" s="118"/>
      <c r="H8" s="118"/>
      <c r="I8" s="118"/>
      <c r="J8" s="118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1"/>
      <c r="I11" s="10"/>
      <c r="J11" s="111"/>
    </row>
    <row r="12" spans="2:13" ht="13" x14ac:dyDescent="0.3">
      <c r="B12" s="8"/>
      <c r="C12" s="8"/>
      <c r="D12" s="8"/>
      <c r="E12" s="8"/>
      <c r="F12" s="8"/>
      <c r="G12" s="8"/>
      <c r="H12" s="11" t="s">
        <v>337</v>
      </c>
      <c r="I12" s="10"/>
      <c r="J12" s="11" t="s">
        <v>336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IM'!E138-'Lista de Saldos IM'!E136-'Lista de Saldos IM'!E137)/1000</f>
        <v>655.77264000000002</v>
      </c>
      <c r="I15" s="62"/>
      <c r="J15" s="76">
        <v>989.0779399999999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655.77264000000002</v>
      </c>
      <c r="I17" s="62"/>
      <c r="J17" s="63">
        <f>+J15</f>
        <v>989.0779399999999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IM'!E143+'Lista de Saldos IM'!E144+'Lista de Saldos IM'!E145+'Lista de Saldos IM'!E147+'Lista de Saldos IM'!E148+'Lista de Saldos IM'!E149+'Lista de Saldos IM'!E150+'Lista de Saldos IM'!E151+'Lista de Saldos IM'!E152+'Lista de Saldos IM'!E153+'Lista de Saldos IM'!E156+'Lista de Saldos IM'!E157+'Lista de Saldos IM'!E159+'Lista de Saldos IM'!E162+'Lista de Saldos IM'!E163)/1000</f>
        <v>263.91171999999995</v>
      </c>
      <c r="I19" s="62"/>
      <c r="J19" s="76">
        <v>518.05250999999998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391.86092000000008</v>
      </c>
      <c r="I21" s="62"/>
      <c r="J21" s="63">
        <f>+J17-J19</f>
        <v>471.02542999999991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391.86092000000008</v>
      </c>
      <c r="I32" s="62"/>
      <c r="J32" s="63">
        <f>+J21-J30</f>
        <v>471.02542999999991</v>
      </c>
      <c r="K32" s="63"/>
    </row>
    <row r="33" spans="2:11" ht="13" hidden="1" x14ac:dyDescent="0.3">
      <c r="D33" s="110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IM'!E204+'Lista de Saldos IM'!E172+'Lista de Saldos IM'!E171)/1000</f>
        <v>113.52878000000001</v>
      </c>
      <c r="I36" s="62"/>
      <c r="J36" s="87">
        <v>74.400000000000006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IM'!E135+'Lista de Saldos IM'!E139+'Lista de Saldos IM'!E140+'Lista de Saldos IM'!E158+'Lista de Saldos IM'!E173)/1000</f>
        <v>-109.26967</v>
      </c>
      <c r="I37" s="62"/>
      <c r="J37" s="53">
        <v>0.3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2.25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IM'!E165-'Lista de Saldos IM'!E166)/1000</f>
        <v>-1.7991900000000001</v>
      </c>
      <c r="I41" s="62"/>
      <c r="J41" s="76">
        <f>-4717.02/1000</f>
        <v>-4.7170200000000007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19" t="s">
        <v>77</v>
      </c>
      <c r="D44" s="119"/>
      <c r="E44" s="119"/>
      <c r="F44" s="119"/>
      <c r="G44" s="111"/>
      <c r="H44" s="63">
        <f>H32-H35-H36-H37-H38+H41+H42</f>
        <v>385.8026200000001</v>
      </c>
      <c r="I44" s="63"/>
      <c r="J44" s="63">
        <f>J32-J35-J36-J37-J38+J41</f>
        <v>389.35840999999994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IM'!E168/1000</f>
        <v>80.201820000000012</v>
      </c>
      <c r="I48" s="62"/>
      <c r="J48" s="87">
        <v>75.893240000000006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305.60080000000011</v>
      </c>
      <c r="I52" s="62"/>
      <c r="J52" s="59">
        <f>J44-J48-J49</f>
        <v>313.46516999999994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0" t="s">
        <v>93</v>
      </c>
      <c r="H60" s="120"/>
      <c r="I60" s="120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43" zoomScale="80" zoomScaleNormal="90" zoomScaleSheetLayoutView="80" workbookViewId="0">
      <selection activeCell="D18" sqref="D18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7" t="s">
        <v>83</v>
      </c>
      <c r="C6" s="117"/>
      <c r="D6" s="117"/>
      <c r="E6" s="117"/>
      <c r="F6" s="117"/>
      <c r="G6" s="117"/>
      <c r="H6" s="117"/>
      <c r="I6" s="117"/>
    </row>
    <row r="7" spans="2:11" ht="13" x14ac:dyDescent="0.3">
      <c r="B7" s="119" t="s">
        <v>107</v>
      </c>
      <c r="C7" s="121"/>
      <c r="D7" s="121"/>
      <c r="E7" s="121"/>
      <c r="F7" s="121"/>
      <c r="G7" s="121"/>
      <c r="H7" s="121"/>
      <c r="I7" s="121"/>
    </row>
    <row r="8" spans="2:11" ht="13" x14ac:dyDescent="0.3">
      <c r="B8" s="121" t="s">
        <v>16</v>
      </c>
      <c r="C8" s="121"/>
      <c r="D8" s="121"/>
      <c r="E8" s="121"/>
      <c r="F8" s="121"/>
      <c r="G8" s="121"/>
      <c r="H8" s="121"/>
      <c r="I8" s="121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337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2">
        <f>'Lista de Saldos IM'!E46/1000</f>
        <v>1772.8537200000001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3">
        <f>('Lista de Saldos IM'!E48+'Lista de Saldos IM'!E49+'Lista de Saldos IM'!E50+'Lista de Saldos IM'!E58)/1000</f>
        <v>17003.597100000003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93">
        <f>'Lista de Saldos IM'!E59/1000</f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0">
        <f>('Lista de Saldos IM'!E61+'Lista de Saldos IM'!E60)/1000</f>
        <v>170.93620000000001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4">
        <f>SUM(G13:G16)</f>
        <v>18947.387020000002</v>
      </c>
      <c r="H17" s="36"/>
      <c r="I17" s="36">
        <v>17178.303469999999</v>
      </c>
      <c r="J17" s="36"/>
    </row>
    <row r="18" spans="1:12" ht="15" customHeight="1" x14ac:dyDescent="0.25">
      <c r="F18" s="25"/>
      <c r="G18" s="95"/>
    </row>
    <row r="19" spans="1:12" ht="13" x14ac:dyDescent="0.3">
      <c r="A19"/>
      <c r="B19" s="13" t="s">
        <v>99</v>
      </c>
      <c r="C19" s="25"/>
      <c r="D19" s="25"/>
      <c r="E19" s="25"/>
      <c r="F19" s="25"/>
      <c r="G19" s="94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3">
        <f>('Lista de Saldos IM'!E65+'Lista de Saldos IM'!E69+'Lista de Saldos IM'!E70+'Lista de Saldos IM'!E71+'Lista de Saldos IM'!E72+'Lista de Saldos IM'!E73+'Lista de Saldos IM'!E74+'Lista de Saldos IM'!E75+'Lista de Saldos IM'!E76+'Lista de Saldos IM'!E77+'Lista de Saldos IM'!E78+'Lista de Saldos IM'!E80+'Lista de Saldos IM'!E83+'Lista de Saldos IM'!E84+'Lista de Saldos IM'!E85+'Lista de Saldos IM'!E86+'Lista de Saldos IM'!E89+'Lista de Saldos IM'!E90+'Lista de Saldos IM'!E92+'Lista de Saldos IM'!E91)/1000</f>
        <v>13408.726020000002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3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3">
        <f>'Lista de Saldos IM'!E62/1000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14908.726020000002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33856.113040000004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29" spans="1:12" x14ac:dyDescent="0.25">
      <c r="G29" s="93"/>
    </row>
    <row r="30" spans="1:12" x14ac:dyDescent="0.25">
      <c r="G30" s="89"/>
    </row>
    <row r="31" spans="1:12" ht="13" x14ac:dyDescent="0.3">
      <c r="B31" s="33" t="s">
        <v>23</v>
      </c>
      <c r="C31" s="25"/>
      <c r="D31" s="25"/>
      <c r="E31" s="25"/>
      <c r="F31" s="25"/>
      <c r="G31" s="130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6">
        <f>-'Lista de Saldos IM'!E94/1000</f>
        <v>10045.325929999999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7">
        <f>-'Lista de Saldos IM'!E95/1000</f>
        <v>834.76319999999998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08">
        <f>(-'Lista de Saldos IM'!E96-'Lista de Saldos IM'!E97)/1000</f>
        <v>40.215989999999998</v>
      </c>
      <c r="H37" s="25"/>
      <c r="I37" s="26">
        <v>57.435679999999991</v>
      </c>
      <c r="J37" s="25"/>
      <c r="N37" s="91"/>
    </row>
    <row r="38" spans="2:14" ht="13" x14ac:dyDescent="0.3">
      <c r="B38" s="25"/>
      <c r="C38" s="25"/>
      <c r="D38" s="25"/>
      <c r="E38" s="25"/>
      <c r="F38" s="25"/>
      <c r="G38" s="109">
        <f>SUM(G35:G37)</f>
        <v>10920.305119999999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IM'!E100)/1000</f>
        <v>357.35858000000002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0">
        <f>(-'Lista de Saldos IM'!E111-'Lista de Saldos IM'!E114-'Lista de Saldos IM'!E99)/1000</f>
        <v>374.32127999999994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731.67985999999996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11651.984979999999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IM'!E113-'Lista de Saldos IM'!E117-'Lista de Saldos IM'!E116-'Lista de Saldos IM'!E120)/1000</f>
        <v>11137.26822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12257.964459999999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23909.949439999997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IM'!E118/1000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IM'!E131)/1000</f>
        <v>7338.8657999999996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305.60080000000011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9946.1635999999999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33856.113039999997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2" t="s">
        <v>88</v>
      </c>
      <c r="C69" s="122"/>
      <c r="D69" s="25"/>
      <c r="F69" s="123" t="s">
        <v>93</v>
      </c>
      <c r="G69" s="124"/>
      <c r="H69" s="25"/>
      <c r="I69" s="32"/>
    </row>
    <row r="70" spans="2:9" x14ac:dyDescent="0.25">
      <c r="B70" s="122"/>
      <c r="C70" s="122"/>
      <c r="D70" s="25"/>
      <c r="E70"/>
      <c r="F70" s="126"/>
      <c r="G70" s="126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27"/>
      <c r="C73" s="127"/>
      <c r="D73" s="127"/>
      <c r="E73" s="127"/>
      <c r="F73" s="127"/>
      <c r="G73" s="127"/>
      <c r="H73" s="127"/>
      <c r="I73" s="25"/>
    </row>
    <row r="74" spans="2:9" x14ac:dyDescent="0.25">
      <c r="B74" s="127"/>
      <c r="C74" s="127"/>
      <c r="D74" s="127"/>
      <c r="E74" s="127"/>
      <c r="F74" s="127"/>
      <c r="G74" s="127"/>
      <c r="H74" s="127"/>
    </row>
    <row r="75" spans="2:9" x14ac:dyDescent="0.25">
      <c r="B75" s="125"/>
      <c r="C75" s="125"/>
      <c r="D75" s="125"/>
      <c r="E75" s="125"/>
      <c r="F75" s="125"/>
      <c r="G75" s="125"/>
      <c r="H75" s="125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8"/>
  <sheetViews>
    <sheetView showGridLines="0" zoomScale="80" zoomScaleNormal="80" workbookViewId="0">
      <selection activeCell="C26" sqref="C26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338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28" t="s">
        <v>35</v>
      </c>
      <c r="C7" s="128"/>
      <c r="D7" s="128"/>
      <c r="E7" s="128"/>
      <c r="F7" s="128"/>
      <c r="G7" s="128"/>
      <c r="H7" s="128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2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IM'!E27+'Lista de Saldos IM'!E32+'Lista de Saldos IM'!E38+'Lista de Saldos IM'!E39+'Lista de Saldos IM'!E40+'Lista de Saldos IM'!E43)/1000</f>
        <v>1621.8436299999998</v>
      </c>
      <c r="F13" s="25"/>
      <c r="G13" s="25"/>
      <c r="H13" s="112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3">
        <f>'Lista de Saldos IM'!E45/1000</f>
        <v>150.85008999999999</v>
      </c>
      <c r="F15" s="25"/>
      <c r="G15" s="25"/>
      <c r="H15" s="113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1772.8537199999998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28" t="s">
        <v>39</v>
      </c>
      <c r="C22" s="128"/>
      <c r="D22" s="128"/>
      <c r="E22" s="128"/>
      <c r="F22" s="128"/>
      <c r="G22" s="128"/>
      <c r="H22" s="128"/>
    </row>
    <row r="24" spans="2:10" x14ac:dyDescent="0.25">
      <c r="B24" s="1" t="s">
        <v>40</v>
      </c>
      <c r="E24" s="25">
        <f>('Lista de Saldos IM'!E47+'Lista de Saldos IM'!E48-'Lista de Saldos IM'!D46)/1000</f>
        <v>4502.9199600000002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89</v>
      </c>
      <c r="E26" s="25">
        <f>'Lista de Saldos IM'!D46/1000</f>
        <v>0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3">
        <f>('Lista de Saldos IM'!E49+'Lista de Saldos IM'!E50)/1000</f>
        <v>11650.42009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3">
        <f>'Lista de Saldos IM'!E57/1000</f>
        <v>-45.484919999999995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2">
        <f>('Lista de Saldos IM'!E58-'Lista de Saldos IM'!E57)/1000</f>
        <v>895.74196999999992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17003.597099999999</v>
      </c>
      <c r="F50" s="49"/>
      <c r="G50" s="49"/>
      <c r="H50" s="48">
        <f>SUM(H24:H49)</f>
        <v>15474.218550000001</v>
      </c>
      <c r="J50" s="23"/>
      <c r="N50" s="96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28" t="s">
        <v>19</v>
      </c>
      <c r="C52" s="128"/>
      <c r="D52" s="128"/>
      <c r="E52" s="128"/>
      <c r="F52" s="128"/>
      <c r="G52" s="128"/>
      <c r="H52" s="128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28" t="s">
        <v>54</v>
      </c>
      <c r="C77" s="128"/>
      <c r="D77" s="128"/>
      <c r="E77" s="128"/>
      <c r="F77" s="128"/>
      <c r="G77" s="128"/>
      <c r="H77" s="128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IM'!E61+'Lista de Saldos IM'!E60)/1000</f>
        <v>170.93620000000001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170.93620000000001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hidden="1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B104" s="128" t="s">
        <v>56</v>
      </c>
      <c r="C104" s="128"/>
      <c r="D104" s="128"/>
      <c r="E104" s="128"/>
      <c r="F104" s="128"/>
      <c r="G104" s="128"/>
      <c r="H104" s="128"/>
    </row>
    <row r="105" spans="2:8" ht="13" x14ac:dyDescent="0.3">
      <c r="D105" s="23"/>
      <c r="E105" s="35"/>
      <c r="F105" s="35"/>
      <c r="G105" s="35"/>
      <c r="H105" s="35"/>
    </row>
    <row r="106" spans="2:8" x14ac:dyDescent="0.25">
      <c r="B106" s="1" t="s">
        <v>57</v>
      </c>
      <c r="D106" s="23"/>
      <c r="E106" s="23">
        <f>'Lista de Saldos IM'!E65/1000</f>
        <v>3756.4550399999998</v>
      </c>
      <c r="H106" s="23">
        <v>3756.4550399999998</v>
      </c>
    </row>
    <row r="107" spans="2:8" x14ac:dyDescent="0.25">
      <c r="D107" s="23"/>
      <c r="E107" s="23"/>
      <c r="H107" s="23"/>
    </row>
    <row r="108" spans="2:8" x14ac:dyDescent="0.25">
      <c r="B108" s="1" t="s">
        <v>58</v>
      </c>
      <c r="D108" s="23"/>
      <c r="E108" s="23">
        <f>'Lista de Saldos IM'!E69/1000</f>
        <v>4285.8564399999996</v>
      </c>
      <c r="H108" s="23">
        <v>4285.8564399999996</v>
      </c>
    </row>
    <row r="109" spans="2:8" x14ac:dyDescent="0.25">
      <c r="D109" s="23"/>
      <c r="E109" s="23"/>
      <c r="H109" s="23"/>
    </row>
    <row r="110" spans="2:8" x14ac:dyDescent="0.25">
      <c r="B110" s="1" t="s">
        <v>59</v>
      </c>
      <c r="D110" s="23"/>
      <c r="E110" s="23">
        <f>('Lista de Saldos IM'!E70+'Lista de Saldos IM'!E71+'Lista de Saldos IM'!E72+'Lista de Saldos IM'!E74)/1000</f>
        <v>9307.98164</v>
      </c>
      <c r="H110" s="23">
        <v>9299.6816400000007</v>
      </c>
    </row>
    <row r="111" spans="2:8" x14ac:dyDescent="0.25">
      <c r="D111" s="23"/>
      <c r="E111" s="23"/>
      <c r="H111" s="23"/>
    </row>
    <row r="112" spans="2:8" x14ac:dyDescent="0.25">
      <c r="B112" s="1" t="s">
        <v>60</v>
      </c>
      <c r="D112" s="23"/>
      <c r="E112" s="23">
        <f>('Lista de Saldos IM'!E76+'Lista de Saldos IM'!E77)/1000</f>
        <v>224.96489</v>
      </c>
      <c r="H112" s="23">
        <v>131.38777999999999</v>
      </c>
    </row>
    <row r="113" spans="2:8" x14ac:dyDescent="0.25">
      <c r="D113" s="23"/>
      <c r="E113" s="23"/>
      <c r="H113" s="23"/>
    </row>
    <row r="114" spans="2:8" x14ac:dyDescent="0.25">
      <c r="B114" s="1" t="s">
        <v>61</v>
      </c>
      <c r="D114" s="23"/>
      <c r="E114" s="23">
        <f>'Lista de Saldos IM'!E75/1000</f>
        <v>163.85892999999999</v>
      </c>
      <c r="H114" s="23">
        <v>163.85892999999999</v>
      </c>
    </row>
    <row r="115" spans="2:8" x14ac:dyDescent="0.25">
      <c r="D115" s="23"/>
      <c r="E115" s="23"/>
      <c r="H115" s="23"/>
    </row>
    <row r="116" spans="2:8" x14ac:dyDescent="0.25">
      <c r="B116" s="1" t="s">
        <v>108</v>
      </c>
      <c r="D116" s="23"/>
      <c r="E116" s="23">
        <f>'Lista de Saldos IM'!E91/1000</f>
        <v>9.8741299999999992</v>
      </c>
      <c r="H116" s="23">
        <v>61.526290000000003</v>
      </c>
    </row>
    <row r="117" spans="2:8" x14ac:dyDescent="0.25">
      <c r="D117" s="23"/>
      <c r="E117" s="23"/>
      <c r="H117" s="23"/>
    </row>
    <row r="118" spans="2:8" x14ac:dyDescent="0.25">
      <c r="B118" t="s">
        <v>320</v>
      </c>
      <c r="D118" s="23"/>
      <c r="E118" s="23">
        <f>'Lista de Saldos IM'!E89/1000</f>
        <v>127.99388</v>
      </c>
      <c r="H118" s="23">
        <v>127.99388</v>
      </c>
    </row>
    <row r="119" spans="2:8" x14ac:dyDescent="0.25">
      <c r="D119" s="23"/>
      <c r="E119" s="23"/>
      <c r="H119" s="23"/>
    </row>
    <row r="120" spans="2:8" x14ac:dyDescent="0.25">
      <c r="B120" s="1" t="s">
        <v>62</v>
      </c>
      <c r="D120" s="23"/>
      <c r="E120" s="57">
        <f>('Lista de Saldos IM'!E87+'Lista de Saldos IM'!E73+'Lista de Saldos IM'!E90)/1000</f>
        <v>-4468.25893</v>
      </c>
      <c r="H120" s="57">
        <v>-4289.48243</v>
      </c>
    </row>
    <row r="121" spans="2:8" x14ac:dyDescent="0.25">
      <c r="D121" s="23"/>
      <c r="E121" s="23"/>
      <c r="H121" s="23"/>
    </row>
    <row r="122" spans="2:8" ht="13.5" thickBot="1" x14ac:dyDescent="0.35">
      <c r="D122" s="23"/>
      <c r="E122" s="58">
        <f>SUM(E106:E120)</f>
        <v>13408.726019999998</v>
      </c>
      <c r="H122" s="58">
        <f>SUM(H106:H120)</f>
        <v>13537.277570000002</v>
      </c>
    </row>
    <row r="123" spans="2:8" ht="13.5" thickTop="1" x14ac:dyDescent="0.3">
      <c r="D123" s="23"/>
      <c r="E123" s="19"/>
      <c r="H123" s="19"/>
    </row>
    <row r="124" spans="2:8" ht="13" x14ac:dyDescent="0.3">
      <c r="B124" s="67" t="s">
        <v>73</v>
      </c>
      <c r="C124" s="67"/>
      <c r="D124" s="67"/>
      <c r="E124" s="67"/>
      <c r="F124" s="67"/>
      <c r="G124" s="67"/>
      <c r="H124" s="67"/>
    </row>
    <row r="125" spans="2:8" x14ac:dyDescent="0.25">
      <c r="C125" s="2"/>
    </row>
    <row r="126" spans="2:8" x14ac:dyDescent="0.25">
      <c r="B126" s="1" t="s">
        <v>84</v>
      </c>
      <c r="C126" s="2"/>
      <c r="D126" s="2"/>
      <c r="E126" s="25">
        <f>'Lista de Saldos IM'!E62/1000</f>
        <v>1500</v>
      </c>
      <c r="F126" s="8"/>
      <c r="G126" s="8"/>
      <c r="H126" s="25">
        <f>1500</f>
        <v>1500</v>
      </c>
    </row>
    <row r="127" spans="2:8" x14ac:dyDescent="0.25">
      <c r="C127" s="2"/>
      <c r="D127" s="2"/>
      <c r="E127" s="25"/>
      <c r="F127" s="8"/>
      <c r="G127" s="8"/>
      <c r="H127" s="25"/>
    </row>
    <row r="128" spans="2:8" ht="13.5" thickBot="1" x14ac:dyDescent="0.35">
      <c r="B128" s="2"/>
      <c r="C128" s="2"/>
      <c r="D128" s="2"/>
      <c r="E128" s="72">
        <f>+E126+E127</f>
        <v>1500</v>
      </c>
      <c r="F128" s="8"/>
      <c r="G128" s="8"/>
      <c r="H128" s="72">
        <f>+H126+H127</f>
        <v>1500</v>
      </c>
    </row>
    <row r="129" spans="2:11" ht="13.5" thickTop="1" x14ac:dyDescent="0.3">
      <c r="B129" s="128" t="s">
        <v>63</v>
      </c>
      <c r="C129" s="128"/>
      <c r="D129" s="128"/>
      <c r="E129" s="128"/>
      <c r="F129" s="128"/>
      <c r="G129" s="128"/>
      <c r="H129" s="128"/>
    </row>
    <row r="131" spans="2:11" x14ac:dyDescent="0.25">
      <c r="B131" s="1" t="s">
        <v>64</v>
      </c>
      <c r="E131" s="25">
        <f>BALANCE!G35</f>
        <v>10045.325929999999</v>
      </c>
      <c r="H131" s="25">
        <v>63.136969999999998</v>
      </c>
    </row>
    <row r="132" spans="2:11" x14ac:dyDescent="0.25">
      <c r="E132" s="25"/>
      <c r="H132" s="25"/>
    </row>
    <row r="133" spans="2:11" x14ac:dyDescent="0.25">
      <c r="B133" s="1" t="s">
        <v>65</v>
      </c>
      <c r="E133" s="25">
        <f>BALANCE!G36</f>
        <v>834.76319999999998</v>
      </c>
      <c r="H133" s="25">
        <v>875.9046800000001</v>
      </c>
    </row>
    <row r="134" spans="2:11" x14ac:dyDescent="0.25">
      <c r="E134" s="43"/>
      <c r="H134" s="43"/>
    </row>
    <row r="135" spans="2:11" hidden="1" x14ac:dyDescent="0.25">
      <c r="B135" s="2" t="s">
        <v>26</v>
      </c>
      <c r="E135" s="43">
        <v>0</v>
      </c>
      <c r="H135" s="43">
        <v>0</v>
      </c>
    </row>
    <row r="136" spans="2:11" x14ac:dyDescent="0.25">
      <c r="E136" s="53"/>
      <c r="H136" s="53"/>
    </row>
    <row r="137" spans="2:11" ht="13.5" thickBot="1" x14ac:dyDescent="0.35">
      <c r="E137" s="59">
        <f>SUM(E131:E135)</f>
        <v>10880.089129999998</v>
      </c>
      <c r="F137" s="25"/>
      <c r="G137" s="25"/>
      <c r="H137" s="59">
        <f>SUM(H131:H135)</f>
        <v>939.04165000000012</v>
      </c>
    </row>
    <row r="138" spans="2:11" ht="13" thickTop="1" x14ac:dyDescent="0.25">
      <c r="E138" s="53"/>
      <c r="F138" s="25"/>
      <c r="G138" s="25"/>
      <c r="H138" s="53"/>
    </row>
    <row r="139" spans="2:11" ht="13" x14ac:dyDescent="0.3">
      <c r="B139" s="128" t="s">
        <v>66</v>
      </c>
      <c r="C139" s="128"/>
      <c r="D139" s="128"/>
      <c r="E139" s="128"/>
      <c r="F139" s="128"/>
      <c r="G139" s="128"/>
      <c r="H139" s="128"/>
    </row>
    <row r="140" spans="2:11" x14ac:dyDescent="0.25">
      <c r="B140" s="1" t="s">
        <v>67</v>
      </c>
      <c r="E140" s="25">
        <f>BALANCE!G37</f>
        <v>40.215989999999998</v>
      </c>
      <c r="F140" s="25"/>
      <c r="G140" s="25"/>
      <c r="H140" s="25">
        <v>57.435679999999991</v>
      </c>
      <c r="J140" s="25"/>
      <c r="K140" s="25"/>
    </row>
    <row r="141" spans="2:11" x14ac:dyDescent="0.25">
      <c r="E141" s="25"/>
      <c r="F141" s="25"/>
      <c r="G141" s="25"/>
      <c r="H141" s="25"/>
      <c r="J141" s="25"/>
      <c r="K141" s="25"/>
    </row>
    <row r="142" spans="2:11" x14ac:dyDescent="0.25">
      <c r="B142" s="25" t="s">
        <v>28</v>
      </c>
      <c r="E142" s="25">
        <f>(-'Lista de Saldos IM'!E111-'Lista de Saldos IM'!E114-'Lista de Saldos IM'!E99)/1000</f>
        <v>374.32127999999994</v>
      </c>
      <c r="F142" s="25"/>
      <c r="G142" s="25"/>
      <c r="H142" s="77">
        <v>338.69913000000003</v>
      </c>
      <c r="J142" s="25"/>
      <c r="K142" s="25"/>
    </row>
    <row r="143" spans="2:11" x14ac:dyDescent="0.25">
      <c r="E143" s="25"/>
      <c r="F143" s="25"/>
      <c r="G143" s="25"/>
      <c r="H143" s="25"/>
      <c r="K143" s="25"/>
    </row>
    <row r="144" spans="2:11" x14ac:dyDescent="0.25">
      <c r="B144" s="1" t="s">
        <v>68</v>
      </c>
      <c r="E144" s="26">
        <f>-'Lista de Saldos IM'!E100/1000</f>
        <v>357.35858000000002</v>
      </c>
      <c r="F144" s="25"/>
      <c r="G144" s="25"/>
      <c r="H144" s="26">
        <v>65.726119999999995</v>
      </c>
      <c r="K144" s="25"/>
    </row>
    <row r="145" spans="2:11" x14ac:dyDescent="0.25">
      <c r="E145" s="25"/>
      <c r="F145" s="25"/>
      <c r="G145" s="25"/>
      <c r="H145" s="25"/>
      <c r="K145" s="25"/>
    </row>
    <row r="146" spans="2:11" ht="13.5" thickBot="1" x14ac:dyDescent="0.35">
      <c r="E146" s="38">
        <f>SUM(E140:E144)</f>
        <v>771.89584999999988</v>
      </c>
      <c r="F146" s="36"/>
      <c r="G146" s="36"/>
      <c r="H146" s="38">
        <f>SUM(H140:H144)</f>
        <v>461.86093</v>
      </c>
      <c r="K146" s="36"/>
    </row>
    <row r="147" spans="2:11" ht="13.5" thickTop="1" x14ac:dyDescent="0.3">
      <c r="B147" s="128" t="s">
        <v>69</v>
      </c>
      <c r="C147" s="128"/>
      <c r="D147" s="128"/>
      <c r="E147" s="128"/>
      <c r="F147" s="128"/>
      <c r="G147" s="128"/>
      <c r="H147" s="128"/>
    </row>
    <row r="148" spans="2:11" ht="13" x14ac:dyDescent="0.3">
      <c r="B148" s="65"/>
      <c r="C148" s="65"/>
      <c r="D148" s="65"/>
      <c r="E148" s="65"/>
      <c r="F148" s="65"/>
      <c r="G148" s="65"/>
      <c r="H148" s="65"/>
    </row>
    <row r="149" spans="2:11" ht="13" hidden="1" x14ac:dyDescent="0.3">
      <c r="B149" t="s">
        <v>75</v>
      </c>
      <c r="C149" s="65"/>
      <c r="D149" s="65"/>
      <c r="E149" s="13">
        <v>0</v>
      </c>
      <c r="F149" s="65"/>
      <c r="G149" s="65"/>
      <c r="H149" s="13">
        <v>0</v>
      </c>
    </row>
    <row r="150" spans="2:11" hidden="1" x14ac:dyDescent="0.25">
      <c r="E150" s="23"/>
      <c r="F150" s="23"/>
      <c r="G150" s="23"/>
      <c r="H150" s="23"/>
    </row>
    <row r="151" spans="2:11" ht="13" hidden="1" x14ac:dyDescent="0.3">
      <c r="B151" s="1" t="s">
        <v>70</v>
      </c>
      <c r="E151" s="13">
        <v>0</v>
      </c>
      <c r="H151" s="13">
        <v>0</v>
      </c>
    </row>
    <row r="152" spans="2:11" ht="13" hidden="1" x14ac:dyDescent="0.3">
      <c r="E152" s="13"/>
      <c r="H152" s="13"/>
    </row>
    <row r="153" spans="2:11" x14ac:dyDescent="0.25">
      <c r="B153" s="1" t="s">
        <v>71</v>
      </c>
      <c r="E153" s="26">
        <f>BALANCE!G49</f>
        <v>11137.26822</v>
      </c>
      <c r="H153" s="26">
        <f>BALANCE!I49</f>
        <v>20053.419419999998</v>
      </c>
    </row>
    <row r="155" spans="2:11" ht="13.5" thickBot="1" x14ac:dyDescent="0.35">
      <c r="B155" s="3"/>
      <c r="E155" s="58">
        <f>SUM(E149:E153)</f>
        <v>11137.26822</v>
      </c>
      <c r="H155" s="58">
        <f>SUM(H149:H153)</f>
        <v>20053.419419999998</v>
      </c>
    </row>
    <row r="156" spans="2:11" ht="13.5" thickTop="1" x14ac:dyDescent="0.3">
      <c r="B156" s="3"/>
      <c r="E156" s="19"/>
      <c r="H156" s="19"/>
    </row>
    <row r="157" spans="2:11" ht="13" x14ac:dyDescent="0.3">
      <c r="B157" s="3"/>
      <c r="E157" s="19"/>
      <c r="H157" s="19"/>
    </row>
    <row r="158" spans="2:11" ht="13" hidden="1" x14ac:dyDescent="0.3">
      <c r="B158" s="3"/>
      <c r="E158" s="19"/>
      <c r="H158" s="19"/>
    </row>
    <row r="159" spans="2:11" ht="13" hidden="1" x14ac:dyDescent="0.3">
      <c r="B159" s="67" t="s">
        <v>69</v>
      </c>
      <c r="C159" s="67"/>
      <c r="D159" s="67"/>
      <c r="E159" s="60">
        <v>0</v>
      </c>
      <c r="F159" s="67"/>
      <c r="G159" s="67"/>
      <c r="H159" s="60">
        <v>0</v>
      </c>
    </row>
    <row r="160" spans="2:11" hidden="1" x14ac:dyDescent="0.25">
      <c r="E160" s="23"/>
      <c r="H160" s="23"/>
    </row>
    <row r="161" spans="5:8" ht="13.5" hidden="1" thickBot="1" x14ac:dyDescent="0.35">
      <c r="E161" s="58">
        <f>E159</f>
        <v>0</v>
      </c>
      <c r="H161" s="58">
        <f>H159</f>
        <v>0</v>
      </c>
    </row>
    <row r="162" spans="5:8" hidden="1" x14ac:dyDescent="0.25"/>
    <row r="163" spans="5:8" hidden="1" x14ac:dyDescent="0.25"/>
    <row r="180" spans="1:8" x14ac:dyDescent="0.25">
      <c r="A180" s="66"/>
      <c r="E180" s="23"/>
      <c r="H180" s="23"/>
    </row>
    <row r="181" spans="1:8" x14ac:dyDescent="0.25">
      <c r="A181" s="66"/>
      <c r="E181" s="23"/>
      <c r="H181" s="23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  <row r="188" spans="1:8" x14ac:dyDescent="0.25">
      <c r="A188" s="66"/>
    </row>
  </sheetData>
  <sortState xmlns:xlrd2="http://schemas.microsoft.com/office/spreadsheetml/2017/richdata2" ref="A207:J262">
    <sortCondition descending="1" ref="E207:E262"/>
  </sortState>
  <mergeCells count="8">
    <mergeCell ref="B129:H129"/>
    <mergeCell ref="B139:H139"/>
    <mergeCell ref="B147:H147"/>
    <mergeCell ref="B104:H104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73" zoomScale="80" zoomScaleNormal="80" workbookViewId="0">
      <selection activeCell="D95" sqref="D95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4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4"/>
      <c r="E1" s="4"/>
      <c r="F1" s="4"/>
      <c r="G1" s="4"/>
      <c r="K1" s="4"/>
      <c r="L1" s="4"/>
      <c r="M1" s="4"/>
    </row>
    <row r="2" spans="1:13" customFormat="1" ht="12.5" x14ac:dyDescent="0.25">
      <c r="C2" s="114"/>
      <c r="E2" s="4"/>
      <c r="F2" s="4"/>
      <c r="G2" s="4"/>
      <c r="K2" s="4"/>
      <c r="L2" s="4"/>
      <c r="M2" s="4"/>
    </row>
    <row r="3" spans="1:13" customFormat="1" ht="12.5" x14ac:dyDescent="0.25">
      <c r="C3" s="114"/>
      <c r="E3" s="4"/>
      <c r="F3" s="4"/>
      <c r="G3" s="4"/>
      <c r="K3" s="4"/>
      <c r="L3" s="4"/>
      <c r="M3" s="4"/>
    </row>
    <row r="4" spans="1:13" customFormat="1" ht="12.5" x14ac:dyDescent="0.25">
      <c r="C4" s="114"/>
      <c r="E4" s="4"/>
      <c r="F4" s="4"/>
      <c r="G4" s="4"/>
      <c r="K4" s="4"/>
      <c r="L4" s="4"/>
      <c r="M4" s="4"/>
    </row>
    <row r="5" spans="1:13" customFormat="1" ht="12.5" x14ac:dyDescent="0.25">
      <c r="C5" s="114"/>
      <c r="E5" s="4"/>
      <c r="F5" s="4"/>
      <c r="G5" s="4"/>
      <c r="K5" s="4"/>
      <c r="L5" s="4"/>
      <c r="M5" s="4"/>
    </row>
    <row r="6" spans="1:13" s="97" customFormat="1" x14ac:dyDescent="0.35">
      <c r="A6" s="97" t="s">
        <v>113</v>
      </c>
      <c r="B6" s="97" t="s">
        <v>114</v>
      </c>
      <c r="C6" s="98" t="s">
        <v>115</v>
      </c>
      <c r="D6" s="98" t="s">
        <v>116</v>
      </c>
      <c r="E6" s="99" t="s">
        <v>117</v>
      </c>
      <c r="F6" s="99" t="s">
        <v>118</v>
      </c>
      <c r="G6" s="99" t="s">
        <v>119</v>
      </c>
      <c r="I6" s="97" t="s">
        <v>120</v>
      </c>
      <c r="J6" s="97" t="s">
        <v>121</v>
      </c>
      <c r="K6" s="99" t="s">
        <v>122</v>
      </c>
      <c r="L6" s="99" t="s">
        <v>123</v>
      </c>
      <c r="M6" s="99" t="s">
        <v>124</v>
      </c>
    </row>
    <row r="7" spans="1:13" customFormat="1" ht="12.5" x14ac:dyDescent="0.25">
      <c r="A7" t="s">
        <v>125</v>
      </c>
      <c r="B7">
        <v>139</v>
      </c>
      <c r="C7" s="116">
        <v>1111200000</v>
      </c>
      <c r="D7" t="s">
        <v>36</v>
      </c>
      <c r="E7" s="79">
        <v>160</v>
      </c>
      <c r="F7" s="79">
        <v>160</v>
      </c>
      <c r="G7" s="79"/>
      <c r="I7" s="116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4">
        <v>1037415.14</v>
      </c>
      <c r="F10" s="104">
        <v>146192.43</v>
      </c>
      <c r="G10" s="79"/>
      <c r="I10">
        <v>1112100191</v>
      </c>
      <c r="J10" t="s">
        <v>126</v>
      </c>
      <c r="K10" s="104">
        <v>1037415.14</v>
      </c>
      <c r="L10" s="104">
        <v>146192.43</v>
      </c>
      <c r="M10" s="79"/>
    </row>
    <row r="11" spans="1:13" customFormat="1" ht="12.5" x14ac:dyDescent="0.25">
      <c r="A11" t="s">
        <v>125</v>
      </c>
      <c r="B11">
        <v>139</v>
      </c>
      <c r="C11" s="116">
        <v>1112100192</v>
      </c>
      <c r="D11" t="s">
        <v>127</v>
      </c>
      <c r="E11" s="81"/>
      <c r="F11" s="81"/>
      <c r="G11" s="79"/>
      <c r="I11" s="116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4"/>
      <c r="F12" s="104"/>
      <c r="G12" s="79"/>
      <c r="I12">
        <v>1112100193</v>
      </c>
      <c r="J12" t="s">
        <v>128</v>
      </c>
      <c r="K12" s="104"/>
      <c r="L12" s="104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4"/>
      <c r="F14" s="104"/>
      <c r="G14" s="79"/>
      <c r="I14">
        <v>1112100197</v>
      </c>
      <c r="J14" t="s">
        <v>130</v>
      </c>
      <c r="K14" s="104"/>
      <c r="L14" s="104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4">
        <v>160731.03</v>
      </c>
      <c r="F18" s="104">
        <v>321107.49</v>
      </c>
      <c r="G18" s="79"/>
      <c r="I18">
        <v>1112100221</v>
      </c>
      <c r="J18" t="s">
        <v>134</v>
      </c>
      <c r="K18" s="104">
        <v>160731.03</v>
      </c>
      <c r="L18" s="104">
        <v>321107.49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4"/>
      <c r="F20" s="104"/>
      <c r="G20" s="79"/>
      <c r="I20">
        <v>1112100223</v>
      </c>
      <c r="J20" t="s">
        <v>136</v>
      </c>
      <c r="K20" s="104"/>
      <c r="L20" s="104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4"/>
      <c r="F21" s="104"/>
      <c r="G21" s="79"/>
      <c r="I21">
        <v>1112100226</v>
      </c>
      <c r="J21" t="s">
        <v>137</v>
      </c>
      <c r="K21" s="104"/>
      <c r="L21" s="104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4"/>
      <c r="F22" s="104"/>
      <c r="G22" s="79"/>
      <c r="I22">
        <v>1112100227</v>
      </c>
      <c r="J22" t="s">
        <v>138</v>
      </c>
      <c r="K22" s="104"/>
      <c r="L22" s="104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6">
        <v>1112100333</v>
      </c>
      <c r="D24" t="s">
        <v>140</v>
      </c>
      <c r="E24" s="79"/>
      <c r="F24" s="79"/>
      <c r="G24" s="79"/>
      <c r="I24" s="116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6">
        <v>1112100337</v>
      </c>
      <c r="D25" t="s">
        <v>141</v>
      </c>
      <c r="E25" s="79"/>
      <c r="F25" s="79"/>
      <c r="G25" s="79"/>
      <c r="I25" s="116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4">
        <v>68997.02</v>
      </c>
      <c r="F26" s="104">
        <v>922817.26</v>
      </c>
      <c r="G26" s="79"/>
      <c r="I26">
        <v>1112100341</v>
      </c>
      <c r="J26" t="s">
        <v>139</v>
      </c>
      <c r="K26" s="104">
        <v>68997.02</v>
      </c>
      <c r="L26" s="104">
        <v>922817.26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4"/>
      <c r="F27" s="104"/>
      <c r="G27" s="79"/>
      <c r="I27">
        <v>1112100343</v>
      </c>
      <c r="J27" t="s">
        <v>142</v>
      </c>
      <c r="K27" s="104"/>
      <c r="L27" s="104"/>
      <c r="M27" s="79"/>
    </row>
    <row r="28" spans="1:13" customFormat="1" ht="12.5" x14ac:dyDescent="0.25">
      <c r="C28" s="116"/>
      <c r="E28" s="81"/>
      <c r="F28" s="81"/>
      <c r="G28" s="79"/>
      <c r="I28" s="116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6">
        <v>1112100346</v>
      </c>
      <c r="D30" t="s">
        <v>143</v>
      </c>
      <c r="E30" s="104"/>
      <c r="F30" s="104"/>
      <c r="G30" s="79"/>
      <c r="I30" s="116">
        <v>1112100346</v>
      </c>
      <c r="J30" t="s">
        <v>143</v>
      </c>
      <c r="K30" s="104"/>
      <c r="L30" s="104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6">
        <v>1112100347</v>
      </c>
      <c r="D32" t="s">
        <v>144</v>
      </c>
      <c r="E32" s="104"/>
      <c r="F32" s="104"/>
      <c r="G32" s="79"/>
      <c r="I32" s="116">
        <v>1112100347</v>
      </c>
      <c r="J32" t="s">
        <v>144</v>
      </c>
      <c r="K32" s="104"/>
      <c r="L32" s="104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6">
        <v>1112104183</v>
      </c>
      <c r="D35" t="s">
        <v>147</v>
      </c>
      <c r="E35" s="79"/>
      <c r="F35" s="79"/>
      <c r="G35" s="79"/>
      <c r="I35" s="116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6">
        <v>1112104187</v>
      </c>
      <c r="D36" t="s">
        <v>148</v>
      </c>
      <c r="E36" s="79"/>
      <c r="F36" s="79"/>
      <c r="G36" s="79"/>
      <c r="I36" s="116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6">
        <v>1112104191</v>
      </c>
      <c r="D37" t="s">
        <v>149</v>
      </c>
      <c r="E37" s="104">
        <v>43776.5</v>
      </c>
      <c r="F37" s="104">
        <v>9215.8799999999992</v>
      </c>
      <c r="G37" s="79"/>
      <c r="I37" s="116">
        <v>1112104191</v>
      </c>
      <c r="J37" t="s">
        <v>149</v>
      </c>
      <c r="K37" s="104">
        <v>43776.5</v>
      </c>
      <c r="L37" s="104">
        <v>9215.8799999999992</v>
      </c>
      <c r="M37" s="79"/>
    </row>
    <row r="38" spans="1:15" customFormat="1" ht="12.5" x14ac:dyDescent="0.25">
      <c r="A38" t="s">
        <v>125</v>
      </c>
      <c r="B38">
        <v>139</v>
      </c>
      <c r="C38" s="116">
        <v>1112104193</v>
      </c>
      <c r="D38" t="s">
        <v>150</v>
      </c>
      <c r="E38" s="104"/>
      <c r="F38" s="104"/>
      <c r="G38" s="79"/>
      <c r="I38" s="116">
        <v>1112104193</v>
      </c>
      <c r="J38" t="s">
        <v>150</v>
      </c>
      <c r="K38" s="104"/>
      <c r="L38" s="104"/>
      <c r="M38" s="79"/>
    </row>
    <row r="39" spans="1:15" customFormat="1" ht="12.5" x14ac:dyDescent="0.25">
      <c r="A39" t="s">
        <v>125</v>
      </c>
      <c r="B39">
        <v>139</v>
      </c>
      <c r="C39" s="116">
        <v>1112104197</v>
      </c>
      <c r="D39" t="s">
        <v>151</v>
      </c>
      <c r="E39" s="104"/>
      <c r="F39" s="104"/>
      <c r="G39" s="79"/>
      <c r="I39" s="116">
        <v>1112104197</v>
      </c>
      <c r="J39" t="s">
        <v>151</v>
      </c>
      <c r="K39" s="104"/>
      <c r="L39" s="104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4"/>
      <c r="F40" s="104"/>
      <c r="G40" s="79"/>
      <c r="I40">
        <v>1112100423</v>
      </c>
      <c r="J40" t="s">
        <v>152</v>
      </c>
      <c r="K40" s="104"/>
      <c r="L40" s="104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5">
        <v>55297.18</v>
      </c>
      <c r="F41" s="105">
        <v>58281.52</v>
      </c>
      <c r="G41" s="79"/>
      <c r="I41">
        <v>1112100421</v>
      </c>
      <c r="J41" t="s">
        <v>153</v>
      </c>
      <c r="K41" s="105">
        <v>55297.18</v>
      </c>
      <c r="L41" s="105">
        <v>58281.52</v>
      </c>
      <c r="M41" s="79"/>
      <c r="N41" s="100"/>
      <c r="O41" s="100"/>
    </row>
    <row r="42" spans="1:15" customFormat="1" ht="12.5" x14ac:dyDescent="0.25">
      <c r="A42" t="s">
        <v>125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153</v>
      </c>
      <c r="E43" s="104"/>
      <c r="F43" s="104"/>
      <c r="G43" s="81"/>
      <c r="I43">
        <v>1112100427</v>
      </c>
      <c r="J43" t="s">
        <v>153</v>
      </c>
      <c r="K43" s="104"/>
      <c r="L43" s="104"/>
      <c r="M43" s="79"/>
    </row>
    <row r="44" spans="1:15" customFormat="1" ht="12.5" x14ac:dyDescent="0.25">
      <c r="C44">
        <v>1112310000</v>
      </c>
      <c r="D44" t="s">
        <v>313</v>
      </c>
      <c r="E44" s="104">
        <v>253536.93</v>
      </c>
      <c r="F44" s="104">
        <v>1183536.93</v>
      </c>
      <c r="G44" s="81"/>
      <c r="I44">
        <v>1112310000</v>
      </c>
      <c r="J44" t="s">
        <v>313</v>
      </c>
      <c r="K44" s="104">
        <v>253536.93</v>
      </c>
      <c r="L44" s="104">
        <v>1183536.93</v>
      </c>
      <c r="M44" s="79"/>
    </row>
    <row r="45" spans="1:15" customFormat="1" ht="12.5" x14ac:dyDescent="0.25">
      <c r="A45" t="s">
        <v>125</v>
      </c>
      <c r="B45">
        <v>139</v>
      </c>
      <c r="C45" s="116">
        <v>1113000000</v>
      </c>
      <c r="D45" t="s">
        <v>38</v>
      </c>
      <c r="E45" s="104">
        <v>150850.09</v>
      </c>
      <c r="F45" s="104">
        <v>69612</v>
      </c>
      <c r="G45" s="79"/>
      <c r="I45" s="116">
        <v>1113000000</v>
      </c>
      <c r="J45" t="s">
        <v>38</v>
      </c>
      <c r="K45" s="104">
        <v>150850.09</v>
      </c>
      <c r="L45" s="104">
        <v>69612</v>
      </c>
      <c r="M45" s="79"/>
    </row>
    <row r="46" spans="1:15" customFormat="1" x14ac:dyDescent="0.35">
      <c r="E46" s="82">
        <f>SUM(E7:E45)</f>
        <v>1772853.72</v>
      </c>
      <c r="F46" s="82">
        <f>SUM(F7:F45)</f>
        <v>2713013.34</v>
      </c>
      <c r="G46" s="82">
        <f>SUM(G7:G45)</f>
        <v>0</v>
      </c>
      <c r="K46" s="82">
        <f>SUM(K7:K45)</f>
        <v>1772853.72</v>
      </c>
      <c r="L46" s="82">
        <f>SUM(L7:L45)</f>
        <v>2713013.34</v>
      </c>
      <c r="M46" s="82">
        <f>SUM(M7:M45)</f>
        <v>0</v>
      </c>
    </row>
    <row r="47" spans="1:15" customFormat="1" ht="12.5" x14ac:dyDescent="0.25">
      <c r="A47" t="s">
        <v>154</v>
      </c>
      <c r="B47">
        <v>139</v>
      </c>
      <c r="C47" s="116">
        <v>1131100000</v>
      </c>
      <c r="D47" t="s">
        <v>40</v>
      </c>
      <c r="E47" s="104"/>
      <c r="F47" s="104"/>
      <c r="G47" s="79"/>
      <c r="I47" s="116">
        <v>1131100000</v>
      </c>
      <c r="J47" t="s">
        <v>40</v>
      </c>
      <c r="K47" s="104"/>
      <c r="L47" s="104"/>
      <c r="M47" s="79"/>
    </row>
    <row r="48" spans="1:15" customFormat="1" ht="12.5" x14ac:dyDescent="0.25">
      <c r="C48" s="116">
        <v>1131500000</v>
      </c>
      <c r="D48" t="s">
        <v>306</v>
      </c>
      <c r="E48" s="79">
        <v>4502919.96</v>
      </c>
      <c r="F48" s="79">
        <v>4515134.2699999996</v>
      </c>
      <c r="G48" s="79"/>
      <c r="I48" s="116">
        <v>1131500000</v>
      </c>
      <c r="J48" t="s">
        <v>306</v>
      </c>
      <c r="K48" s="79">
        <v>4502919.96</v>
      </c>
      <c r="L48" s="79">
        <v>4515134.2699999996</v>
      </c>
      <c r="M48" s="79"/>
    </row>
    <row r="49" spans="1:13" customFormat="1" ht="12.5" x14ac:dyDescent="0.25">
      <c r="A49" t="s">
        <v>155</v>
      </c>
      <c r="B49">
        <v>139</v>
      </c>
      <c r="C49" s="116">
        <v>1131300000</v>
      </c>
      <c r="D49" t="s">
        <v>156</v>
      </c>
      <c r="E49" s="104">
        <v>9647722.8900000006</v>
      </c>
      <c r="F49" s="104">
        <v>9656642.6199999992</v>
      </c>
      <c r="G49" s="79"/>
      <c r="H49" s="79"/>
      <c r="I49" s="116">
        <v>1131300000</v>
      </c>
      <c r="J49" t="s">
        <v>156</v>
      </c>
      <c r="K49" s="104">
        <v>9647722.8900000006</v>
      </c>
      <c r="L49" s="104">
        <v>9656642.6199999992</v>
      </c>
      <c r="M49" s="79"/>
    </row>
    <row r="50" spans="1:13" customFormat="1" ht="12.5" x14ac:dyDescent="0.25">
      <c r="C50" s="116">
        <v>1131600000</v>
      </c>
      <c r="D50" t="s">
        <v>307</v>
      </c>
      <c r="E50" s="104">
        <v>2002697.2</v>
      </c>
      <c r="F50" s="104">
        <v>2002498.43</v>
      </c>
      <c r="G50" s="79"/>
      <c r="H50" s="79"/>
      <c r="I50" s="116">
        <v>1131600000</v>
      </c>
      <c r="J50" t="s">
        <v>307</v>
      </c>
      <c r="K50" s="104">
        <v>2002697.2</v>
      </c>
      <c r="L50" s="104">
        <v>2002498.43</v>
      </c>
      <c r="M50" s="79"/>
    </row>
    <row r="51" spans="1:13" customFormat="1" ht="12.5" x14ac:dyDescent="0.25">
      <c r="A51" t="s">
        <v>157</v>
      </c>
      <c r="B51">
        <v>139</v>
      </c>
      <c r="C51" s="116">
        <v>1132500000</v>
      </c>
      <c r="D51" t="s">
        <v>158</v>
      </c>
      <c r="E51" s="79">
        <v>866326.35</v>
      </c>
      <c r="F51" s="79">
        <v>827213.73</v>
      </c>
      <c r="G51" s="79"/>
      <c r="H51" s="101"/>
      <c r="I51" s="116">
        <v>1132500000</v>
      </c>
      <c r="J51" t="s">
        <v>158</v>
      </c>
      <c r="K51" s="79">
        <v>895741.97</v>
      </c>
      <c r="L51" s="79">
        <v>827213.73</v>
      </c>
      <c r="M51" s="79"/>
    </row>
    <row r="52" spans="1:13" customFormat="1" ht="12.5" x14ac:dyDescent="0.25">
      <c r="C52" s="116">
        <v>1132200000</v>
      </c>
      <c r="D52" t="s">
        <v>308</v>
      </c>
      <c r="E52" s="79">
        <v>2309</v>
      </c>
      <c r="F52" s="79">
        <v>2309</v>
      </c>
      <c r="G52" s="79"/>
      <c r="H52" s="101"/>
      <c r="I52" s="116">
        <v>1132200000</v>
      </c>
      <c r="J52" t="s">
        <v>308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157</v>
      </c>
      <c r="B53">
        <v>139</v>
      </c>
      <c r="C53" s="116">
        <v>1133200000</v>
      </c>
      <c r="D53" t="s">
        <v>159</v>
      </c>
      <c r="E53" s="79">
        <v>24496.37</v>
      </c>
      <c r="F53" s="79">
        <v>24209.65</v>
      </c>
      <c r="G53" s="79"/>
      <c r="I53" s="116">
        <v>1133200000</v>
      </c>
      <c r="J53" t="s">
        <v>159</v>
      </c>
      <c r="K53" s="79">
        <v>24496.37</v>
      </c>
      <c r="L53" s="79">
        <v>24209.65</v>
      </c>
      <c r="M53" s="79"/>
    </row>
    <row r="54" spans="1:13" customFormat="1" ht="12.5" x14ac:dyDescent="0.25">
      <c r="A54" t="s">
        <v>157</v>
      </c>
      <c r="B54">
        <v>139</v>
      </c>
      <c r="C54" s="116">
        <v>1133210000</v>
      </c>
      <c r="D54" t="s">
        <v>160</v>
      </c>
      <c r="E54" s="79"/>
      <c r="F54" s="79"/>
      <c r="G54" s="79"/>
      <c r="I54" s="116">
        <v>1133210000</v>
      </c>
      <c r="J54" t="s">
        <v>160</v>
      </c>
      <c r="K54" s="79"/>
      <c r="L54" s="79"/>
      <c r="M54" s="79"/>
    </row>
    <row r="55" spans="1:13" customFormat="1" ht="12.5" x14ac:dyDescent="0.25">
      <c r="A55" t="s">
        <v>157</v>
      </c>
      <c r="B55">
        <v>139</v>
      </c>
      <c r="C55" s="116">
        <v>1140000000</v>
      </c>
      <c r="D55" t="s">
        <v>161</v>
      </c>
      <c r="E55" s="79"/>
      <c r="F55" s="79"/>
      <c r="G55" s="79"/>
      <c r="I55" s="116">
        <v>1140000000</v>
      </c>
      <c r="J55" t="s">
        <v>161</v>
      </c>
      <c r="K55" s="79"/>
      <c r="L55" s="79"/>
      <c r="M55" s="79"/>
    </row>
    <row r="56" spans="1:13" customFormat="1" ht="12.5" x14ac:dyDescent="0.25">
      <c r="A56" t="s">
        <v>157</v>
      </c>
      <c r="B56">
        <v>139</v>
      </c>
      <c r="C56" s="116">
        <v>1141000000</v>
      </c>
      <c r="D56" t="s">
        <v>162</v>
      </c>
      <c r="E56" s="79">
        <v>2610.25</v>
      </c>
      <c r="F56" s="79">
        <v>2484.09</v>
      </c>
      <c r="G56" s="79"/>
      <c r="I56" s="116">
        <v>1141000000</v>
      </c>
      <c r="J56" t="s">
        <v>162</v>
      </c>
      <c r="K56" s="79">
        <v>2610.25</v>
      </c>
      <c r="L56" s="79">
        <v>2484.09</v>
      </c>
      <c r="M56" s="79"/>
    </row>
    <row r="57" spans="1:13" customFormat="1" ht="12.5" x14ac:dyDescent="0.25">
      <c r="C57" s="115">
        <v>1134100000</v>
      </c>
      <c r="D57" t="s">
        <v>333</v>
      </c>
      <c r="E57" s="79">
        <v>-45484.92</v>
      </c>
      <c r="F57" s="79">
        <v>-22757.33</v>
      </c>
      <c r="G57" s="79">
        <f>E57-F57</f>
        <v>-22727.589999999997</v>
      </c>
      <c r="I57" s="115">
        <v>1134100000</v>
      </c>
      <c r="J57" t="s">
        <v>333</v>
      </c>
      <c r="K57" s="79">
        <v>-45484.92</v>
      </c>
      <c r="L57" s="79">
        <v>-22757.33</v>
      </c>
      <c r="M57" s="79"/>
    </row>
    <row r="58" spans="1:13" customFormat="1" x14ac:dyDescent="0.35">
      <c r="E58" s="83">
        <f>SUM(E51:E57)</f>
        <v>850257.04999999993</v>
      </c>
      <c r="F58" s="83">
        <f>SUM(F51:F57)</f>
        <v>833459.14</v>
      </c>
      <c r="G58" s="83">
        <f>SUM(G51:G56)</f>
        <v>0</v>
      </c>
      <c r="K58" s="83">
        <f>SUM(K51:K57)</f>
        <v>879672.66999999993</v>
      </c>
      <c r="L58" s="83">
        <f>SUM(L51:L57)</f>
        <v>833459.14</v>
      </c>
      <c r="M58" s="83">
        <f>SUM(M51:M56)</f>
        <v>0</v>
      </c>
    </row>
    <row r="59" spans="1:13" customFormat="1" ht="12.5" x14ac:dyDescent="0.25">
      <c r="A59" t="s">
        <v>163</v>
      </c>
      <c r="B59">
        <v>139</v>
      </c>
      <c r="C59">
        <v>1125000000</v>
      </c>
      <c r="D59" t="s">
        <v>164</v>
      </c>
      <c r="E59" s="79"/>
      <c r="F59" s="79"/>
      <c r="G59" s="79"/>
      <c r="I59">
        <v>1125000000</v>
      </c>
      <c r="J59" t="s">
        <v>164</v>
      </c>
      <c r="K59" s="79"/>
      <c r="L59" s="79"/>
      <c r="M59" s="79"/>
    </row>
    <row r="60" spans="1:13" customFormat="1" ht="12.5" x14ac:dyDescent="0.25">
      <c r="A60" t="s">
        <v>165</v>
      </c>
      <c r="B60">
        <v>139</v>
      </c>
      <c r="C60">
        <v>1151000000</v>
      </c>
      <c r="D60" t="s">
        <v>166</v>
      </c>
      <c r="E60" s="104"/>
      <c r="F60" s="104">
        <v>9379</v>
      </c>
      <c r="G60" s="79"/>
      <c r="I60">
        <v>1151000000</v>
      </c>
      <c r="J60" t="s">
        <v>166</v>
      </c>
      <c r="K60" s="104"/>
      <c r="L60" s="104">
        <v>9379</v>
      </c>
      <c r="M60" s="79"/>
    </row>
    <row r="61" spans="1:13" customFormat="1" ht="12.5" x14ac:dyDescent="0.25">
      <c r="A61" t="s">
        <v>165</v>
      </c>
      <c r="B61">
        <v>139</v>
      </c>
      <c r="C61">
        <v>1164000000</v>
      </c>
      <c r="D61" t="s">
        <v>20</v>
      </c>
      <c r="E61" s="104">
        <v>170936.2</v>
      </c>
      <c r="F61" s="104">
        <v>178248.24</v>
      </c>
      <c r="G61" s="79"/>
      <c r="I61">
        <v>1164000000</v>
      </c>
      <c r="J61" t="s">
        <v>20</v>
      </c>
      <c r="K61" s="104">
        <v>170936.2</v>
      </c>
      <c r="L61" s="104">
        <v>178248.24</v>
      </c>
      <c r="M61" s="79"/>
    </row>
    <row r="62" spans="1:13" customFormat="1" ht="12.5" x14ac:dyDescent="0.25">
      <c r="A62" t="s">
        <v>167</v>
      </c>
      <c r="B62">
        <v>139</v>
      </c>
      <c r="C62">
        <v>1202000000</v>
      </c>
      <c r="D62" t="s">
        <v>168</v>
      </c>
      <c r="E62" s="79">
        <v>1500000</v>
      </c>
      <c r="F62" s="79">
        <v>1500000</v>
      </c>
      <c r="G62" s="79"/>
      <c r="I62">
        <v>1202000000</v>
      </c>
      <c r="J62" t="s">
        <v>168</v>
      </c>
      <c r="K62" s="79">
        <v>1500000</v>
      </c>
      <c r="L62" s="79">
        <v>1500000</v>
      </c>
      <c r="M62" s="79"/>
    </row>
    <row r="63" spans="1:13" customFormat="1" ht="12.5" x14ac:dyDescent="0.25">
      <c r="A63" t="s">
        <v>169</v>
      </c>
      <c r="B63">
        <v>139</v>
      </c>
      <c r="C63">
        <v>1301100000</v>
      </c>
      <c r="D63" t="s">
        <v>170</v>
      </c>
      <c r="E63" s="79">
        <v>3320394.53</v>
      </c>
      <c r="F63" s="79">
        <v>3320394.53</v>
      </c>
      <c r="G63" s="79"/>
      <c r="I63">
        <v>1301100000</v>
      </c>
      <c r="J63" t="s">
        <v>170</v>
      </c>
      <c r="K63" s="79">
        <v>3320394.53</v>
      </c>
      <c r="L63" s="79">
        <v>3320394.53</v>
      </c>
      <c r="M63" s="79"/>
    </row>
    <row r="64" spans="1:13" customFormat="1" ht="12.5" x14ac:dyDescent="0.25">
      <c r="A64" t="s">
        <v>169</v>
      </c>
      <c r="B64">
        <v>139</v>
      </c>
      <c r="C64">
        <v>1301200000</v>
      </c>
      <c r="D64" t="s">
        <v>171</v>
      </c>
      <c r="E64" s="79">
        <v>436060.51</v>
      </c>
      <c r="F64" s="79">
        <v>436060.51</v>
      </c>
      <c r="G64" s="79"/>
      <c r="I64">
        <v>1301200000</v>
      </c>
      <c r="J64" t="s">
        <v>171</v>
      </c>
      <c r="K64" s="79">
        <v>436060.51</v>
      </c>
      <c r="L64" s="79">
        <v>436060.51</v>
      </c>
      <c r="M64" s="79"/>
    </row>
    <row r="65" spans="1:13" customFormat="1" x14ac:dyDescent="0.35">
      <c r="E65" s="84">
        <f>SUM(E63:E64)</f>
        <v>3756455.04</v>
      </c>
      <c r="F65" s="84">
        <f>SUM(F63:F64)</f>
        <v>3756455.04</v>
      </c>
      <c r="G65" s="84">
        <f>SUM(G63:G64)</f>
        <v>0</v>
      </c>
      <c r="K65" s="84">
        <f>SUM(K63:K64)</f>
        <v>3756455.04</v>
      </c>
      <c r="L65" s="84">
        <f>SUM(L63:L64)</f>
        <v>3756455.04</v>
      </c>
      <c r="M65" s="84">
        <f>SUM(M63:M64)</f>
        <v>0</v>
      </c>
    </row>
    <row r="66" spans="1:13" customFormat="1" ht="12.5" x14ac:dyDescent="0.25">
      <c r="A66" t="s">
        <v>172</v>
      </c>
      <c r="B66">
        <v>139</v>
      </c>
      <c r="C66">
        <v>1302100000</v>
      </c>
      <c r="D66" t="s">
        <v>173</v>
      </c>
      <c r="E66" s="79">
        <v>3075886.52</v>
      </c>
      <c r="F66" s="79">
        <v>3075886.52</v>
      </c>
      <c r="G66" s="79"/>
      <c r="I66">
        <v>1302100000</v>
      </c>
      <c r="J66" t="s">
        <v>173</v>
      </c>
      <c r="K66" s="79">
        <v>3075886.52</v>
      </c>
      <c r="L66" s="79">
        <v>3075886.52</v>
      </c>
      <c r="M66" s="79"/>
    </row>
    <row r="67" spans="1:13" customFormat="1" ht="12.5" x14ac:dyDescent="0.25">
      <c r="A67" t="s">
        <v>172</v>
      </c>
      <c r="B67">
        <v>139</v>
      </c>
      <c r="C67">
        <v>1302200000</v>
      </c>
      <c r="D67" t="s">
        <v>174</v>
      </c>
      <c r="E67" s="79">
        <v>884542.92</v>
      </c>
      <c r="F67" s="79">
        <v>884542.92</v>
      </c>
      <c r="G67" s="79"/>
      <c r="I67">
        <v>1302200000</v>
      </c>
      <c r="J67" t="s">
        <v>174</v>
      </c>
      <c r="K67" s="79">
        <v>884542.92</v>
      </c>
      <c r="L67" s="79">
        <v>884542.92</v>
      </c>
      <c r="M67" s="79"/>
    </row>
    <row r="68" spans="1:13" customFormat="1" ht="12.5" x14ac:dyDescent="0.25">
      <c r="A68" t="s">
        <v>172</v>
      </c>
      <c r="B68">
        <v>139</v>
      </c>
      <c r="C68" s="116">
        <v>1303100000</v>
      </c>
      <c r="D68" t="s">
        <v>175</v>
      </c>
      <c r="E68" s="79">
        <v>325427</v>
      </c>
      <c r="F68" s="79">
        <v>325427</v>
      </c>
      <c r="G68" s="79"/>
      <c r="I68" s="116">
        <v>1303100000</v>
      </c>
      <c r="J68" t="s">
        <v>175</v>
      </c>
      <c r="K68" s="79">
        <v>325427</v>
      </c>
      <c r="L68" s="79">
        <v>325427</v>
      </c>
      <c r="M68" s="79"/>
    </row>
    <row r="69" spans="1:13" customFormat="1" x14ac:dyDescent="0.35">
      <c r="E69" s="82">
        <f>SUM(E66:E68)</f>
        <v>4285856.4399999995</v>
      </c>
      <c r="F69" s="82">
        <f>SUM(F66:F68)</f>
        <v>4285856.4399999995</v>
      </c>
      <c r="G69" s="82">
        <f>SUM(G66:G68)</f>
        <v>0</v>
      </c>
      <c r="K69" s="82">
        <f>SUM(K66:K68)</f>
        <v>4285856.4399999995</v>
      </c>
      <c r="L69" s="82">
        <f>SUM(L66:L68)</f>
        <v>4285856.4399999995</v>
      </c>
      <c r="M69" s="82">
        <f>SUM(M66:M68)</f>
        <v>0</v>
      </c>
    </row>
    <row r="70" spans="1:13" customFormat="1" ht="12.5" x14ac:dyDescent="0.25">
      <c r="A70" t="s">
        <v>176</v>
      </c>
      <c r="B70">
        <v>139</v>
      </c>
      <c r="C70">
        <v>1304100000</v>
      </c>
      <c r="D70" t="s">
        <v>177</v>
      </c>
      <c r="E70" s="79">
        <v>8556210.4199999999</v>
      </c>
      <c r="F70" s="79">
        <v>8547910.4199999999</v>
      </c>
      <c r="G70" s="79"/>
      <c r="I70">
        <v>1304100000</v>
      </c>
      <c r="J70" t="s">
        <v>177</v>
      </c>
      <c r="K70" s="79">
        <v>8556210.4199999999</v>
      </c>
      <c r="L70" s="79">
        <v>8547910.4199999999</v>
      </c>
      <c r="M70" s="79"/>
    </row>
    <row r="71" spans="1:13" customFormat="1" ht="12.5" x14ac:dyDescent="0.25">
      <c r="C71">
        <v>1304200000</v>
      </c>
      <c r="D71" t="s">
        <v>178</v>
      </c>
      <c r="E71" s="79">
        <v>721179</v>
      </c>
      <c r="F71" s="79">
        <v>721179</v>
      </c>
      <c r="G71" s="79"/>
      <c r="I71">
        <v>1304200000</v>
      </c>
      <c r="J71" t="s">
        <v>178</v>
      </c>
      <c r="K71" s="79">
        <v>721179</v>
      </c>
      <c r="L71" s="79">
        <v>721179</v>
      </c>
      <c r="M71" s="79"/>
    </row>
    <row r="72" spans="1:13" customFormat="1" ht="12.5" x14ac:dyDescent="0.25">
      <c r="A72" t="s">
        <v>176</v>
      </c>
      <c r="C72">
        <v>1304500000</v>
      </c>
      <c r="D72" t="s">
        <v>179</v>
      </c>
      <c r="E72" s="129">
        <v>10148.76</v>
      </c>
      <c r="F72" s="81">
        <v>10148.76</v>
      </c>
      <c r="G72" s="79"/>
      <c r="I72">
        <v>1304500000</v>
      </c>
      <c r="J72" t="s">
        <v>179</v>
      </c>
      <c r="K72" s="129">
        <v>10148.76</v>
      </c>
      <c r="L72" s="81">
        <v>10148.76</v>
      </c>
      <c r="M72" s="79"/>
    </row>
    <row r="73" spans="1:13" customFormat="1" ht="12.5" x14ac:dyDescent="0.25">
      <c r="C73">
        <v>1304510000</v>
      </c>
      <c r="D73" t="s">
        <v>180</v>
      </c>
      <c r="E73" s="129">
        <v>-21497.38</v>
      </c>
      <c r="F73" s="81">
        <v>-21228.66</v>
      </c>
      <c r="G73" s="79"/>
      <c r="I73">
        <v>1304510000</v>
      </c>
      <c r="J73" t="s">
        <v>180</v>
      </c>
      <c r="K73" s="129">
        <v>-21497.38</v>
      </c>
      <c r="L73" s="81">
        <v>-21228.66</v>
      </c>
      <c r="M73" s="79"/>
    </row>
    <row r="74" spans="1:13" customFormat="1" ht="12.5" x14ac:dyDescent="0.25">
      <c r="C74">
        <v>1307100000</v>
      </c>
      <c r="D74" t="s">
        <v>302</v>
      </c>
      <c r="E74" s="104">
        <v>20443.46</v>
      </c>
      <c r="F74" s="104">
        <v>20443.46</v>
      </c>
      <c r="G74" s="79"/>
      <c r="I74">
        <v>1307100000</v>
      </c>
      <c r="J74" t="s">
        <v>302</v>
      </c>
      <c r="K74" s="104">
        <v>20443.46</v>
      </c>
      <c r="L74" s="104">
        <v>20443.46</v>
      </c>
      <c r="M74" s="79"/>
    </row>
    <row r="75" spans="1:13" customFormat="1" ht="12.5" x14ac:dyDescent="0.25">
      <c r="A75" t="s">
        <v>181</v>
      </c>
      <c r="B75">
        <v>139</v>
      </c>
      <c r="C75">
        <v>1308100000</v>
      </c>
      <c r="D75" t="s">
        <v>182</v>
      </c>
      <c r="E75" s="104">
        <v>163858.93</v>
      </c>
      <c r="F75" s="104">
        <v>163858.93</v>
      </c>
      <c r="G75" s="79"/>
      <c r="I75">
        <v>1308100000</v>
      </c>
      <c r="J75" t="s">
        <v>182</v>
      </c>
      <c r="K75" s="104">
        <v>163858.93</v>
      </c>
      <c r="L75" s="104">
        <v>163858.93</v>
      </c>
      <c r="M75" s="79"/>
    </row>
    <row r="76" spans="1:13" customFormat="1" ht="12.5" x14ac:dyDescent="0.25">
      <c r="A76" s="102" t="s">
        <v>183</v>
      </c>
      <c r="C76">
        <v>1309100000</v>
      </c>
      <c r="D76" t="s">
        <v>183</v>
      </c>
      <c r="E76" s="104">
        <v>224086.24</v>
      </c>
      <c r="F76" s="104">
        <v>132372.78</v>
      </c>
      <c r="G76" s="79"/>
      <c r="I76">
        <v>1309100000</v>
      </c>
      <c r="J76" t="s">
        <v>183</v>
      </c>
      <c r="K76" s="104">
        <v>224086.24</v>
      </c>
      <c r="L76" s="104">
        <v>132372.78</v>
      </c>
      <c r="M76" s="79"/>
    </row>
    <row r="77" spans="1:13" customFormat="1" ht="12.5" x14ac:dyDescent="0.25">
      <c r="A77" s="102"/>
      <c r="C77">
        <v>1309200000</v>
      </c>
      <c r="D77" t="s">
        <v>184</v>
      </c>
      <c r="E77" s="79">
        <v>878.65</v>
      </c>
      <c r="F77" s="79">
        <v>878.65</v>
      </c>
      <c r="G77" s="79"/>
      <c r="I77">
        <v>1309200000</v>
      </c>
      <c r="J77" t="s">
        <v>184</v>
      </c>
      <c r="K77" s="79">
        <v>878.65</v>
      </c>
      <c r="L77" s="79">
        <v>878.65</v>
      </c>
      <c r="M77" s="79"/>
    </row>
    <row r="78" spans="1:13" customFormat="1" ht="12.5" x14ac:dyDescent="0.25">
      <c r="A78" t="s">
        <v>185</v>
      </c>
      <c r="C78">
        <v>1309340000</v>
      </c>
      <c r="D78" t="s">
        <v>186</v>
      </c>
      <c r="E78" s="79">
        <v>-404.65</v>
      </c>
      <c r="F78" s="79">
        <v>-385</v>
      </c>
      <c r="G78" s="79"/>
      <c r="I78">
        <v>1309340000</v>
      </c>
      <c r="J78" t="s">
        <v>186</v>
      </c>
      <c r="K78" s="79">
        <v>-404.65</v>
      </c>
      <c r="L78" s="79">
        <v>-385</v>
      </c>
      <c r="M78" s="79"/>
    </row>
    <row r="79" spans="1:13" customFormat="1" ht="12.5" x14ac:dyDescent="0.25">
      <c r="A79" t="s">
        <v>185</v>
      </c>
      <c r="B79">
        <v>139</v>
      </c>
      <c r="C79">
        <v>1302310000</v>
      </c>
      <c r="D79" t="s">
        <v>187</v>
      </c>
      <c r="E79" s="79"/>
      <c r="F79" s="79"/>
      <c r="G79" s="79"/>
      <c r="I79">
        <v>1302310000</v>
      </c>
      <c r="J79" t="s">
        <v>187</v>
      </c>
      <c r="K79" s="79"/>
      <c r="L79" s="79"/>
      <c r="M79" s="79"/>
    </row>
    <row r="80" spans="1:13" customFormat="1" ht="12.5" x14ac:dyDescent="0.25">
      <c r="C80">
        <v>1307310000</v>
      </c>
      <c r="D80" t="s">
        <v>303</v>
      </c>
      <c r="E80" s="79">
        <v>-2526.46</v>
      </c>
      <c r="F80" s="79">
        <v>-2051.46</v>
      </c>
      <c r="G80" s="79"/>
      <c r="I80">
        <v>1307310000</v>
      </c>
      <c r="J80" t="s">
        <v>303</v>
      </c>
      <c r="K80" s="79">
        <v>-2526.46</v>
      </c>
      <c r="L80" s="79">
        <v>-2051.46</v>
      </c>
      <c r="M80" s="79"/>
    </row>
    <row r="81" spans="1:13" customFormat="1" ht="12.5" x14ac:dyDescent="0.25">
      <c r="A81" t="s">
        <v>185</v>
      </c>
      <c r="B81">
        <v>139</v>
      </c>
      <c r="C81">
        <v>1302320000</v>
      </c>
      <c r="D81" t="s">
        <v>188</v>
      </c>
      <c r="E81" s="79"/>
      <c r="F81" s="79"/>
      <c r="G81" s="79"/>
      <c r="I81">
        <v>1302320000</v>
      </c>
      <c r="J81" t="s">
        <v>188</v>
      </c>
      <c r="K81" s="79"/>
      <c r="L81" s="79"/>
      <c r="M81" s="79"/>
    </row>
    <row r="82" spans="1:13" customFormat="1" ht="12.5" x14ac:dyDescent="0.25">
      <c r="A82" t="s">
        <v>172</v>
      </c>
      <c r="B82">
        <v>139</v>
      </c>
      <c r="C82" s="116">
        <v>1303310000</v>
      </c>
      <c r="D82" t="s">
        <v>189</v>
      </c>
      <c r="E82" s="79"/>
      <c r="F82" s="79"/>
      <c r="G82" s="79"/>
      <c r="I82" s="116">
        <v>1303310000</v>
      </c>
      <c r="J82" t="s">
        <v>189</v>
      </c>
      <c r="K82" s="79"/>
      <c r="L82" s="79"/>
      <c r="M82" s="79"/>
    </row>
    <row r="83" spans="1:13" customFormat="1" ht="12.5" x14ac:dyDescent="0.25">
      <c r="A83" t="s">
        <v>185</v>
      </c>
      <c r="B83">
        <v>139</v>
      </c>
      <c r="C83">
        <v>1304310000</v>
      </c>
      <c r="D83" t="s">
        <v>190</v>
      </c>
      <c r="E83" s="79">
        <v>-4383901.42</v>
      </c>
      <c r="F83" s="79">
        <v>-4330305.42</v>
      </c>
      <c r="G83" s="79"/>
      <c r="I83">
        <v>1304310000</v>
      </c>
      <c r="J83" t="s">
        <v>190</v>
      </c>
      <c r="K83" s="79">
        <v>-4383901.42</v>
      </c>
      <c r="L83" s="79">
        <v>-4330305.42</v>
      </c>
      <c r="M83" s="79"/>
    </row>
    <row r="84" spans="1:13" customFormat="1" ht="12.5" x14ac:dyDescent="0.25">
      <c r="C84">
        <v>1304320000</v>
      </c>
      <c r="D84" t="s">
        <v>191</v>
      </c>
      <c r="E84" s="104">
        <v>163715</v>
      </c>
      <c r="F84" s="104">
        <v>159527</v>
      </c>
      <c r="G84" s="79"/>
      <c r="I84">
        <v>1304320000</v>
      </c>
      <c r="J84" t="s">
        <v>191</v>
      </c>
      <c r="K84" s="104">
        <v>163715</v>
      </c>
      <c r="L84" s="104">
        <v>159527</v>
      </c>
      <c r="M84" s="79"/>
    </row>
    <row r="85" spans="1:13" customFormat="1" ht="12.5" x14ac:dyDescent="0.25">
      <c r="A85" t="s">
        <v>185</v>
      </c>
      <c r="C85">
        <v>1309310000</v>
      </c>
      <c r="D85" t="s">
        <v>192</v>
      </c>
      <c r="E85" s="81">
        <v>-124344.78</v>
      </c>
      <c r="F85" s="81">
        <v>-124040.78</v>
      </c>
      <c r="G85" s="79"/>
      <c r="I85">
        <v>1309310000</v>
      </c>
      <c r="J85" t="s">
        <v>192</v>
      </c>
      <c r="K85" s="81">
        <v>-124344.78</v>
      </c>
      <c r="L85" s="81">
        <v>-124040.78</v>
      </c>
      <c r="M85" s="79"/>
    </row>
    <row r="86" spans="1:13" customFormat="1" ht="12.5" x14ac:dyDescent="0.25">
      <c r="A86" t="s">
        <v>185</v>
      </c>
      <c r="B86">
        <v>139</v>
      </c>
      <c r="C86">
        <v>1308310000</v>
      </c>
      <c r="D86" t="s">
        <v>193</v>
      </c>
      <c r="E86" s="79">
        <v>-77966.929999999993</v>
      </c>
      <c r="F86" s="79">
        <v>-75235.929999999993</v>
      </c>
      <c r="G86" s="79"/>
      <c r="I86">
        <v>1308310000</v>
      </c>
      <c r="J86" t="s">
        <v>193</v>
      </c>
      <c r="K86" s="79">
        <v>-77966.929999999993</v>
      </c>
      <c r="L86" s="79">
        <v>-75235.929999999993</v>
      </c>
      <c r="M86" s="79"/>
    </row>
    <row r="87" spans="1:13" customFormat="1" x14ac:dyDescent="0.35">
      <c r="E87" s="85">
        <f>SUM(E78:E86)</f>
        <v>-4425429.24</v>
      </c>
      <c r="F87" s="85">
        <f>SUM(F78:F86)</f>
        <v>-4372491.59</v>
      </c>
      <c r="G87" s="85">
        <f>SUM(G79:G86)</f>
        <v>0</v>
      </c>
      <c r="K87" s="85">
        <f>SUM(K78:K86)</f>
        <v>-4425429.24</v>
      </c>
      <c r="L87" s="85">
        <f>SUM(L78:L86)</f>
        <v>-4372491.59</v>
      </c>
      <c r="M87" s="85">
        <f>SUM(M79:M86)</f>
        <v>0</v>
      </c>
    </row>
    <row r="88" spans="1:13" customFormat="1" ht="12.5" x14ac:dyDescent="0.25">
      <c r="C88">
        <v>1531000000</v>
      </c>
      <c r="D88" t="s">
        <v>94</v>
      </c>
      <c r="E88" s="79">
        <v>45993.279999999999</v>
      </c>
      <c r="F88" s="79">
        <v>45993.279999999999</v>
      </c>
      <c r="G88" s="79"/>
      <c r="I88">
        <v>1531000000</v>
      </c>
      <c r="J88" t="s">
        <v>94</v>
      </c>
      <c r="K88" s="79">
        <v>45993.279999999999</v>
      </c>
      <c r="L88" s="79">
        <v>45993.279999999999</v>
      </c>
      <c r="M88" s="79"/>
    </row>
    <row r="89" spans="1:13" customFormat="1" ht="12.5" x14ac:dyDescent="0.25">
      <c r="C89">
        <v>1315000000</v>
      </c>
      <c r="D89" t="s">
        <v>320</v>
      </c>
      <c r="E89" s="79">
        <v>127993.88</v>
      </c>
      <c r="F89" s="79">
        <v>127993.88</v>
      </c>
      <c r="G89" s="79"/>
      <c r="I89">
        <v>1315000000</v>
      </c>
      <c r="J89" t="s">
        <v>320</v>
      </c>
      <c r="K89" s="79">
        <v>127993.88</v>
      </c>
      <c r="L89" s="79">
        <v>127993.88</v>
      </c>
      <c r="M89" s="79"/>
    </row>
    <row r="90" spans="1:13" customFormat="1" ht="12.5" x14ac:dyDescent="0.25">
      <c r="C90">
        <v>1315010000</v>
      </c>
      <c r="D90" t="s">
        <v>321</v>
      </c>
      <c r="E90" s="79">
        <v>-21332.31</v>
      </c>
      <c r="F90" s="79">
        <v>-19199.080000000002</v>
      </c>
      <c r="G90" s="79">
        <f>E90-F90</f>
        <v>-2133.2299999999996</v>
      </c>
      <c r="I90">
        <v>1315010000</v>
      </c>
      <c r="J90" t="s">
        <v>321</v>
      </c>
      <c r="K90" s="79">
        <v>-21332.31</v>
      </c>
      <c r="L90" s="79">
        <v>-19199.080000000002</v>
      </c>
      <c r="M90" s="79"/>
    </row>
    <row r="91" spans="1:13" customFormat="1" ht="12.5" x14ac:dyDescent="0.25">
      <c r="A91" t="s">
        <v>194</v>
      </c>
      <c r="B91">
        <v>139</v>
      </c>
      <c r="C91" s="116">
        <v>1319999999</v>
      </c>
      <c r="D91" t="s">
        <v>108</v>
      </c>
      <c r="E91" s="79">
        <v>9874.1299999999992</v>
      </c>
      <c r="F91" s="79">
        <v>0</v>
      </c>
      <c r="G91" s="79"/>
      <c r="I91" s="116">
        <v>1319999999</v>
      </c>
      <c r="J91" t="s">
        <v>108</v>
      </c>
      <c r="K91" s="79">
        <v>9874.1299999999992</v>
      </c>
      <c r="L91" s="79">
        <v>0</v>
      </c>
      <c r="M91" s="79"/>
    </row>
    <row r="92" spans="1:13" customFormat="1" ht="12.5" x14ac:dyDescent="0.25">
      <c r="C92">
        <v>1311000000</v>
      </c>
      <c r="D92" t="s">
        <v>327</v>
      </c>
      <c r="E92" s="104"/>
      <c r="F92" s="104">
        <v>98705.29</v>
      </c>
      <c r="G92" s="79"/>
      <c r="I92">
        <v>1311000000</v>
      </c>
      <c r="J92" t="s">
        <v>327</v>
      </c>
      <c r="K92" s="104"/>
      <c r="L92" s="104">
        <v>98705.29</v>
      </c>
      <c r="M92" s="79"/>
    </row>
    <row r="93" spans="1:13" customFormat="1" ht="12.5" x14ac:dyDescent="0.25">
      <c r="A93" t="s">
        <v>195</v>
      </c>
      <c r="B93">
        <v>139</v>
      </c>
      <c r="C93">
        <v>1501000000</v>
      </c>
      <c r="D93" t="s">
        <v>196</v>
      </c>
      <c r="E93" s="79">
        <v>212558.95</v>
      </c>
      <c r="F93" s="79">
        <v>305238.36</v>
      </c>
      <c r="G93" s="79"/>
      <c r="I93">
        <v>1501000000</v>
      </c>
      <c r="J93" t="s">
        <v>196</v>
      </c>
      <c r="K93" s="79">
        <v>212558.95</v>
      </c>
      <c r="L93" s="79">
        <v>305238.36</v>
      </c>
      <c r="M93" s="79"/>
    </row>
    <row r="94" spans="1:13" customFormat="1" ht="12.5" x14ac:dyDescent="0.25">
      <c r="A94" t="s">
        <v>197</v>
      </c>
      <c r="B94">
        <v>139</v>
      </c>
      <c r="C94">
        <v>2111000000</v>
      </c>
      <c r="D94" t="s">
        <v>198</v>
      </c>
      <c r="E94" s="79">
        <v>-10045325.93</v>
      </c>
      <c r="F94" s="79">
        <v>-11047183.710000001</v>
      </c>
      <c r="G94" s="79">
        <f>E94-F94</f>
        <v>1001857.7800000012</v>
      </c>
      <c r="I94">
        <v>2111000000</v>
      </c>
      <c r="J94" t="s">
        <v>198</v>
      </c>
      <c r="K94" s="79">
        <v>-10045325.93</v>
      </c>
      <c r="L94" s="79">
        <v>-11047183.710000001</v>
      </c>
      <c r="M94" s="79"/>
    </row>
    <row r="95" spans="1:13" customFormat="1" ht="12.5" x14ac:dyDescent="0.25">
      <c r="A95" t="s">
        <v>199</v>
      </c>
      <c r="B95">
        <v>139</v>
      </c>
      <c r="C95">
        <v>2112000000</v>
      </c>
      <c r="D95" t="s">
        <v>200</v>
      </c>
      <c r="E95" s="79">
        <v>-834763.2</v>
      </c>
      <c r="F95" s="79">
        <v>-858758.41</v>
      </c>
      <c r="G95" s="79">
        <f t="shared" ref="G95:G100" si="0">E95-F95</f>
        <v>23995.210000000079</v>
      </c>
      <c r="I95">
        <v>2112000000</v>
      </c>
      <c r="J95" t="s">
        <v>200</v>
      </c>
      <c r="K95" s="79">
        <v>-834763.2</v>
      </c>
      <c r="L95" s="79">
        <v>-858758.41</v>
      </c>
      <c r="M95" s="79"/>
    </row>
    <row r="96" spans="1:13" customFormat="1" ht="12.5" x14ac:dyDescent="0.25">
      <c r="A96" t="s">
        <v>199</v>
      </c>
      <c r="B96">
        <v>139</v>
      </c>
      <c r="C96">
        <v>2114000000</v>
      </c>
      <c r="D96" t="s">
        <v>201</v>
      </c>
      <c r="E96" s="79">
        <v>-18509.37</v>
      </c>
      <c r="F96" s="79">
        <v>-24551.19</v>
      </c>
      <c r="G96" s="79">
        <f t="shared" si="0"/>
        <v>6041.82</v>
      </c>
      <c r="I96">
        <v>2114000000</v>
      </c>
      <c r="J96" t="s">
        <v>201</v>
      </c>
      <c r="K96" s="79">
        <v>-18509.37</v>
      </c>
      <c r="L96" s="79">
        <v>-24551.19</v>
      </c>
      <c r="M96" s="79"/>
    </row>
    <row r="97" spans="1:13" customFormat="1" ht="12.5" x14ac:dyDescent="0.25">
      <c r="C97">
        <v>2115000000</v>
      </c>
      <c r="D97" t="s">
        <v>322</v>
      </c>
      <c r="E97" s="79">
        <v>-21706.62</v>
      </c>
      <c r="F97" s="79">
        <v>-21465.96</v>
      </c>
      <c r="G97" s="79"/>
      <c r="I97">
        <v>2115000000</v>
      </c>
      <c r="J97" t="s">
        <v>322</v>
      </c>
      <c r="K97" s="79">
        <v>-21706.62</v>
      </c>
      <c r="L97" s="79">
        <v>-21465.96</v>
      </c>
      <c r="M97" s="79"/>
    </row>
    <row r="98" spans="1:13" customFormat="1" ht="12.5" x14ac:dyDescent="0.25">
      <c r="A98" t="s">
        <v>202</v>
      </c>
      <c r="C98">
        <v>2203000000</v>
      </c>
      <c r="D98" t="s">
        <v>203</v>
      </c>
      <c r="E98" s="79"/>
      <c r="F98" s="79"/>
      <c r="G98" s="79">
        <f t="shared" si="0"/>
        <v>0</v>
      </c>
      <c r="I98">
        <v>2203000000</v>
      </c>
      <c r="J98" t="s">
        <v>203</v>
      </c>
      <c r="K98" s="79"/>
      <c r="L98" s="79"/>
      <c r="M98" s="79"/>
    </row>
    <row r="99" spans="1:13" customFormat="1" ht="12.5" x14ac:dyDescent="0.25">
      <c r="A99" t="s">
        <v>204</v>
      </c>
      <c r="B99">
        <v>139</v>
      </c>
      <c r="C99">
        <v>2121000000</v>
      </c>
      <c r="D99" t="s">
        <v>66</v>
      </c>
      <c r="E99" s="79">
        <v>-2568.0700000000002</v>
      </c>
      <c r="F99" s="79">
        <v>-1456.95</v>
      </c>
      <c r="G99" s="79">
        <f t="shared" si="0"/>
        <v>-1111.1200000000001</v>
      </c>
      <c r="I99">
        <v>2121000000</v>
      </c>
      <c r="J99" t="s">
        <v>66</v>
      </c>
      <c r="K99" s="79">
        <v>-2568.0700000000002</v>
      </c>
      <c r="L99" s="79">
        <v>-1456.95</v>
      </c>
      <c r="M99" s="79"/>
    </row>
    <row r="100" spans="1:13" customFormat="1" ht="12.5" x14ac:dyDescent="0.25">
      <c r="A100" t="s">
        <v>205</v>
      </c>
      <c r="B100">
        <v>139</v>
      </c>
      <c r="C100">
        <v>2122000000</v>
      </c>
      <c r="D100" t="s">
        <v>206</v>
      </c>
      <c r="E100" s="79">
        <v>-357358.58</v>
      </c>
      <c r="F100" s="79">
        <v>-363190.74</v>
      </c>
      <c r="G100" s="79">
        <f t="shared" si="0"/>
        <v>5832.1599999999744</v>
      </c>
      <c r="I100">
        <v>2122000000</v>
      </c>
      <c r="J100" t="s">
        <v>206</v>
      </c>
      <c r="K100" s="79">
        <v>-357358.58</v>
      </c>
      <c r="L100" s="79">
        <v>-363190.74</v>
      </c>
      <c r="M100" s="79"/>
    </row>
    <row r="101" spans="1:13" customFormat="1" ht="12.5" x14ac:dyDescent="0.25">
      <c r="A101" t="s">
        <v>207</v>
      </c>
      <c r="B101">
        <v>139</v>
      </c>
      <c r="C101">
        <v>2133200000</v>
      </c>
      <c r="D101" t="s">
        <v>208</v>
      </c>
      <c r="E101" s="79">
        <v>-6929.94</v>
      </c>
      <c r="F101" s="79">
        <v>-3422.9</v>
      </c>
      <c r="G101" s="79"/>
      <c r="I101">
        <v>2133200000</v>
      </c>
      <c r="J101" t="s">
        <v>208</v>
      </c>
      <c r="K101" s="79">
        <v>-6929.94</v>
      </c>
      <c r="L101" s="79">
        <v>-3422.9</v>
      </c>
      <c r="M101" s="79"/>
    </row>
    <row r="102" spans="1:13" customFormat="1" ht="12.5" x14ac:dyDescent="0.25">
      <c r="C102" s="116">
        <v>2133700000</v>
      </c>
      <c r="D102" t="s">
        <v>209</v>
      </c>
      <c r="E102" s="79">
        <v>0</v>
      </c>
      <c r="F102" s="79">
        <v>0</v>
      </c>
      <c r="G102" s="79"/>
      <c r="I102" s="116">
        <v>2133700000</v>
      </c>
      <c r="J102" t="s">
        <v>209</v>
      </c>
      <c r="K102" s="79">
        <v>0</v>
      </c>
      <c r="L102" s="79">
        <v>0</v>
      </c>
      <c r="M102" s="79"/>
    </row>
    <row r="103" spans="1:13" customFormat="1" ht="12.5" x14ac:dyDescent="0.25">
      <c r="A103" t="s">
        <v>207</v>
      </c>
      <c r="B103">
        <v>139</v>
      </c>
      <c r="C103">
        <v>2137000000</v>
      </c>
      <c r="D103" t="s">
        <v>210</v>
      </c>
      <c r="E103" s="79">
        <v>-70100.600000000006</v>
      </c>
      <c r="F103" s="79">
        <v>-66264.3</v>
      </c>
      <c r="G103" s="79"/>
      <c r="I103">
        <v>2137000000</v>
      </c>
      <c r="J103" t="s">
        <v>210</v>
      </c>
      <c r="K103" s="79">
        <v>-70100.600000000006</v>
      </c>
      <c r="L103" s="79">
        <v>-66264.3</v>
      </c>
      <c r="M103" s="79"/>
    </row>
    <row r="104" spans="1:13" customFormat="1" ht="12.5" x14ac:dyDescent="0.25">
      <c r="A104" t="s">
        <v>207</v>
      </c>
      <c r="B104">
        <v>139</v>
      </c>
      <c r="C104" s="116">
        <v>2140000000</v>
      </c>
      <c r="D104" t="s">
        <v>211</v>
      </c>
      <c r="E104" s="79">
        <v>-35243.81</v>
      </c>
      <c r="F104" s="79">
        <v>-34836.29</v>
      </c>
      <c r="G104" s="79"/>
      <c r="I104" s="116">
        <v>2140000000</v>
      </c>
      <c r="J104" t="s">
        <v>211</v>
      </c>
      <c r="K104" s="79">
        <v>-35243.81</v>
      </c>
      <c r="L104" s="79">
        <v>-34836.29</v>
      </c>
      <c r="M104" s="79"/>
    </row>
    <row r="105" spans="1:13" customFormat="1" ht="12.5" x14ac:dyDescent="0.25">
      <c r="C105">
        <v>2131000000</v>
      </c>
      <c r="D105" t="s">
        <v>212</v>
      </c>
      <c r="E105" s="80"/>
      <c r="F105" s="80"/>
      <c r="G105" s="79"/>
      <c r="I105">
        <v>2131000000</v>
      </c>
      <c r="J105" t="s">
        <v>212</v>
      </c>
      <c r="K105" s="80"/>
      <c r="L105" s="80"/>
      <c r="M105" s="79"/>
    </row>
    <row r="106" spans="1:13" customFormat="1" ht="12.5" x14ac:dyDescent="0.25">
      <c r="A106" t="s">
        <v>207</v>
      </c>
      <c r="C106">
        <v>2134130000</v>
      </c>
      <c r="D106" t="s">
        <v>213</v>
      </c>
      <c r="E106" s="79"/>
      <c r="F106" s="79"/>
      <c r="G106" s="79"/>
      <c r="I106">
        <v>2134130000</v>
      </c>
      <c r="J106" t="s">
        <v>213</v>
      </c>
      <c r="K106" s="79"/>
      <c r="L106" s="79"/>
      <c r="M106" s="79"/>
    </row>
    <row r="107" spans="1:13" customFormat="1" ht="12.5" x14ac:dyDescent="0.25">
      <c r="A107" t="s">
        <v>207</v>
      </c>
      <c r="C107">
        <v>2180200000</v>
      </c>
      <c r="D107" t="s">
        <v>214</v>
      </c>
      <c r="E107" s="79">
        <v>-4672.18</v>
      </c>
      <c r="F107" s="79">
        <v>668.3</v>
      </c>
      <c r="G107" s="79"/>
      <c r="I107">
        <v>2180200000</v>
      </c>
      <c r="J107" t="s">
        <v>214</v>
      </c>
      <c r="K107" s="79">
        <v>-4672.18</v>
      </c>
      <c r="L107" s="79">
        <v>668.3</v>
      </c>
      <c r="M107" s="79"/>
    </row>
    <row r="108" spans="1:13" customFormat="1" ht="12.5" x14ac:dyDescent="0.25">
      <c r="A108" t="s">
        <v>207</v>
      </c>
      <c r="C108">
        <v>2134020000</v>
      </c>
      <c r="D108" t="s">
        <v>215</v>
      </c>
      <c r="E108" s="79">
        <v>-3739.35</v>
      </c>
      <c r="F108" s="79">
        <v>-2424.91</v>
      </c>
      <c r="G108" s="79"/>
      <c r="I108">
        <v>2134020000</v>
      </c>
      <c r="J108" t="s">
        <v>215</v>
      </c>
      <c r="K108" s="79">
        <v>-3739.35</v>
      </c>
      <c r="L108" s="79">
        <v>-2424.91</v>
      </c>
      <c r="M108" s="79"/>
    </row>
    <row r="109" spans="1:13" customFormat="1" ht="12.5" x14ac:dyDescent="0.25">
      <c r="A109" t="s">
        <v>207</v>
      </c>
      <c r="C109">
        <v>2134080000</v>
      </c>
      <c r="D109" t="s">
        <v>216</v>
      </c>
      <c r="E109" s="79">
        <v>-160</v>
      </c>
      <c r="F109" s="79">
        <v>-104</v>
      </c>
      <c r="G109" s="79"/>
      <c r="I109">
        <v>2134080000</v>
      </c>
      <c r="J109" t="s">
        <v>216</v>
      </c>
      <c r="K109" s="79">
        <v>-160</v>
      </c>
      <c r="L109" s="79">
        <v>-104</v>
      </c>
      <c r="M109" s="79"/>
    </row>
    <row r="110" spans="1:13" customFormat="1" ht="12.5" x14ac:dyDescent="0.25">
      <c r="A110" t="s">
        <v>207</v>
      </c>
      <c r="C110">
        <v>2134160000</v>
      </c>
      <c r="D110" t="s">
        <v>217</v>
      </c>
      <c r="E110" s="79">
        <v>-694</v>
      </c>
      <c r="F110" s="79">
        <v>-483.95</v>
      </c>
      <c r="G110" s="79"/>
      <c r="I110">
        <v>2134160000</v>
      </c>
      <c r="J110" t="s">
        <v>217</v>
      </c>
      <c r="K110" s="79">
        <v>-694</v>
      </c>
      <c r="L110" s="79">
        <v>-483.95</v>
      </c>
      <c r="M110" s="79"/>
    </row>
    <row r="111" spans="1:13" customFormat="1" x14ac:dyDescent="0.35">
      <c r="E111" s="86">
        <f>SUM(E101:E110)</f>
        <v>-121539.88</v>
      </c>
      <c r="F111" s="86">
        <f>SUM(F101:F110)</f>
        <v>-106868.04999999999</v>
      </c>
      <c r="G111" s="86">
        <f>SUM(G101:G110)</f>
        <v>0</v>
      </c>
      <c r="K111" s="86">
        <f>SUM(K101:K110)</f>
        <v>-121539.88</v>
      </c>
      <c r="L111" s="86">
        <f>SUM(L101:L110)</f>
        <v>-106868.04999999999</v>
      </c>
      <c r="M111" s="86">
        <f>SUM(M101:M110)</f>
        <v>0</v>
      </c>
    </row>
    <row r="112" spans="1:13" customFormat="1" ht="12.5" x14ac:dyDescent="0.25">
      <c r="A112" t="s">
        <v>218</v>
      </c>
      <c r="B112">
        <v>139</v>
      </c>
      <c r="C112">
        <v>2134060000</v>
      </c>
      <c r="D112" t="s">
        <v>219</v>
      </c>
      <c r="E112" s="79">
        <v>-3739.33</v>
      </c>
      <c r="F112" s="79">
        <v>-2424.89</v>
      </c>
      <c r="G112" s="79"/>
      <c r="I112">
        <v>2134060000</v>
      </c>
      <c r="J112" t="s">
        <v>219</v>
      </c>
      <c r="K112" s="79">
        <v>-3739.33</v>
      </c>
      <c r="L112" s="79">
        <v>-2424.89</v>
      </c>
      <c r="M112" s="79"/>
    </row>
    <row r="113" spans="1:13" customFormat="1" x14ac:dyDescent="0.35">
      <c r="E113" s="86">
        <f>SUM(E112)</f>
        <v>-3739.33</v>
      </c>
      <c r="F113" s="86">
        <f>SUM(F112)</f>
        <v>-2424.89</v>
      </c>
      <c r="G113" s="86">
        <f>SUM(G112)</f>
        <v>0</v>
      </c>
      <c r="K113" s="86">
        <f>SUM(K112)</f>
        <v>-3739.33</v>
      </c>
      <c r="L113" s="86">
        <f>SUM(L112)</f>
        <v>-2424.89</v>
      </c>
      <c r="M113" s="86">
        <f t="shared" ref="M113" si="1">SUM(M112)</f>
        <v>0</v>
      </c>
    </row>
    <row r="114" spans="1:13" customFormat="1" ht="12.5" x14ac:dyDescent="0.25">
      <c r="A114" t="s">
        <v>220</v>
      </c>
      <c r="B114">
        <v>139</v>
      </c>
      <c r="C114">
        <v>2151000000</v>
      </c>
      <c r="D114" t="s">
        <v>221</v>
      </c>
      <c r="E114" s="79">
        <v>-250213.33</v>
      </c>
      <c r="F114" s="79">
        <v>-239950.73</v>
      </c>
      <c r="G114" s="79">
        <f>E114-F114</f>
        <v>-10262.599999999977</v>
      </c>
      <c r="I114">
        <v>2151000000</v>
      </c>
      <c r="J114" t="s">
        <v>221</v>
      </c>
      <c r="K114" s="79">
        <v>-250213.33</v>
      </c>
      <c r="L114" s="79">
        <v>-239950.73</v>
      </c>
      <c r="M114" s="79"/>
    </row>
    <row r="115" spans="1:13" customFormat="1" ht="12.5" x14ac:dyDescent="0.25">
      <c r="A115" t="s">
        <v>222</v>
      </c>
      <c r="B115">
        <v>139</v>
      </c>
      <c r="C115">
        <v>2190000000</v>
      </c>
      <c r="D115" t="s">
        <v>223</v>
      </c>
      <c r="E115" s="79">
        <v>-212558.95</v>
      </c>
      <c r="F115" s="79">
        <v>-305238.36</v>
      </c>
      <c r="G115" s="79"/>
      <c r="I115">
        <v>2190000000</v>
      </c>
      <c r="J115" t="s">
        <v>223</v>
      </c>
      <c r="K115" s="79">
        <v>-212558.95</v>
      </c>
      <c r="L115" s="79">
        <v>-305238.36</v>
      </c>
      <c r="M115" s="79"/>
    </row>
    <row r="116" spans="1:13" customFormat="1" ht="12.5" x14ac:dyDescent="0.25">
      <c r="A116" t="s">
        <v>224</v>
      </c>
      <c r="B116">
        <v>139</v>
      </c>
      <c r="C116">
        <v>2201000000</v>
      </c>
      <c r="D116" t="s">
        <v>225</v>
      </c>
      <c r="E116" s="79">
        <v>-2543281.88</v>
      </c>
      <c r="F116" s="79">
        <v>-2616754.0699999998</v>
      </c>
      <c r="G116" s="79"/>
      <c r="I116">
        <v>2201000000</v>
      </c>
      <c r="J116" t="s">
        <v>225</v>
      </c>
      <c r="K116" s="79">
        <v>-2543281.88</v>
      </c>
      <c r="L116" s="79">
        <v>-2616754.0699999998</v>
      </c>
      <c r="M116" s="79"/>
    </row>
    <row r="117" spans="1:13" customFormat="1" ht="12.5" x14ac:dyDescent="0.25">
      <c r="C117">
        <v>2202000000</v>
      </c>
      <c r="D117" t="s">
        <v>310</v>
      </c>
      <c r="E117" s="79">
        <v>-8500000</v>
      </c>
      <c r="F117" s="79">
        <v>-8500000</v>
      </c>
      <c r="G117" s="79"/>
      <c r="I117">
        <v>2202000000</v>
      </c>
      <c r="J117" t="s">
        <v>310</v>
      </c>
      <c r="K117" s="79">
        <v>-8500000</v>
      </c>
      <c r="L117" s="79">
        <v>-8500000</v>
      </c>
      <c r="M117" s="79"/>
    </row>
    <row r="118" spans="1:13" customFormat="1" ht="12.5" x14ac:dyDescent="0.25">
      <c r="A118" t="s">
        <v>226</v>
      </c>
      <c r="B118">
        <v>139</v>
      </c>
      <c r="C118">
        <v>2301000000</v>
      </c>
      <c r="D118" t="s">
        <v>31</v>
      </c>
      <c r="E118" s="79">
        <v>-2301697</v>
      </c>
      <c r="F118" s="79">
        <v>-2301697</v>
      </c>
      <c r="G118" s="79"/>
      <c r="I118">
        <v>2301000000</v>
      </c>
      <c r="J118" t="s">
        <v>31</v>
      </c>
      <c r="K118" s="79">
        <v>-2301697</v>
      </c>
      <c r="L118" s="79">
        <v>-2301697</v>
      </c>
      <c r="M118" s="79"/>
    </row>
    <row r="119" spans="1:13" customFormat="1" ht="12.5" x14ac:dyDescent="0.25">
      <c r="C119">
        <v>2205100000</v>
      </c>
      <c r="D119" t="s">
        <v>95</v>
      </c>
      <c r="E119" s="79">
        <v>-1166689.52</v>
      </c>
      <c r="F119" s="79">
        <v>-1166689.52</v>
      </c>
      <c r="G119" s="79"/>
      <c r="I119">
        <v>2205100000</v>
      </c>
      <c r="J119" t="s">
        <v>95</v>
      </c>
      <c r="K119" s="79">
        <v>-1166689.52</v>
      </c>
      <c r="L119" s="79">
        <v>-1166689.52</v>
      </c>
      <c r="M119" s="79"/>
    </row>
    <row r="120" spans="1:13" customFormat="1" ht="12.5" x14ac:dyDescent="0.25">
      <c r="C120">
        <v>2205500000</v>
      </c>
      <c r="D120" t="s">
        <v>323</v>
      </c>
      <c r="E120" s="79">
        <v>-90247.01</v>
      </c>
      <c r="F120" s="79">
        <v>-92134</v>
      </c>
      <c r="G120" s="79"/>
      <c r="I120">
        <v>2205500000</v>
      </c>
      <c r="J120" t="s">
        <v>323</v>
      </c>
      <c r="K120" s="79">
        <v>-90247.01</v>
      </c>
      <c r="L120" s="79">
        <v>-92134</v>
      </c>
      <c r="M120" s="79"/>
    </row>
    <row r="121" spans="1:13" customFormat="1" ht="12.5" x14ac:dyDescent="0.25">
      <c r="A121" t="s">
        <v>224</v>
      </c>
      <c r="C121" s="116">
        <v>2302300000</v>
      </c>
      <c r="D121" t="s">
        <v>227</v>
      </c>
      <c r="E121" s="79"/>
      <c r="F121" s="79"/>
      <c r="G121" s="79"/>
      <c r="I121" s="116">
        <v>2302300000</v>
      </c>
      <c r="J121" t="s">
        <v>227</v>
      </c>
      <c r="K121" s="79"/>
      <c r="L121" s="79"/>
      <c r="M121" s="79"/>
    </row>
    <row r="122" spans="1:13" customFormat="1" ht="12.5" x14ac:dyDescent="0.25">
      <c r="A122" t="s">
        <v>228</v>
      </c>
      <c r="B122">
        <v>139</v>
      </c>
      <c r="C122">
        <v>2303100000</v>
      </c>
      <c r="D122" t="s">
        <v>229</v>
      </c>
      <c r="E122" s="79"/>
      <c r="F122" s="79"/>
      <c r="G122" s="79"/>
      <c r="I122">
        <v>2303100000</v>
      </c>
      <c r="J122" t="s">
        <v>229</v>
      </c>
      <c r="K122" s="79"/>
      <c r="L122" s="79"/>
      <c r="M122" s="79"/>
    </row>
    <row r="123" spans="1:13" customFormat="1" ht="12.5" x14ac:dyDescent="0.25">
      <c r="A123" t="s">
        <v>228</v>
      </c>
      <c r="B123">
        <v>139</v>
      </c>
      <c r="C123">
        <v>2303200000</v>
      </c>
      <c r="D123" t="s">
        <v>230</v>
      </c>
      <c r="E123" s="79"/>
      <c r="F123" s="79"/>
      <c r="G123" s="79"/>
      <c r="I123">
        <v>2303200000</v>
      </c>
      <c r="J123" t="s">
        <v>230</v>
      </c>
      <c r="K123" s="79"/>
      <c r="L123" s="79"/>
      <c r="M123" s="79"/>
    </row>
    <row r="124" spans="1:13" customFormat="1" ht="12.5" x14ac:dyDescent="0.25">
      <c r="C124">
        <v>2303250000</v>
      </c>
      <c r="D124" t="s">
        <v>231</v>
      </c>
      <c r="E124" s="79">
        <v>186169.17</v>
      </c>
      <c r="F124" s="79">
        <v>186169.17</v>
      </c>
      <c r="G124" s="79"/>
      <c r="I124">
        <v>2303250000</v>
      </c>
      <c r="J124" t="s">
        <v>231</v>
      </c>
      <c r="K124" s="79">
        <v>186169.17</v>
      </c>
      <c r="L124" s="79">
        <v>186169.17</v>
      </c>
      <c r="M124" s="79"/>
    </row>
    <row r="125" spans="1:13" customFormat="1" ht="12.5" x14ac:dyDescent="0.25">
      <c r="C125">
        <v>2303400000</v>
      </c>
      <c r="D125" t="s">
        <v>232</v>
      </c>
      <c r="E125" s="79">
        <v>-613002.15</v>
      </c>
      <c r="F125" s="79">
        <v>-613002.15</v>
      </c>
      <c r="G125" s="79"/>
      <c r="I125">
        <v>2303400000</v>
      </c>
      <c r="J125" t="s">
        <v>232</v>
      </c>
      <c r="K125" s="79">
        <v>-613002.15</v>
      </c>
      <c r="L125" s="79">
        <v>-613002.15</v>
      </c>
      <c r="M125" s="79"/>
    </row>
    <row r="126" spans="1:13" customFormat="1" ht="12.5" x14ac:dyDescent="0.25">
      <c r="B126">
        <v>139</v>
      </c>
      <c r="C126">
        <v>2307450000</v>
      </c>
      <c r="D126" t="s">
        <v>233</v>
      </c>
      <c r="E126" s="79"/>
      <c r="F126" s="79"/>
      <c r="G126" s="79"/>
      <c r="I126">
        <v>2307450000</v>
      </c>
      <c r="J126" t="s">
        <v>233</v>
      </c>
      <c r="K126" s="79"/>
      <c r="L126" s="79"/>
      <c r="M126" s="79"/>
    </row>
    <row r="127" spans="1:13" customFormat="1" ht="12.5" x14ac:dyDescent="0.25">
      <c r="A127" t="s">
        <v>234</v>
      </c>
      <c r="B127">
        <v>139</v>
      </c>
      <c r="C127">
        <v>2307460000</v>
      </c>
      <c r="D127" t="s">
        <v>235</v>
      </c>
      <c r="E127" s="79">
        <v>-108176.85</v>
      </c>
      <c r="F127" s="79">
        <v>-108176.85</v>
      </c>
      <c r="G127" s="79"/>
      <c r="I127">
        <v>2307460000</v>
      </c>
      <c r="J127" t="s">
        <v>235</v>
      </c>
      <c r="K127" s="79">
        <v>-108176.85</v>
      </c>
      <c r="L127" s="79">
        <v>-108176.85</v>
      </c>
      <c r="M127" s="79"/>
    </row>
    <row r="128" spans="1:13" customFormat="1" x14ac:dyDescent="0.35">
      <c r="E128" s="85">
        <f>SUM(E122:E127)</f>
        <v>-535009.82999999996</v>
      </c>
      <c r="F128" s="85">
        <f>SUM(F122:F127)</f>
        <v>-535009.82999999996</v>
      </c>
      <c r="G128" s="85">
        <f>SUM(G122:G127)</f>
        <v>0</v>
      </c>
      <c r="K128" s="85">
        <f>SUM(K122:K127)</f>
        <v>-535009.82999999996</v>
      </c>
      <c r="L128" s="85">
        <f>SUM(L122:L127)</f>
        <v>-535009.82999999996</v>
      </c>
      <c r="M128" s="85">
        <f>SUM(M122:M127)</f>
        <v>0</v>
      </c>
    </row>
    <row r="129" spans="1:13" customFormat="1" ht="12.5" x14ac:dyDescent="0.25">
      <c r="A129" t="s">
        <v>234</v>
      </c>
      <c r="B129">
        <v>139</v>
      </c>
      <c r="C129">
        <v>2307300000</v>
      </c>
      <c r="D129" t="s">
        <v>236</v>
      </c>
      <c r="E129" s="79">
        <v>-5049419.21</v>
      </c>
      <c r="F129" s="79">
        <v>-5049419.21</v>
      </c>
      <c r="G129" s="79"/>
      <c r="I129">
        <v>2307300000</v>
      </c>
      <c r="J129" t="s">
        <v>236</v>
      </c>
      <c r="K129" s="79">
        <v>-5049419.21</v>
      </c>
      <c r="L129" s="79">
        <v>-5049419.21</v>
      </c>
      <c r="M129" s="79"/>
    </row>
    <row r="130" spans="1:13" customFormat="1" ht="12.5" x14ac:dyDescent="0.25">
      <c r="A130" t="s">
        <v>237</v>
      </c>
      <c r="B130">
        <v>139</v>
      </c>
      <c r="C130">
        <v>2304001000</v>
      </c>
      <c r="D130" t="s">
        <v>238</v>
      </c>
      <c r="E130" s="79">
        <v>-494054.56</v>
      </c>
      <c r="F130" s="79">
        <v>-494054.56</v>
      </c>
      <c r="G130" s="79"/>
      <c r="I130">
        <v>2304001000</v>
      </c>
      <c r="J130" t="s">
        <v>238</v>
      </c>
      <c r="K130" s="79">
        <v>-494054.56</v>
      </c>
      <c r="L130" s="79">
        <v>-494054.56</v>
      </c>
      <c r="M130" s="79"/>
    </row>
    <row r="131" spans="1:13" customFormat="1" ht="12.5" x14ac:dyDescent="0.25">
      <c r="A131" t="s">
        <v>234</v>
      </c>
      <c r="C131">
        <v>2307100000</v>
      </c>
      <c r="D131" t="s">
        <v>239</v>
      </c>
      <c r="E131" s="79">
        <v>-1260382.2</v>
      </c>
      <c r="F131" s="79">
        <v>-1260382.2</v>
      </c>
      <c r="G131" s="79"/>
      <c r="I131">
        <v>2307100000</v>
      </c>
      <c r="J131" t="s">
        <v>239</v>
      </c>
      <c r="K131" s="79">
        <v>-1260382.2</v>
      </c>
      <c r="L131" s="79">
        <v>-1260382.2</v>
      </c>
      <c r="M131" s="79"/>
    </row>
    <row r="132" spans="1:13" customFormat="1" ht="18.5" x14ac:dyDescent="0.45">
      <c r="B132" s="103" t="s">
        <v>240</v>
      </c>
      <c r="E132" s="79"/>
      <c r="F132" s="79"/>
      <c r="G132" s="79"/>
      <c r="K132" s="79"/>
      <c r="L132" s="79"/>
      <c r="M132" s="79"/>
    </row>
    <row r="133" spans="1:13" customFormat="1" ht="12.5" x14ac:dyDescent="0.25">
      <c r="E133" s="79"/>
      <c r="F133" s="79"/>
      <c r="G133" s="79"/>
      <c r="K133" s="79"/>
      <c r="L133" s="79"/>
      <c r="M133" s="79"/>
    </row>
    <row r="134" spans="1:13" customFormat="1" ht="12.5" x14ac:dyDescent="0.25">
      <c r="A134" t="s">
        <v>241</v>
      </c>
      <c r="B134">
        <v>139</v>
      </c>
      <c r="C134">
        <v>3101000000</v>
      </c>
      <c r="D134" t="s">
        <v>242</v>
      </c>
      <c r="E134" s="79">
        <v>-308720.92</v>
      </c>
      <c r="F134" s="79">
        <v>-206995.9</v>
      </c>
      <c r="G134" s="79">
        <f>E134-F134</f>
        <v>-101725.01999999999</v>
      </c>
      <c r="I134">
        <v>3101000000</v>
      </c>
      <c r="J134" t="s">
        <v>242</v>
      </c>
      <c r="K134" s="79">
        <v>-308720.92</v>
      </c>
      <c r="L134" s="79">
        <v>-206995.9</v>
      </c>
      <c r="M134" s="79">
        <f>K134-L134</f>
        <v>-101725.01999999999</v>
      </c>
    </row>
    <row r="135" spans="1:13" customFormat="1" ht="12.5" x14ac:dyDescent="0.25">
      <c r="A135" t="s">
        <v>241</v>
      </c>
      <c r="B135">
        <v>139</v>
      </c>
      <c r="C135">
        <v>3101010000</v>
      </c>
      <c r="D135" t="s">
        <v>243</v>
      </c>
      <c r="E135" s="79">
        <v>-135864.71</v>
      </c>
      <c r="F135" s="79">
        <v>-83637.66</v>
      </c>
      <c r="G135" s="79">
        <f t="shared" ref="G135:G198" si="2">E135-F135</f>
        <v>-52227.049999999988</v>
      </c>
      <c r="I135">
        <v>3101010000</v>
      </c>
      <c r="J135" t="s">
        <v>243</v>
      </c>
      <c r="K135" s="79">
        <v>-135864.71</v>
      </c>
      <c r="L135" s="79">
        <v>-83637.66</v>
      </c>
      <c r="M135" s="79">
        <f t="shared" ref="M135:M198" si="3">K135-L135</f>
        <v>-52227.049999999988</v>
      </c>
    </row>
    <row r="136" spans="1:13" customFormat="1" ht="12.5" x14ac:dyDescent="0.25">
      <c r="A136" t="s">
        <v>244</v>
      </c>
      <c r="B136">
        <v>139</v>
      </c>
      <c r="C136">
        <v>3102000000</v>
      </c>
      <c r="D136" t="s">
        <v>245</v>
      </c>
      <c r="E136" s="79">
        <v>-641552.75</v>
      </c>
      <c r="F136" s="79">
        <v>-425641.12</v>
      </c>
      <c r="G136" s="79">
        <f t="shared" si="2"/>
        <v>-215911.63</v>
      </c>
      <c r="I136">
        <v>3102000000</v>
      </c>
      <c r="J136" t="s">
        <v>245</v>
      </c>
      <c r="K136" s="79">
        <v>-641552.75</v>
      </c>
      <c r="L136" s="79">
        <v>-425641.12</v>
      </c>
      <c r="M136" s="79">
        <f t="shared" si="3"/>
        <v>-215911.63</v>
      </c>
    </row>
    <row r="137" spans="1:13" customFormat="1" ht="12.5" x14ac:dyDescent="0.25">
      <c r="B137">
        <v>139</v>
      </c>
      <c r="C137">
        <v>3103000000</v>
      </c>
      <c r="D137" t="s">
        <v>246</v>
      </c>
      <c r="E137" s="79">
        <v>-12955.15</v>
      </c>
      <c r="F137" s="79">
        <v>-12049.5</v>
      </c>
      <c r="G137" s="79">
        <f t="shared" si="2"/>
        <v>-905.64999999999964</v>
      </c>
      <c r="I137">
        <v>3103000000</v>
      </c>
      <c r="J137" t="s">
        <v>246</v>
      </c>
      <c r="K137" s="79">
        <v>-12955.15</v>
      </c>
      <c r="L137" s="79">
        <v>-12049.5</v>
      </c>
      <c r="M137" s="79">
        <f t="shared" si="3"/>
        <v>-905.64999999999964</v>
      </c>
    </row>
    <row r="138" spans="1:13" customFormat="1" ht="12.5" x14ac:dyDescent="0.25">
      <c r="A138" t="s">
        <v>247</v>
      </c>
      <c r="C138">
        <v>3102010000</v>
      </c>
      <c r="D138" t="s">
        <v>317</v>
      </c>
      <c r="E138" s="79">
        <v>-1264.74</v>
      </c>
      <c r="F138" s="79">
        <v>-843.16</v>
      </c>
      <c r="G138" s="79">
        <f t="shared" si="2"/>
        <v>-421.58000000000004</v>
      </c>
      <c r="I138">
        <v>3102010000</v>
      </c>
      <c r="J138" t="s">
        <v>317</v>
      </c>
      <c r="K138" s="79">
        <v>-1264.74</v>
      </c>
      <c r="L138" s="79">
        <v>-843.16</v>
      </c>
      <c r="M138" s="79">
        <f t="shared" si="3"/>
        <v>-421.58000000000004</v>
      </c>
    </row>
    <row r="139" spans="1:13" customFormat="1" ht="12.5" x14ac:dyDescent="0.25">
      <c r="A139" t="s">
        <v>248</v>
      </c>
      <c r="B139">
        <v>139</v>
      </c>
      <c r="C139">
        <v>4001000000</v>
      </c>
      <c r="D139" t="s">
        <v>80</v>
      </c>
      <c r="E139" s="79">
        <v>222972.2</v>
      </c>
      <c r="F139" s="79">
        <v>134218.78</v>
      </c>
      <c r="G139" s="79">
        <f t="shared" si="2"/>
        <v>88753.420000000013</v>
      </c>
      <c r="I139">
        <v>4001000000</v>
      </c>
      <c r="J139" t="s">
        <v>80</v>
      </c>
      <c r="K139" s="79">
        <v>222972.2</v>
      </c>
      <c r="L139" s="79">
        <v>134218.78</v>
      </c>
      <c r="M139" s="79">
        <f t="shared" si="3"/>
        <v>88753.420000000013</v>
      </c>
    </row>
    <row r="140" spans="1:13" customFormat="1" ht="12.5" x14ac:dyDescent="0.25">
      <c r="A140" t="s">
        <v>249</v>
      </c>
      <c r="B140">
        <v>139</v>
      </c>
      <c r="C140">
        <v>4001010000</v>
      </c>
      <c r="D140" t="s">
        <v>250</v>
      </c>
      <c r="E140" s="79">
        <v>112008.93</v>
      </c>
      <c r="F140" s="79">
        <v>67208.429999999993</v>
      </c>
      <c r="G140" s="79">
        <f t="shared" si="2"/>
        <v>44800.5</v>
      </c>
      <c r="I140">
        <v>4001010000</v>
      </c>
      <c r="J140" t="s">
        <v>250</v>
      </c>
      <c r="K140" s="79">
        <v>112008.93</v>
      </c>
      <c r="L140" s="79">
        <v>67208.429999999993</v>
      </c>
      <c r="M140" s="79">
        <f t="shared" si="3"/>
        <v>44800.5</v>
      </c>
    </row>
    <row r="141" spans="1:13" customFormat="1" ht="12.5" x14ac:dyDescent="0.25">
      <c r="A141" t="s">
        <v>251</v>
      </c>
      <c r="B141">
        <v>139</v>
      </c>
      <c r="C141">
        <v>4002000001</v>
      </c>
      <c r="D141" t="s">
        <v>252</v>
      </c>
      <c r="E141" s="79"/>
      <c r="F141" s="79"/>
      <c r="G141" s="79">
        <f t="shared" si="2"/>
        <v>0</v>
      </c>
      <c r="I141">
        <v>4002000001</v>
      </c>
      <c r="J141" t="s">
        <v>252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251</v>
      </c>
      <c r="B142">
        <v>139</v>
      </c>
      <c r="C142">
        <v>4002000003</v>
      </c>
      <c r="D142" t="s">
        <v>253</v>
      </c>
      <c r="E142" s="79"/>
      <c r="F142" s="79"/>
      <c r="G142" s="79">
        <f t="shared" si="2"/>
        <v>0</v>
      </c>
      <c r="I142">
        <v>4002000003</v>
      </c>
      <c r="J142" t="s">
        <v>253</v>
      </c>
      <c r="K142" s="79"/>
      <c r="L142" s="79"/>
      <c r="M142" s="79">
        <f t="shared" si="3"/>
        <v>0</v>
      </c>
    </row>
    <row r="143" spans="1:13" customFormat="1" ht="12.5" x14ac:dyDescent="0.25">
      <c r="A143" t="s">
        <v>251</v>
      </c>
      <c r="B143">
        <v>139</v>
      </c>
      <c r="C143">
        <v>4002000005</v>
      </c>
      <c r="D143" t="s">
        <v>254</v>
      </c>
      <c r="E143" s="104">
        <v>173592</v>
      </c>
      <c r="F143" s="104">
        <v>119996</v>
      </c>
      <c r="G143" s="79">
        <f t="shared" si="2"/>
        <v>53596</v>
      </c>
      <c r="H143" s="101"/>
      <c r="I143">
        <v>4002000005</v>
      </c>
      <c r="J143" t="s">
        <v>254</v>
      </c>
      <c r="K143" s="104">
        <v>173592</v>
      </c>
      <c r="L143" s="104">
        <v>119996</v>
      </c>
      <c r="M143" s="79">
        <f t="shared" si="3"/>
        <v>53596</v>
      </c>
    </row>
    <row r="144" spans="1:13" customFormat="1" ht="12.5" x14ac:dyDescent="0.25">
      <c r="C144">
        <v>4002000007</v>
      </c>
      <c r="D144" t="s">
        <v>304</v>
      </c>
      <c r="E144" s="104">
        <v>1442</v>
      </c>
      <c r="F144" s="104">
        <v>967</v>
      </c>
      <c r="G144" s="79">
        <f t="shared" si="2"/>
        <v>475</v>
      </c>
      <c r="H144" s="101"/>
      <c r="I144">
        <v>4002000007</v>
      </c>
      <c r="J144" t="s">
        <v>304</v>
      </c>
      <c r="K144" s="104">
        <v>1442</v>
      </c>
      <c r="L144" s="104">
        <v>967</v>
      </c>
      <c r="M144" s="79">
        <f t="shared" si="3"/>
        <v>475</v>
      </c>
    </row>
    <row r="145" spans="1:13" customFormat="1" ht="12.5" x14ac:dyDescent="0.25">
      <c r="A145" t="s">
        <v>251</v>
      </c>
      <c r="B145">
        <v>139</v>
      </c>
      <c r="C145">
        <v>4002000008</v>
      </c>
      <c r="D145" t="s">
        <v>255</v>
      </c>
      <c r="E145" s="104">
        <v>8195</v>
      </c>
      <c r="F145" s="104">
        <v>5464</v>
      </c>
      <c r="G145" s="79">
        <f t="shared" si="2"/>
        <v>2731</v>
      </c>
      <c r="H145" s="101"/>
      <c r="I145">
        <v>4002000008</v>
      </c>
      <c r="J145" t="s">
        <v>255</v>
      </c>
      <c r="K145" s="104">
        <v>8195</v>
      </c>
      <c r="L145" s="104">
        <v>5464</v>
      </c>
      <c r="M145" s="79">
        <f t="shared" si="3"/>
        <v>2731</v>
      </c>
    </row>
    <row r="146" spans="1:13" customFormat="1" ht="12.5" x14ac:dyDescent="0.25">
      <c r="A146" t="s">
        <v>251</v>
      </c>
      <c r="B146">
        <v>139</v>
      </c>
      <c r="C146">
        <v>4002000011</v>
      </c>
      <c r="D146" t="s">
        <v>256</v>
      </c>
      <c r="E146" s="79"/>
      <c r="F146" s="79"/>
      <c r="G146" s="79">
        <f t="shared" si="2"/>
        <v>0</v>
      </c>
      <c r="I146">
        <v>4002000011</v>
      </c>
      <c r="J146" t="s">
        <v>256</v>
      </c>
      <c r="K146" s="79"/>
      <c r="L146" s="79"/>
      <c r="M146" s="79">
        <f t="shared" si="3"/>
        <v>0</v>
      </c>
    </row>
    <row r="147" spans="1:13" customFormat="1" ht="12.5" x14ac:dyDescent="0.25">
      <c r="A147" t="s">
        <v>251</v>
      </c>
      <c r="B147">
        <v>139</v>
      </c>
      <c r="C147">
        <v>4002000013</v>
      </c>
      <c r="D147" t="s">
        <v>257</v>
      </c>
      <c r="E147" s="79">
        <v>-12534</v>
      </c>
      <c r="F147" s="79">
        <v>-8346</v>
      </c>
      <c r="G147" s="79">
        <f t="shared" si="2"/>
        <v>-4188</v>
      </c>
      <c r="H147" s="101"/>
      <c r="I147">
        <v>4002000013</v>
      </c>
      <c r="J147" t="s">
        <v>257</v>
      </c>
      <c r="K147" s="79">
        <v>-12534</v>
      </c>
      <c r="L147" s="79">
        <v>-8346</v>
      </c>
      <c r="M147" s="79">
        <f t="shared" si="3"/>
        <v>-4188</v>
      </c>
    </row>
    <row r="148" spans="1:13" customFormat="1" ht="12.5" x14ac:dyDescent="0.25">
      <c r="A148" t="s">
        <v>251</v>
      </c>
      <c r="B148">
        <v>139</v>
      </c>
      <c r="C148">
        <v>4002000000</v>
      </c>
      <c r="D148" t="s">
        <v>258</v>
      </c>
      <c r="E148" s="104">
        <v>806.16</v>
      </c>
      <c r="F148" s="104">
        <v>537.44000000000005</v>
      </c>
      <c r="G148" s="79">
        <f t="shared" si="2"/>
        <v>268.71999999999991</v>
      </c>
      <c r="H148" s="101"/>
      <c r="I148">
        <v>4002000000</v>
      </c>
      <c r="J148" t="s">
        <v>258</v>
      </c>
      <c r="K148" s="104">
        <v>806.16</v>
      </c>
      <c r="L148" s="104">
        <v>537.44000000000005</v>
      </c>
      <c r="M148" s="79">
        <f t="shared" si="3"/>
        <v>268.71999999999991</v>
      </c>
    </row>
    <row r="149" spans="1:13" customFormat="1" ht="12.5" x14ac:dyDescent="0.25">
      <c r="A149" t="s">
        <v>251</v>
      </c>
      <c r="B149">
        <v>139</v>
      </c>
      <c r="C149">
        <v>4002000010</v>
      </c>
      <c r="D149" t="s">
        <v>259</v>
      </c>
      <c r="E149" s="104">
        <v>829</v>
      </c>
      <c r="F149" s="104">
        <v>525</v>
      </c>
      <c r="G149" s="79">
        <f t="shared" si="2"/>
        <v>304</v>
      </c>
      <c r="I149">
        <v>4002000010</v>
      </c>
      <c r="J149" t="s">
        <v>259</v>
      </c>
      <c r="K149" s="104">
        <v>829</v>
      </c>
      <c r="L149" s="104">
        <v>525</v>
      </c>
      <c r="M149" s="79">
        <f t="shared" si="3"/>
        <v>304</v>
      </c>
    </row>
    <row r="150" spans="1:13" customFormat="1" ht="12.5" x14ac:dyDescent="0.25">
      <c r="A150" t="s">
        <v>251</v>
      </c>
      <c r="B150">
        <v>139</v>
      </c>
      <c r="C150">
        <v>4002000019</v>
      </c>
      <c r="D150" t="s">
        <v>260</v>
      </c>
      <c r="E150">
        <v>46.65</v>
      </c>
      <c r="F150">
        <v>27</v>
      </c>
      <c r="G150" s="79">
        <f t="shared" si="2"/>
        <v>19.649999999999999</v>
      </c>
      <c r="H150" s="101"/>
      <c r="I150">
        <v>4002000019</v>
      </c>
      <c r="J150" t="s">
        <v>260</v>
      </c>
      <c r="K150">
        <v>46.65</v>
      </c>
      <c r="L150">
        <v>27</v>
      </c>
      <c r="M150" s="79">
        <f t="shared" si="3"/>
        <v>19.649999999999999</v>
      </c>
    </row>
    <row r="151" spans="1:13" customFormat="1" ht="12.5" x14ac:dyDescent="0.25">
      <c r="A151" t="s">
        <v>261</v>
      </c>
      <c r="B151">
        <v>139</v>
      </c>
      <c r="C151">
        <v>4007000000</v>
      </c>
      <c r="D151" t="s">
        <v>262</v>
      </c>
      <c r="E151" s="104">
        <v>24314.18</v>
      </c>
      <c r="F151" s="104">
        <v>19391.740000000002</v>
      </c>
      <c r="G151" s="79">
        <f t="shared" si="2"/>
        <v>4922.4399999999987</v>
      </c>
      <c r="I151">
        <v>4007000000</v>
      </c>
      <c r="J151" t="s">
        <v>262</v>
      </c>
      <c r="K151" s="104">
        <v>24314.18</v>
      </c>
      <c r="L151" s="104">
        <v>19391.740000000002</v>
      </c>
      <c r="M151" s="79">
        <f t="shared" si="3"/>
        <v>4922.4399999999987</v>
      </c>
    </row>
    <row r="152" spans="1:13" customFormat="1" ht="12.5" x14ac:dyDescent="0.25">
      <c r="C152">
        <v>4007000001</v>
      </c>
      <c r="D152" t="s">
        <v>331</v>
      </c>
      <c r="E152" s="104">
        <v>7463.47</v>
      </c>
      <c r="F152" s="104">
        <v>6475.65</v>
      </c>
      <c r="G152" s="79">
        <f t="shared" si="2"/>
        <v>987.82000000000062</v>
      </c>
      <c r="I152">
        <v>4007000001</v>
      </c>
      <c r="J152" t="s">
        <v>331</v>
      </c>
      <c r="K152" s="104">
        <v>7463.47</v>
      </c>
      <c r="L152" s="104">
        <v>6475.65</v>
      </c>
      <c r="M152" s="79">
        <f t="shared" si="3"/>
        <v>987.82000000000062</v>
      </c>
    </row>
    <row r="153" spans="1:13" customFormat="1" ht="12.5" x14ac:dyDescent="0.25">
      <c r="A153" t="s">
        <v>261</v>
      </c>
      <c r="B153">
        <v>139</v>
      </c>
      <c r="C153">
        <v>4007000002</v>
      </c>
      <c r="D153" t="s">
        <v>263</v>
      </c>
      <c r="E153">
        <v>99.22</v>
      </c>
      <c r="F153">
        <v>54.61</v>
      </c>
      <c r="G153" s="79">
        <f t="shared" si="2"/>
        <v>44.61</v>
      </c>
      <c r="I153">
        <v>4007000002</v>
      </c>
      <c r="J153" t="s">
        <v>263</v>
      </c>
      <c r="K153">
        <v>99.22</v>
      </c>
      <c r="L153">
        <v>54.61</v>
      </c>
      <c r="M153" s="79">
        <f t="shared" si="3"/>
        <v>44.61</v>
      </c>
    </row>
    <row r="154" spans="1:13" customFormat="1" ht="12.5" x14ac:dyDescent="0.25">
      <c r="A154" t="s">
        <v>261</v>
      </c>
      <c r="B154">
        <v>139</v>
      </c>
      <c r="C154">
        <v>4007000006</v>
      </c>
      <c r="D154" t="s">
        <v>264</v>
      </c>
      <c r="E154" s="104"/>
      <c r="F154" s="104"/>
      <c r="G154" s="79">
        <f t="shared" si="2"/>
        <v>0</v>
      </c>
      <c r="I154">
        <v>4007000006</v>
      </c>
      <c r="J154" t="s">
        <v>264</v>
      </c>
      <c r="K154" s="104"/>
      <c r="L154" s="104"/>
      <c r="M154" s="79">
        <f t="shared" si="3"/>
        <v>0</v>
      </c>
    </row>
    <row r="155" spans="1:13" customFormat="1" ht="12.5" x14ac:dyDescent="0.25">
      <c r="A155" t="s">
        <v>261</v>
      </c>
      <c r="B155">
        <v>139</v>
      </c>
      <c r="C155" s="116">
        <v>4007010002</v>
      </c>
      <c r="D155" t="s">
        <v>265</v>
      </c>
      <c r="E155" s="104"/>
      <c r="F155" s="104"/>
      <c r="G155" s="79">
        <f t="shared" si="2"/>
        <v>0</v>
      </c>
      <c r="I155" s="116">
        <v>4007010002</v>
      </c>
      <c r="J155" t="s">
        <v>265</v>
      </c>
      <c r="K155" s="104"/>
      <c r="L155" s="104"/>
      <c r="M155" s="79">
        <f t="shared" si="3"/>
        <v>0</v>
      </c>
    </row>
    <row r="156" spans="1:13" customFormat="1" ht="12.5" x14ac:dyDescent="0.25">
      <c r="A156" t="s">
        <v>261</v>
      </c>
      <c r="B156">
        <v>139</v>
      </c>
      <c r="C156" s="116">
        <v>4007010006</v>
      </c>
      <c r="D156" t="s">
        <v>266</v>
      </c>
      <c r="E156" s="104">
        <v>2203.2600000000002</v>
      </c>
      <c r="F156" s="104">
        <v>900</v>
      </c>
      <c r="G156" s="79">
        <f t="shared" si="2"/>
        <v>1303.2600000000002</v>
      </c>
      <c r="I156" s="116">
        <v>4007010006</v>
      </c>
      <c r="J156" t="s">
        <v>266</v>
      </c>
      <c r="K156" s="104">
        <v>2203.2600000000002</v>
      </c>
      <c r="L156" s="104">
        <v>900</v>
      </c>
      <c r="M156" s="79">
        <f t="shared" si="3"/>
        <v>1303.2600000000002</v>
      </c>
    </row>
    <row r="157" spans="1:13" customFormat="1" ht="12.5" x14ac:dyDescent="0.25">
      <c r="A157" t="s">
        <v>267</v>
      </c>
      <c r="B157">
        <v>139</v>
      </c>
      <c r="C157" s="116">
        <v>4007010001</v>
      </c>
      <c r="D157" t="s">
        <v>305</v>
      </c>
      <c r="E157" s="104">
        <v>5628.94</v>
      </c>
      <c r="F157" s="104">
        <v>3749.57</v>
      </c>
      <c r="G157" s="79">
        <f t="shared" si="2"/>
        <v>1879.3699999999994</v>
      </c>
      <c r="I157" s="116">
        <v>4007010001</v>
      </c>
      <c r="J157" t="s">
        <v>305</v>
      </c>
      <c r="K157" s="104">
        <v>5628.94</v>
      </c>
      <c r="L157" s="104">
        <v>3749.57</v>
      </c>
      <c r="M157" s="79">
        <f t="shared" si="3"/>
        <v>1879.3699999999994</v>
      </c>
    </row>
    <row r="158" spans="1:13" customFormat="1" ht="12.5" x14ac:dyDescent="0.25">
      <c r="A158" t="s">
        <v>267</v>
      </c>
      <c r="B158">
        <v>139</v>
      </c>
      <c r="C158" s="116">
        <v>7000000050</v>
      </c>
      <c r="D158" t="s">
        <v>268</v>
      </c>
      <c r="E158">
        <v>334.83</v>
      </c>
      <c r="F158">
        <v>250.75</v>
      </c>
      <c r="G158" s="79">
        <f t="shared" si="2"/>
        <v>84.079999999999984</v>
      </c>
      <c r="I158" s="116">
        <v>7000000050</v>
      </c>
      <c r="J158" t="s">
        <v>268</v>
      </c>
      <c r="K158">
        <v>334.83</v>
      </c>
      <c r="L158">
        <v>250.75</v>
      </c>
      <c r="M158" s="79">
        <f t="shared" si="3"/>
        <v>84.079999999999984</v>
      </c>
    </row>
    <row r="159" spans="1:13" customFormat="1" ht="12.5" x14ac:dyDescent="0.25">
      <c r="C159" s="116">
        <v>4007010010</v>
      </c>
      <c r="D159" t="s">
        <v>334</v>
      </c>
      <c r="E159">
        <v>45484.92</v>
      </c>
      <c r="F159">
        <v>22757.33</v>
      </c>
      <c r="G159" s="79">
        <f t="shared" si="2"/>
        <v>22727.589999999997</v>
      </c>
      <c r="I159" s="116">
        <v>4007010010</v>
      </c>
      <c r="J159" t="s">
        <v>334</v>
      </c>
      <c r="K159">
        <v>45484.92</v>
      </c>
      <c r="L159">
        <v>22757.33</v>
      </c>
      <c r="M159" s="79">
        <f t="shared" si="3"/>
        <v>22727.589999999997</v>
      </c>
    </row>
    <row r="160" spans="1:13" customFormat="1" ht="12.5" x14ac:dyDescent="0.25">
      <c r="A160" t="s">
        <v>267</v>
      </c>
      <c r="B160">
        <v>139</v>
      </c>
      <c r="C160" s="116">
        <v>4007000011</v>
      </c>
      <c r="D160" t="s">
        <v>269</v>
      </c>
      <c r="E160" s="104"/>
      <c r="F160" s="104"/>
      <c r="G160" s="79">
        <f t="shared" si="2"/>
        <v>0</v>
      </c>
      <c r="I160" s="116">
        <v>4007000011</v>
      </c>
      <c r="J160" t="s">
        <v>269</v>
      </c>
      <c r="K160" s="104"/>
      <c r="L160" s="104"/>
      <c r="M160" s="79">
        <f t="shared" si="3"/>
        <v>0</v>
      </c>
    </row>
    <row r="161" spans="1:13" customFormat="1" ht="12.5" x14ac:dyDescent="0.25">
      <c r="A161" t="s">
        <v>267</v>
      </c>
      <c r="B161">
        <v>139</v>
      </c>
      <c r="C161" s="116">
        <v>4007000012</v>
      </c>
      <c r="D161" t="s">
        <v>270</v>
      </c>
      <c r="E161" s="104"/>
      <c r="F161" s="104"/>
      <c r="G161" s="79">
        <f t="shared" si="2"/>
        <v>0</v>
      </c>
      <c r="I161" s="116">
        <v>4007000012</v>
      </c>
      <c r="J161" t="s">
        <v>270</v>
      </c>
      <c r="K161" s="104"/>
      <c r="L161" s="104"/>
      <c r="M161" s="79">
        <f t="shared" si="3"/>
        <v>0</v>
      </c>
    </row>
    <row r="162" spans="1:13" customFormat="1" ht="12.5" x14ac:dyDescent="0.25">
      <c r="C162" s="116">
        <v>4007010000</v>
      </c>
      <c r="D162" t="s">
        <v>311</v>
      </c>
      <c r="E162" s="104">
        <v>3417.75</v>
      </c>
      <c r="F162" s="104">
        <v>2036.28</v>
      </c>
      <c r="G162" s="79">
        <f t="shared" si="2"/>
        <v>1381.47</v>
      </c>
      <c r="I162" s="116">
        <v>4007010000</v>
      </c>
      <c r="J162" t="s">
        <v>311</v>
      </c>
      <c r="K162" s="104">
        <v>3417.75</v>
      </c>
      <c r="L162" s="104">
        <v>2036.28</v>
      </c>
      <c r="M162" s="79">
        <f t="shared" si="3"/>
        <v>1381.47</v>
      </c>
    </row>
    <row r="163" spans="1:13" customFormat="1" ht="12.5" x14ac:dyDescent="0.25">
      <c r="A163" t="s">
        <v>267</v>
      </c>
      <c r="B163">
        <v>139</v>
      </c>
      <c r="C163" s="116">
        <v>4007000007</v>
      </c>
      <c r="D163" t="s">
        <v>271</v>
      </c>
      <c r="E163">
        <v>2923.17</v>
      </c>
      <c r="F163">
        <v>1948.78</v>
      </c>
      <c r="G163" s="79">
        <f t="shared" si="2"/>
        <v>974.3900000000001</v>
      </c>
      <c r="I163" s="116">
        <v>4007000007</v>
      </c>
      <c r="J163" t="s">
        <v>271</v>
      </c>
      <c r="K163">
        <v>2923.17</v>
      </c>
      <c r="L163">
        <v>1948.78</v>
      </c>
      <c r="M163" s="79">
        <f t="shared" si="3"/>
        <v>974.3900000000001</v>
      </c>
    </row>
    <row r="164" spans="1:13" customFormat="1" ht="12.5" x14ac:dyDescent="0.25">
      <c r="C164" s="116">
        <v>4007000008</v>
      </c>
      <c r="D164" t="s">
        <v>301</v>
      </c>
      <c r="E164" s="104"/>
      <c r="F164" s="104"/>
      <c r="G164" s="79">
        <f t="shared" si="2"/>
        <v>0</v>
      </c>
      <c r="I164" s="116">
        <v>4007000008</v>
      </c>
      <c r="J164" t="s">
        <v>301</v>
      </c>
      <c r="K164" s="104"/>
      <c r="L164" s="104"/>
      <c r="M164" s="79">
        <f t="shared" si="3"/>
        <v>0</v>
      </c>
    </row>
    <row r="165" spans="1:13" customFormat="1" ht="12.5" x14ac:dyDescent="0.25">
      <c r="A165" t="s">
        <v>267</v>
      </c>
      <c r="C165" s="116">
        <v>8000000050</v>
      </c>
      <c r="D165" t="s">
        <v>272</v>
      </c>
      <c r="E165" s="79"/>
      <c r="F165" s="79"/>
      <c r="G165" s="79">
        <f t="shared" si="2"/>
        <v>0</v>
      </c>
      <c r="I165" s="116">
        <v>8000000050</v>
      </c>
      <c r="J165" t="s">
        <v>272</v>
      </c>
      <c r="K165" s="79"/>
      <c r="L165" s="79"/>
      <c r="M165" s="79">
        <f t="shared" si="3"/>
        <v>0</v>
      </c>
    </row>
    <row r="166" spans="1:13" customFormat="1" ht="12.5" x14ac:dyDescent="0.25">
      <c r="A166" t="s">
        <v>273</v>
      </c>
      <c r="B166">
        <v>139</v>
      </c>
      <c r="C166" s="116">
        <v>8000000060</v>
      </c>
      <c r="D166" t="s">
        <v>274</v>
      </c>
      <c r="E166" s="104">
        <v>1799.19</v>
      </c>
      <c r="F166" s="104">
        <v>-3769.72</v>
      </c>
      <c r="G166" s="79">
        <f t="shared" si="2"/>
        <v>5568.91</v>
      </c>
      <c r="I166" s="116">
        <v>8000000060</v>
      </c>
      <c r="J166" t="s">
        <v>274</v>
      </c>
      <c r="K166" s="104">
        <v>1799.19</v>
      </c>
      <c r="L166" s="104">
        <v>-3769.72</v>
      </c>
      <c r="M166" s="79">
        <f t="shared" si="3"/>
        <v>5568.91</v>
      </c>
    </row>
    <row r="167" spans="1:13" customFormat="1" ht="12.5" x14ac:dyDescent="0.25">
      <c r="C167" s="116">
        <v>8000000070</v>
      </c>
      <c r="D167" t="s">
        <v>275</v>
      </c>
      <c r="E167" s="79"/>
      <c r="F167" s="79"/>
      <c r="G167" s="79">
        <f t="shared" si="2"/>
        <v>0</v>
      </c>
      <c r="I167" s="116">
        <v>8000000070</v>
      </c>
      <c r="J167" t="s">
        <v>275</v>
      </c>
      <c r="K167" s="79"/>
      <c r="L167" s="79"/>
      <c r="M167" s="79">
        <f t="shared" si="3"/>
        <v>0</v>
      </c>
    </row>
    <row r="168" spans="1:13" customFormat="1" ht="12.5" x14ac:dyDescent="0.25">
      <c r="A168" t="s">
        <v>276</v>
      </c>
      <c r="B168">
        <v>139</v>
      </c>
      <c r="C168">
        <v>8000000080</v>
      </c>
      <c r="D168" t="s">
        <v>221</v>
      </c>
      <c r="E168" s="104">
        <v>80201.820000000007</v>
      </c>
      <c r="F168" s="104">
        <v>63500.79</v>
      </c>
      <c r="G168" s="79">
        <f t="shared" si="2"/>
        <v>16701.030000000006</v>
      </c>
      <c r="I168">
        <v>8000000080</v>
      </c>
      <c r="J168" t="s">
        <v>221</v>
      </c>
      <c r="K168" s="104">
        <v>80201.820000000007</v>
      </c>
      <c r="L168" s="104">
        <v>63500.79</v>
      </c>
      <c r="M168" s="79">
        <f t="shared" si="3"/>
        <v>16701.030000000006</v>
      </c>
    </row>
    <row r="169" spans="1:13" customFormat="1" ht="12.5" x14ac:dyDescent="0.25">
      <c r="C169" s="116">
        <v>8000000100</v>
      </c>
      <c r="D169" t="s">
        <v>277</v>
      </c>
      <c r="E169" s="104"/>
      <c r="F169" s="104"/>
      <c r="G169" s="79">
        <f t="shared" si="2"/>
        <v>0</v>
      </c>
      <c r="I169" s="116">
        <v>8000000100</v>
      </c>
      <c r="J169" t="s">
        <v>277</v>
      </c>
      <c r="K169" s="104"/>
      <c r="L169" s="104"/>
      <c r="M169" s="79">
        <f t="shared" si="3"/>
        <v>0</v>
      </c>
    </row>
    <row r="170" spans="1:13" customFormat="1" ht="12.5" x14ac:dyDescent="0.25">
      <c r="C170" s="116">
        <v>8000000140</v>
      </c>
      <c r="D170" t="s">
        <v>278</v>
      </c>
      <c r="E170" s="104"/>
      <c r="F170" s="104"/>
      <c r="G170" s="79">
        <f t="shared" si="2"/>
        <v>0</v>
      </c>
      <c r="I170" s="116">
        <v>8000000140</v>
      </c>
      <c r="J170" t="s">
        <v>278</v>
      </c>
      <c r="K170" s="104"/>
      <c r="L170" s="104"/>
      <c r="M170" s="79">
        <f t="shared" si="3"/>
        <v>0</v>
      </c>
    </row>
    <row r="171" spans="1:13" customFormat="1" ht="12.5" x14ac:dyDescent="0.25">
      <c r="C171">
        <v>7000000090</v>
      </c>
      <c r="D171" t="s">
        <v>324</v>
      </c>
      <c r="E171" s="104">
        <v>2016.59</v>
      </c>
      <c r="F171" s="104">
        <v>1353.92</v>
      </c>
      <c r="G171" s="79">
        <f t="shared" si="2"/>
        <v>662.66999999999985</v>
      </c>
      <c r="I171">
        <v>7000000090</v>
      </c>
      <c r="J171" t="s">
        <v>324</v>
      </c>
      <c r="K171" s="104">
        <v>2016.59</v>
      </c>
      <c r="L171" s="104">
        <v>1353.92</v>
      </c>
      <c r="M171" s="79">
        <f t="shared" si="3"/>
        <v>662.66999999999985</v>
      </c>
    </row>
    <row r="172" spans="1:13" customFormat="1" ht="14" customHeight="1" x14ac:dyDescent="0.25">
      <c r="C172">
        <v>5000000670</v>
      </c>
      <c r="D172" t="s">
        <v>325</v>
      </c>
      <c r="E172" s="104">
        <v>6399.69</v>
      </c>
      <c r="F172" s="104">
        <v>4266.46</v>
      </c>
      <c r="G172" s="79">
        <f t="shared" si="2"/>
        <v>2133.2299999999996</v>
      </c>
      <c r="I172">
        <v>5000000670</v>
      </c>
      <c r="J172" t="s">
        <v>325</v>
      </c>
      <c r="K172" s="104">
        <v>6399.69</v>
      </c>
      <c r="L172" s="104">
        <v>4266.46</v>
      </c>
      <c r="M172" s="79">
        <f t="shared" si="3"/>
        <v>2133.2299999999996</v>
      </c>
    </row>
    <row r="173" spans="1:13" customFormat="1" ht="12.5" x14ac:dyDescent="0.25">
      <c r="C173">
        <v>6000000010</v>
      </c>
      <c r="D173" t="s">
        <v>309</v>
      </c>
      <c r="G173" s="79">
        <f t="shared" si="2"/>
        <v>0</v>
      </c>
      <c r="I173">
        <v>6000000010</v>
      </c>
      <c r="J173" t="s">
        <v>309</v>
      </c>
      <c r="M173" s="79">
        <f t="shared" si="3"/>
        <v>0</v>
      </c>
    </row>
    <row r="174" spans="1:13" customFormat="1" ht="12.5" x14ac:dyDescent="0.25">
      <c r="A174" t="s">
        <v>279</v>
      </c>
      <c r="C174">
        <v>5000000380</v>
      </c>
      <c r="D174" t="s">
        <v>280</v>
      </c>
      <c r="E174">
        <v>448.88</v>
      </c>
      <c r="F174">
        <v>56.63</v>
      </c>
      <c r="G174" s="79">
        <f t="shared" si="2"/>
        <v>392.25</v>
      </c>
      <c r="I174">
        <v>5000000380</v>
      </c>
      <c r="J174" t="s">
        <v>280</v>
      </c>
      <c r="K174">
        <v>448.88</v>
      </c>
      <c r="L174">
        <v>56.63</v>
      </c>
      <c r="M174" s="79">
        <f t="shared" si="3"/>
        <v>392.25</v>
      </c>
    </row>
    <row r="175" spans="1:13" customFormat="1" ht="12.5" x14ac:dyDescent="0.25">
      <c r="A175" t="s">
        <v>279</v>
      </c>
      <c r="C175">
        <v>5000000190</v>
      </c>
      <c r="D175" t="s">
        <v>281</v>
      </c>
      <c r="E175">
        <v>200</v>
      </c>
      <c r="G175" s="79">
        <f t="shared" si="2"/>
        <v>200</v>
      </c>
      <c r="I175">
        <v>5000000190</v>
      </c>
      <c r="J175" t="s">
        <v>281</v>
      </c>
      <c r="K175">
        <v>200</v>
      </c>
      <c r="M175" s="79">
        <f t="shared" si="3"/>
        <v>200</v>
      </c>
    </row>
    <row r="176" spans="1:13" customFormat="1" ht="12.5" x14ac:dyDescent="0.25">
      <c r="A176" t="s">
        <v>279</v>
      </c>
      <c r="C176">
        <v>5000000290</v>
      </c>
      <c r="D176" t="s">
        <v>315</v>
      </c>
      <c r="E176" s="104"/>
      <c r="F176" s="104"/>
      <c r="G176" s="79">
        <f t="shared" si="2"/>
        <v>0</v>
      </c>
      <c r="I176">
        <v>5000000290</v>
      </c>
      <c r="J176" t="s">
        <v>315</v>
      </c>
      <c r="K176" s="104"/>
      <c r="L176" s="104"/>
      <c r="M176" s="79">
        <f t="shared" si="3"/>
        <v>0</v>
      </c>
    </row>
    <row r="177" spans="1:13" customFormat="1" ht="12.5" x14ac:dyDescent="0.25">
      <c r="A177" t="s">
        <v>279</v>
      </c>
      <c r="C177">
        <v>5000000040</v>
      </c>
      <c r="D177" t="s">
        <v>282</v>
      </c>
      <c r="E177" s="104">
        <v>6440.59</v>
      </c>
      <c r="F177" s="104">
        <v>5245.51</v>
      </c>
      <c r="G177" s="79">
        <f t="shared" si="2"/>
        <v>1195.08</v>
      </c>
      <c r="I177">
        <v>5000000040</v>
      </c>
      <c r="J177" t="s">
        <v>282</v>
      </c>
      <c r="K177" s="104">
        <v>6440.59</v>
      </c>
      <c r="L177" s="104">
        <v>5245.51</v>
      </c>
      <c r="M177" s="79">
        <f t="shared" si="3"/>
        <v>1195.08</v>
      </c>
    </row>
    <row r="178" spans="1:13" customFormat="1" ht="12.5" x14ac:dyDescent="0.25">
      <c r="A178" t="s">
        <v>279</v>
      </c>
      <c r="C178">
        <v>5000000010</v>
      </c>
      <c r="D178" t="s">
        <v>283</v>
      </c>
      <c r="E178" s="104">
        <v>2333.31</v>
      </c>
      <c r="F178" s="104">
        <v>1333.32</v>
      </c>
      <c r="G178" s="79">
        <f t="shared" si="2"/>
        <v>999.99</v>
      </c>
      <c r="I178">
        <v>5000000010</v>
      </c>
      <c r="J178" t="s">
        <v>283</v>
      </c>
      <c r="K178" s="104">
        <v>2333.31</v>
      </c>
      <c r="L178" s="104">
        <v>1333.32</v>
      </c>
      <c r="M178" s="79">
        <f t="shared" si="3"/>
        <v>999.99</v>
      </c>
    </row>
    <row r="179" spans="1:13" customFormat="1" ht="12.5" x14ac:dyDescent="0.25">
      <c r="A179" t="s">
        <v>279</v>
      </c>
      <c r="C179">
        <v>5000000050</v>
      </c>
      <c r="D179" t="s">
        <v>284</v>
      </c>
      <c r="E179" s="104">
        <v>44592</v>
      </c>
      <c r="F179" s="104">
        <v>29128</v>
      </c>
      <c r="G179" s="79">
        <f t="shared" si="2"/>
        <v>15464</v>
      </c>
      <c r="I179">
        <v>5000000050</v>
      </c>
      <c r="J179" t="s">
        <v>284</v>
      </c>
      <c r="K179" s="104">
        <v>44592</v>
      </c>
      <c r="L179" s="104">
        <v>29128</v>
      </c>
      <c r="M179" s="79">
        <f t="shared" si="3"/>
        <v>15464</v>
      </c>
    </row>
    <row r="180" spans="1:13" customFormat="1" ht="12.5" x14ac:dyDescent="0.25">
      <c r="A180" t="s">
        <v>279</v>
      </c>
      <c r="C180">
        <v>5000000100</v>
      </c>
      <c r="D180" t="s">
        <v>285</v>
      </c>
      <c r="E180" s="104">
        <v>3739.32</v>
      </c>
      <c r="F180" s="104">
        <v>2424.89</v>
      </c>
      <c r="G180" s="79">
        <f t="shared" si="2"/>
        <v>1314.4300000000003</v>
      </c>
      <c r="I180">
        <v>5000000100</v>
      </c>
      <c r="J180" t="s">
        <v>285</v>
      </c>
      <c r="K180" s="104">
        <v>3739.32</v>
      </c>
      <c r="L180" s="104">
        <v>2424.89</v>
      </c>
      <c r="M180" s="79">
        <f t="shared" si="3"/>
        <v>1314.4300000000003</v>
      </c>
    </row>
    <row r="181" spans="1:13" customFormat="1" ht="12.5" x14ac:dyDescent="0.25">
      <c r="A181" t="s">
        <v>279</v>
      </c>
      <c r="C181">
        <v>5000000110</v>
      </c>
      <c r="D181" t="s">
        <v>286</v>
      </c>
      <c r="E181" s="104">
        <v>1252.5</v>
      </c>
      <c r="F181" s="104">
        <v>1102.5</v>
      </c>
      <c r="G181" s="79">
        <f t="shared" si="2"/>
        <v>150</v>
      </c>
      <c r="I181">
        <v>5000000110</v>
      </c>
      <c r="J181" t="s">
        <v>286</v>
      </c>
      <c r="K181" s="104">
        <v>1252.5</v>
      </c>
      <c r="L181" s="104">
        <v>1102.5</v>
      </c>
      <c r="M181" s="79">
        <f t="shared" si="3"/>
        <v>150</v>
      </c>
    </row>
    <row r="182" spans="1:13" customFormat="1" ht="12.5" x14ac:dyDescent="0.25">
      <c r="A182" t="s">
        <v>279</v>
      </c>
      <c r="C182">
        <v>5000000120</v>
      </c>
      <c r="D182" t="s">
        <v>287</v>
      </c>
      <c r="E182" s="104">
        <v>3739.31</v>
      </c>
      <c r="F182" s="104">
        <v>2424.88</v>
      </c>
      <c r="G182" s="79">
        <f t="shared" si="2"/>
        <v>1314.4299999999998</v>
      </c>
      <c r="I182">
        <v>5000000120</v>
      </c>
      <c r="J182" t="s">
        <v>287</v>
      </c>
      <c r="K182" s="104">
        <v>3739.31</v>
      </c>
      <c r="L182" s="104">
        <v>2424.88</v>
      </c>
      <c r="M182" s="79">
        <f t="shared" si="3"/>
        <v>1314.4299999999998</v>
      </c>
    </row>
    <row r="183" spans="1:13" customFormat="1" ht="12.5" x14ac:dyDescent="0.25">
      <c r="A183" t="s">
        <v>279</v>
      </c>
      <c r="C183">
        <v>5000000140</v>
      </c>
      <c r="D183" t="s">
        <v>288</v>
      </c>
      <c r="E183" s="4">
        <v>11926.5</v>
      </c>
      <c r="F183" s="4"/>
      <c r="G183" s="79">
        <f t="shared" si="2"/>
        <v>11926.5</v>
      </c>
      <c r="I183">
        <v>5000000140</v>
      </c>
      <c r="J183" t="s">
        <v>288</v>
      </c>
      <c r="K183" s="4">
        <v>11926.5</v>
      </c>
      <c r="L183" s="4"/>
      <c r="M183" s="79">
        <f t="shared" si="3"/>
        <v>11926.5</v>
      </c>
    </row>
    <row r="184" spans="1:13" customFormat="1" ht="12.5" x14ac:dyDescent="0.25">
      <c r="A184" t="s">
        <v>279</v>
      </c>
      <c r="C184">
        <v>5000000150</v>
      </c>
      <c r="D184" t="s">
        <v>289</v>
      </c>
      <c r="E184">
        <v>1500</v>
      </c>
      <c r="F184">
        <v>975</v>
      </c>
      <c r="G184" s="79">
        <f t="shared" si="2"/>
        <v>525</v>
      </c>
      <c r="I184">
        <v>5000000150</v>
      </c>
      <c r="J184" t="s">
        <v>289</v>
      </c>
      <c r="K184">
        <v>1500</v>
      </c>
      <c r="L184">
        <v>975</v>
      </c>
      <c r="M184" s="79">
        <f t="shared" si="3"/>
        <v>525</v>
      </c>
    </row>
    <row r="185" spans="1:13" customFormat="1" ht="12.5" x14ac:dyDescent="0.25">
      <c r="A185" t="s">
        <v>279</v>
      </c>
      <c r="C185">
        <v>5000000160</v>
      </c>
      <c r="D185" t="s">
        <v>290</v>
      </c>
      <c r="E185">
        <v>313.99</v>
      </c>
      <c r="F185">
        <v>232.64</v>
      </c>
      <c r="G185" s="79">
        <f t="shared" si="2"/>
        <v>81.350000000000023</v>
      </c>
      <c r="I185">
        <v>5000000160</v>
      </c>
      <c r="J185" t="s">
        <v>290</v>
      </c>
      <c r="K185">
        <v>313.99</v>
      </c>
      <c r="L185">
        <v>232.64</v>
      </c>
      <c r="M185" s="79">
        <f t="shared" si="3"/>
        <v>81.350000000000023</v>
      </c>
    </row>
    <row r="186" spans="1:13" customFormat="1" ht="12.5" x14ac:dyDescent="0.25">
      <c r="C186">
        <v>5000000180</v>
      </c>
      <c r="D186" t="s">
        <v>326</v>
      </c>
      <c r="E186">
        <v>690.66</v>
      </c>
      <c r="F186">
        <v>126.82</v>
      </c>
      <c r="G186" s="79">
        <f t="shared" si="2"/>
        <v>563.83999999999992</v>
      </c>
      <c r="I186">
        <v>5000000180</v>
      </c>
      <c r="J186" t="s">
        <v>326</v>
      </c>
      <c r="K186">
        <v>690.66</v>
      </c>
      <c r="L186">
        <v>126.82</v>
      </c>
      <c r="M186" s="79">
        <f t="shared" si="3"/>
        <v>563.83999999999992</v>
      </c>
    </row>
    <row r="187" spans="1:13" customFormat="1" ht="12.5" x14ac:dyDescent="0.25">
      <c r="A187" t="s">
        <v>279</v>
      </c>
      <c r="C187">
        <v>5000000240</v>
      </c>
      <c r="D187" t="s">
        <v>217</v>
      </c>
      <c r="E187" s="104">
        <v>2541.0100000000002</v>
      </c>
      <c r="F187" s="104">
        <v>2017.61</v>
      </c>
      <c r="G187" s="79">
        <f t="shared" si="2"/>
        <v>523.40000000000032</v>
      </c>
      <c r="I187">
        <v>5000000240</v>
      </c>
      <c r="J187" t="s">
        <v>217</v>
      </c>
      <c r="K187" s="104">
        <v>2541.0100000000002</v>
      </c>
      <c r="L187" s="104">
        <v>2017.61</v>
      </c>
      <c r="M187" s="79">
        <f t="shared" si="3"/>
        <v>523.40000000000032</v>
      </c>
    </row>
    <row r="188" spans="1:13" customFormat="1" ht="12.5" x14ac:dyDescent="0.25">
      <c r="A188" t="s">
        <v>279</v>
      </c>
      <c r="C188">
        <v>5000000260</v>
      </c>
      <c r="D188" t="s">
        <v>291</v>
      </c>
      <c r="E188">
        <v>160</v>
      </c>
      <c r="F188">
        <v>104</v>
      </c>
      <c r="G188" s="79">
        <f t="shared" si="2"/>
        <v>56</v>
      </c>
      <c r="I188">
        <v>5000000260</v>
      </c>
      <c r="J188" t="s">
        <v>291</v>
      </c>
      <c r="K188">
        <v>160</v>
      </c>
      <c r="L188">
        <v>104</v>
      </c>
      <c r="M188" s="79">
        <f t="shared" si="3"/>
        <v>56</v>
      </c>
    </row>
    <row r="189" spans="1:13" customFormat="1" ht="12.5" x14ac:dyDescent="0.25">
      <c r="A189" t="s">
        <v>279</v>
      </c>
      <c r="C189" s="116">
        <v>5000000340</v>
      </c>
      <c r="D189" t="s">
        <v>312</v>
      </c>
      <c r="G189" s="79">
        <f t="shared" si="2"/>
        <v>0</v>
      </c>
      <c r="I189" s="116">
        <v>5000000340</v>
      </c>
      <c r="J189" t="s">
        <v>312</v>
      </c>
      <c r="M189" s="79">
        <f t="shared" si="3"/>
        <v>0</v>
      </c>
    </row>
    <row r="190" spans="1:13" customFormat="1" ht="12.5" x14ac:dyDescent="0.25">
      <c r="C190">
        <v>5000000350</v>
      </c>
      <c r="D190" t="s">
        <v>314</v>
      </c>
      <c r="E190">
        <v>194.21</v>
      </c>
      <c r="F190">
        <v>122.62</v>
      </c>
      <c r="G190" s="79">
        <f t="shared" si="2"/>
        <v>71.59</v>
      </c>
      <c r="I190">
        <v>5000000350</v>
      </c>
      <c r="J190" t="s">
        <v>314</v>
      </c>
      <c r="K190">
        <v>194.21</v>
      </c>
      <c r="L190">
        <v>122.62</v>
      </c>
      <c r="M190" s="79">
        <f t="shared" si="3"/>
        <v>71.59</v>
      </c>
    </row>
    <row r="191" spans="1:13" customFormat="1" ht="12.5" x14ac:dyDescent="0.25">
      <c r="A191" t="s">
        <v>279</v>
      </c>
      <c r="C191">
        <v>5000000741</v>
      </c>
      <c r="D191" t="s">
        <v>318</v>
      </c>
      <c r="E191" s="104"/>
      <c r="F191" s="104"/>
      <c r="G191" s="79">
        <f t="shared" si="2"/>
        <v>0</v>
      </c>
      <c r="I191">
        <v>5000000741</v>
      </c>
      <c r="J191" t="s">
        <v>318</v>
      </c>
      <c r="K191" s="104"/>
      <c r="L191" s="104"/>
      <c r="M191" s="79">
        <f t="shared" si="3"/>
        <v>0</v>
      </c>
    </row>
    <row r="192" spans="1:13" customFormat="1" ht="12.5" x14ac:dyDescent="0.25">
      <c r="A192" t="s">
        <v>279</v>
      </c>
      <c r="C192">
        <v>5000000270</v>
      </c>
      <c r="D192" t="s">
        <v>292</v>
      </c>
      <c r="E192" s="104">
        <v>2066.36</v>
      </c>
      <c r="F192" s="104">
        <v>988.22</v>
      </c>
      <c r="G192" s="79">
        <f t="shared" si="2"/>
        <v>1078.1400000000001</v>
      </c>
      <c r="I192">
        <v>5000000270</v>
      </c>
      <c r="J192" t="s">
        <v>292</v>
      </c>
      <c r="K192" s="104">
        <v>2066.36</v>
      </c>
      <c r="L192" s="104">
        <v>988.22</v>
      </c>
      <c r="M192" s="79">
        <f t="shared" si="3"/>
        <v>1078.1400000000001</v>
      </c>
    </row>
    <row r="193" spans="1:13" customFormat="1" ht="12.5" x14ac:dyDescent="0.25">
      <c r="C193">
        <v>5000000280</v>
      </c>
      <c r="D193" t="s">
        <v>328</v>
      </c>
      <c r="G193" s="79">
        <f t="shared" si="2"/>
        <v>0</v>
      </c>
      <c r="I193">
        <v>5000000280</v>
      </c>
      <c r="J193" t="s">
        <v>328</v>
      </c>
      <c r="M193" s="79">
        <f t="shared" si="3"/>
        <v>0</v>
      </c>
    </row>
    <row r="194" spans="1:13" customFormat="1" ht="12.5" x14ac:dyDescent="0.25">
      <c r="A194" t="s">
        <v>279</v>
      </c>
      <c r="C194" s="116">
        <v>5000000420</v>
      </c>
      <c r="D194" t="s">
        <v>316</v>
      </c>
      <c r="E194">
        <v>732.37</v>
      </c>
      <c r="F194">
        <v>438.82</v>
      </c>
      <c r="G194" s="79">
        <f t="shared" si="2"/>
        <v>293.55</v>
      </c>
      <c r="I194" s="116">
        <v>5000000420</v>
      </c>
      <c r="J194" t="s">
        <v>316</v>
      </c>
      <c r="K194">
        <v>732.37</v>
      </c>
      <c r="L194">
        <v>438.82</v>
      </c>
      <c r="M194" s="79">
        <f t="shared" si="3"/>
        <v>293.55</v>
      </c>
    </row>
    <row r="195" spans="1:13" customFormat="1" ht="12.5" x14ac:dyDescent="0.25">
      <c r="C195" s="116">
        <v>5000000370</v>
      </c>
      <c r="D195" t="s">
        <v>329</v>
      </c>
      <c r="E195">
        <v>32.31</v>
      </c>
      <c r="F195">
        <v>21.54</v>
      </c>
      <c r="G195" s="79">
        <f t="shared" si="2"/>
        <v>10.770000000000003</v>
      </c>
      <c r="I195">
        <v>5000000370</v>
      </c>
      <c r="J195" t="s">
        <v>329</v>
      </c>
      <c r="K195">
        <v>32.31</v>
      </c>
      <c r="L195">
        <v>21.54</v>
      </c>
      <c r="M195" s="79">
        <f t="shared" si="3"/>
        <v>10.770000000000003</v>
      </c>
    </row>
    <row r="196" spans="1:13" customFormat="1" ht="12.5" x14ac:dyDescent="0.25">
      <c r="A196" t="s">
        <v>279</v>
      </c>
      <c r="C196" s="116">
        <v>5000000390</v>
      </c>
      <c r="D196" t="s">
        <v>293</v>
      </c>
      <c r="E196">
        <v>783.56</v>
      </c>
      <c r="F196">
        <v>429.04</v>
      </c>
      <c r="G196" s="79">
        <f t="shared" si="2"/>
        <v>354.51999999999992</v>
      </c>
      <c r="I196" s="116">
        <v>5000000390</v>
      </c>
      <c r="J196" t="s">
        <v>293</v>
      </c>
      <c r="K196">
        <v>783.56</v>
      </c>
      <c r="L196">
        <v>429.04</v>
      </c>
      <c r="M196" s="79">
        <f t="shared" si="3"/>
        <v>354.51999999999992</v>
      </c>
    </row>
    <row r="197" spans="1:13" customFormat="1" ht="12.5" x14ac:dyDescent="0.25">
      <c r="A197" t="s">
        <v>279</v>
      </c>
      <c r="C197">
        <v>5000000360</v>
      </c>
      <c r="D197" t="s">
        <v>294</v>
      </c>
      <c r="E197">
        <v>641.59</v>
      </c>
      <c r="F197">
        <v>414.9</v>
      </c>
      <c r="G197" s="79">
        <f t="shared" si="2"/>
        <v>226.69000000000005</v>
      </c>
      <c r="I197">
        <v>5000000360</v>
      </c>
      <c r="J197" t="s">
        <v>294</v>
      </c>
      <c r="K197">
        <v>641.59</v>
      </c>
      <c r="L197">
        <v>414.9</v>
      </c>
      <c r="M197" s="79">
        <f t="shared" si="3"/>
        <v>226.69000000000005</v>
      </c>
    </row>
    <row r="198" spans="1:13" customFormat="1" ht="12.5" x14ac:dyDescent="0.25">
      <c r="C198">
        <v>5000000440</v>
      </c>
      <c r="D198" t="s">
        <v>295</v>
      </c>
      <c r="E198">
        <v>1650.19</v>
      </c>
      <c r="F198">
        <v>1124.58</v>
      </c>
      <c r="G198" s="79">
        <f t="shared" si="2"/>
        <v>525.61000000000013</v>
      </c>
      <c r="I198">
        <v>5000000440</v>
      </c>
      <c r="J198" t="s">
        <v>295</v>
      </c>
      <c r="K198">
        <v>1650.19</v>
      </c>
      <c r="L198">
        <v>1124.58</v>
      </c>
      <c r="M198" s="79">
        <f t="shared" si="3"/>
        <v>525.61000000000013</v>
      </c>
    </row>
    <row r="199" spans="1:13" customFormat="1" ht="12.5" x14ac:dyDescent="0.25">
      <c r="A199" t="s">
        <v>279</v>
      </c>
      <c r="C199">
        <v>5000000600</v>
      </c>
      <c r="D199" t="s">
        <v>296</v>
      </c>
      <c r="E199" s="104">
        <v>3809.49</v>
      </c>
      <c r="F199" s="104">
        <v>2456.9899999999998</v>
      </c>
      <c r="G199" s="79">
        <f t="shared" ref="G199:G203" si="4">E199-F199</f>
        <v>1352.5</v>
      </c>
      <c r="I199">
        <v>5000000600</v>
      </c>
      <c r="J199" t="s">
        <v>296</v>
      </c>
      <c r="K199" s="104">
        <v>3809.49</v>
      </c>
      <c r="L199" s="104">
        <v>2456.9899999999998</v>
      </c>
      <c r="M199" s="79">
        <f t="shared" ref="M199:M203" si="5">K199-L199</f>
        <v>1352.5</v>
      </c>
    </row>
    <row r="200" spans="1:13" customFormat="1" ht="12.5" x14ac:dyDescent="0.25">
      <c r="A200" t="s">
        <v>279</v>
      </c>
      <c r="C200">
        <v>5000000680</v>
      </c>
      <c r="D200" t="s">
        <v>297</v>
      </c>
      <c r="E200" s="104">
        <v>9486.86</v>
      </c>
      <c r="F200" s="104">
        <v>6057.74</v>
      </c>
      <c r="G200" s="79">
        <f t="shared" si="4"/>
        <v>3429.1200000000008</v>
      </c>
      <c r="I200">
        <v>5000000680</v>
      </c>
      <c r="J200" t="s">
        <v>297</v>
      </c>
      <c r="K200" s="104">
        <v>9486.86</v>
      </c>
      <c r="L200" s="104">
        <v>6057.74</v>
      </c>
      <c r="M200" s="79">
        <f t="shared" si="5"/>
        <v>3429.1200000000008</v>
      </c>
    </row>
    <row r="201" spans="1:13" customFormat="1" ht="12.5" x14ac:dyDescent="0.25">
      <c r="A201" t="s">
        <v>279</v>
      </c>
      <c r="C201">
        <v>5000000860</v>
      </c>
      <c r="D201" t="s">
        <v>298</v>
      </c>
      <c r="E201" s="104">
        <v>3337.5</v>
      </c>
      <c r="F201" s="104">
        <v>1500</v>
      </c>
      <c r="G201" s="79">
        <f t="shared" si="4"/>
        <v>1837.5</v>
      </c>
      <c r="I201">
        <v>5000000860</v>
      </c>
      <c r="J201" t="s">
        <v>298</v>
      </c>
      <c r="K201" s="104">
        <v>3337.5</v>
      </c>
      <c r="L201" s="104">
        <v>1500</v>
      </c>
      <c r="M201" s="79">
        <f t="shared" si="5"/>
        <v>1837.5</v>
      </c>
    </row>
    <row r="202" spans="1:13" customFormat="1" ht="12.5" x14ac:dyDescent="0.25">
      <c r="A202" t="s">
        <v>279</v>
      </c>
      <c r="C202">
        <v>5000000500</v>
      </c>
      <c r="D202" t="s">
        <v>299</v>
      </c>
      <c r="E202" s="104"/>
      <c r="F202" s="104"/>
      <c r="G202" s="79">
        <f t="shared" si="4"/>
        <v>0</v>
      </c>
      <c r="I202">
        <v>5000000500</v>
      </c>
      <c r="J202" t="s">
        <v>299</v>
      </c>
      <c r="K202" s="104"/>
      <c r="L202" s="104"/>
      <c r="M202" s="79">
        <f t="shared" si="5"/>
        <v>0</v>
      </c>
    </row>
    <row r="203" spans="1:13" customFormat="1" ht="12.5" x14ac:dyDescent="0.25">
      <c r="C203">
        <v>5000000720</v>
      </c>
      <c r="D203" t="s">
        <v>332</v>
      </c>
      <c r="E203" s="104">
        <v>2499.9899999999998</v>
      </c>
      <c r="F203" s="104">
        <v>1666.66</v>
      </c>
      <c r="G203" s="79">
        <f t="shared" si="4"/>
        <v>833.3299999999997</v>
      </c>
      <c r="I203">
        <v>5000000720</v>
      </c>
      <c r="J203" t="s">
        <v>332</v>
      </c>
      <c r="K203" s="104">
        <v>2499.9899999999998</v>
      </c>
      <c r="L203" s="104">
        <v>1666.66</v>
      </c>
      <c r="M203" s="79">
        <f t="shared" si="5"/>
        <v>833.3299999999997</v>
      </c>
    </row>
    <row r="204" spans="1:13" customFormat="1" x14ac:dyDescent="0.35">
      <c r="A204" s="105" t="s">
        <v>300</v>
      </c>
      <c r="E204" s="84">
        <f>SUM(E174:E203)</f>
        <v>105112.50000000001</v>
      </c>
      <c r="F204" s="84">
        <f>SUM(F174:F203)</f>
        <v>60392.91</v>
      </c>
      <c r="G204" s="84">
        <f>SUM(G174:G203)</f>
        <v>44719.59</v>
      </c>
      <c r="K204" s="84">
        <f>SUM(K174:K203)</f>
        <v>105112.50000000001</v>
      </c>
      <c r="L204" s="84">
        <f>SUM(L174:L203)</f>
        <v>60392.91</v>
      </c>
      <c r="M204" s="84">
        <f>SUM(M174:M203)</f>
        <v>44719.59</v>
      </c>
    </row>
    <row r="245" spans="9:9" x14ac:dyDescent="0.35">
      <c r="I245" s="115"/>
    </row>
    <row r="247" spans="9:9" x14ac:dyDescent="0.35">
      <c r="I247" s="115"/>
    </row>
    <row r="248" spans="9:9" x14ac:dyDescent="0.35">
      <c r="I248" s="115"/>
    </row>
    <row r="251" spans="9:9" x14ac:dyDescent="0.35">
      <c r="I251" s="115"/>
    </row>
    <row r="252" spans="9:9" x14ac:dyDescent="0.35">
      <c r="I252" s="115"/>
    </row>
    <row r="253" spans="9:9" x14ac:dyDescent="0.35">
      <c r="I253" s="115"/>
    </row>
    <row r="254" spans="9:9" x14ac:dyDescent="0.35">
      <c r="I254" s="115"/>
    </row>
    <row r="255" spans="9:9" x14ac:dyDescent="0.35">
      <c r="I255" s="115"/>
    </row>
    <row r="256" spans="9:9" x14ac:dyDescent="0.35">
      <c r="I256" s="115"/>
    </row>
    <row r="257" spans="9:9" x14ac:dyDescent="0.35">
      <c r="I257" s="115"/>
    </row>
    <row r="258" spans="9:9" x14ac:dyDescent="0.35">
      <c r="I258" s="115"/>
    </row>
    <row r="259" spans="9:9" x14ac:dyDescent="0.35">
      <c r="I259" s="115"/>
    </row>
    <row r="260" spans="9:9" x14ac:dyDescent="0.35">
      <c r="I260" s="115"/>
    </row>
    <row r="261" spans="9:9" x14ac:dyDescent="0.35">
      <c r="I261" s="115"/>
    </row>
    <row r="262" spans="9:9" x14ac:dyDescent="0.35">
      <c r="I262" s="115"/>
    </row>
    <row r="263" spans="9:9" x14ac:dyDescent="0.35">
      <c r="I263" s="115"/>
    </row>
    <row r="264" spans="9:9" x14ac:dyDescent="0.35">
      <c r="I264" s="115"/>
    </row>
    <row r="265" spans="9:9" x14ac:dyDescent="0.35">
      <c r="I265" s="115"/>
    </row>
    <row r="267" spans="9:9" x14ac:dyDescent="0.35">
      <c r="I267" s="115"/>
    </row>
    <row r="269" spans="9:9" x14ac:dyDescent="0.35">
      <c r="I269" s="115"/>
    </row>
    <row r="270" spans="9:9" x14ac:dyDescent="0.35">
      <c r="I270" s="115"/>
    </row>
    <row r="272" spans="9:9" x14ac:dyDescent="0.35">
      <c r="I272" s="115"/>
    </row>
    <row r="273" spans="9:9" x14ac:dyDescent="0.35">
      <c r="I273" s="115"/>
    </row>
    <row r="274" spans="9:9" x14ac:dyDescent="0.35">
      <c r="I274" s="115"/>
    </row>
    <row r="275" spans="9:9" x14ac:dyDescent="0.35">
      <c r="I275" s="115"/>
    </row>
    <row r="276" spans="9:9" x14ac:dyDescent="0.35">
      <c r="I276" s="115"/>
    </row>
    <row r="277" spans="9:9" x14ac:dyDescent="0.35">
      <c r="I277" s="115"/>
    </row>
    <row r="278" spans="9:9" x14ac:dyDescent="0.35">
      <c r="I278" s="115"/>
    </row>
    <row r="279" spans="9:9" x14ac:dyDescent="0.35">
      <c r="I279" s="115"/>
    </row>
    <row r="280" spans="9:9" x14ac:dyDescent="0.35">
      <c r="I280" s="115"/>
    </row>
    <row r="281" spans="9:9" x14ac:dyDescent="0.35">
      <c r="I281" s="115"/>
    </row>
    <row r="282" spans="9:9" x14ac:dyDescent="0.35">
      <c r="I282" s="115"/>
    </row>
    <row r="283" spans="9:9" x14ac:dyDescent="0.35">
      <c r="I283" s="115"/>
    </row>
    <row r="284" spans="9:9" x14ac:dyDescent="0.35">
      <c r="I284" s="115"/>
    </row>
    <row r="285" spans="9:9" x14ac:dyDescent="0.35">
      <c r="I285" s="115"/>
    </row>
    <row r="286" spans="9:9" x14ac:dyDescent="0.35">
      <c r="I286" s="115"/>
    </row>
    <row r="287" spans="9:9" x14ac:dyDescent="0.35">
      <c r="I287" s="115"/>
    </row>
    <row r="288" spans="9:9" x14ac:dyDescent="0.35">
      <c r="I288" s="115"/>
    </row>
    <row r="289" spans="9:9" x14ac:dyDescent="0.35">
      <c r="I289" s="115"/>
    </row>
    <row r="290" spans="9:9" x14ac:dyDescent="0.35">
      <c r="I290" s="115"/>
    </row>
    <row r="291" spans="9:9" x14ac:dyDescent="0.35">
      <c r="I291" s="115"/>
    </row>
    <row r="292" spans="9:9" x14ac:dyDescent="0.35">
      <c r="I292" s="115"/>
    </row>
    <row r="293" spans="9:9" x14ac:dyDescent="0.35">
      <c r="I293" s="115"/>
    </row>
    <row r="294" spans="9:9" x14ac:dyDescent="0.35">
      <c r="I294" s="115"/>
    </row>
    <row r="297" spans="9:9" x14ac:dyDescent="0.35">
      <c r="I297" s="115"/>
    </row>
    <row r="298" spans="9:9" x14ac:dyDescent="0.35">
      <c r="I298" s="115"/>
    </row>
    <row r="299" spans="9:9" x14ac:dyDescent="0.35">
      <c r="I299" s="115"/>
    </row>
    <row r="300" spans="9:9" x14ac:dyDescent="0.35">
      <c r="I300" s="115"/>
    </row>
    <row r="301" spans="9:9" x14ac:dyDescent="0.35">
      <c r="I301" s="115"/>
    </row>
    <row r="302" spans="9:9" x14ac:dyDescent="0.35">
      <c r="I302" s="115"/>
    </row>
    <row r="303" spans="9:9" x14ac:dyDescent="0.35">
      <c r="I303" s="115"/>
    </row>
    <row r="304" spans="9:9" x14ac:dyDescent="0.35">
      <c r="I304" s="115"/>
    </row>
    <row r="305" spans="9:9" x14ac:dyDescent="0.35">
      <c r="I305" s="115"/>
    </row>
    <row r="306" spans="9:9" x14ac:dyDescent="0.35">
      <c r="I306" s="115"/>
    </row>
    <row r="307" spans="9:9" x14ac:dyDescent="0.35">
      <c r="I307" s="115"/>
    </row>
    <row r="308" spans="9:9" x14ac:dyDescent="0.35">
      <c r="I308" s="115"/>
    </row>
    <row r="309" spans="9:9" x14ac:dyDescent="0.35">
      <c r="I309" s="115"/>
    </row>
    <row r="310" spans="9:9" x14ac:dyDescent="0.35">
      <c r="I310" s="115"/>
    </row>
    <row r="311" spans="9:9" x14ac:dyDescent="0.35">
      <c r="I311" s="115"/>
    </row>
    <row r="313" spans="9:9" x14ac:dyDescent="0.35">
      <c r="I313" s="115"/>
    </row>
    <row r="363" spans="9:9" x14ac:dyDescent="0.35">
      <c r="I363" s="115"/>
    </row>
    <row r="364" spans="9:9" x14ac:dyDescent="0.35">
      <c r="I364" s="115"/>
    </row>
    <row r="367" spans="9:9" x14ac:dyDescent="0.35">
      <c r="I367" s="115"/>
    </row>
    <row r="368" spans="9:9" x14ac:dyDescent="0.35">
      <c r="I368" s="115"/>
    </row>
    <row r="369" spans="9:9" x14ac:dyDescent="0.35">
      <c r="I369" s="115"/>
    </row>
    <row r="370" spans="9:9" x14ac:dyDescent="0.35">
      <c r="I370" s="115"/>
    </row>
    <row r="371" spans="9:9" x14ac:dyDescent="0.35">
      <c r="I371" s="115"/>
    </row>
    <row r="372" spans="9:9" x14ac:dyDescent="0.35">
      <c r="I372" s="115"/>
    </row>
    <row r="373" spans="9:9" x14ac:dyDescent="0.35">
      <c r="I373" s="115"/>
    </row>
    <row r="374" spans="9:9" x14ac:dyDescent="0.35">
      <c r="I374" s="115"/>
    </row>
    <row r="376" spans="9:9" x14ac:dyDescent="0.35">
      <c r="I376" s="115"/>
    </row>
    <row r="377" spans="9:9" x14ac:dyDescent="0.35">
      <c r="I377" s="115"/>
    </row>
    <row r="378" spans="9:9" x14ac:dyDescent="0.35">
      <c r="I378" s="115"/>
    </row>
    <row r="379" spans="9:9" x14ac:dyDescent="0.35">
      <c r="I379" s="115"/>
    </row>
    <row r="380" spans="9:9" x14ac:dyDescent="0.35">
      <c r="I380" s="115"/>
    </row>
    <row r="381" spans="9:9" x14ac:dyDescent="0.35">
      <c r="I381" s="115"/>
    </row>
    <row r="383" spans="9:9" x14ac:dyDescent="0.35">
      <c r="I383" s="115"/>
    </row>
    <row r="385" spans="9:9" x14ac:dyDescent="0.35">
      <c r="I385" s="115"/>
    </row>
    <row r="386" spans="9:9" x14ac:dyDescent="0.35">
      <c r="I386" s="115"/>
    </row>
    <row r="387" spans="9:9" x14ac:dyDescent="0.35">
      <c r="I387" s="115"/>
    </row>
    <row r="388" spans="9:9" x14ac:dyDescent="0.35">
      <c r="I388" s="115"/>
    </row>
    <row r="389" spans="9:9" x14ac:dyDescent="0.35">
      <c r="I389" s="115"/>
    </row>
    <row r="393" spans="9:9" x14ac:dyDescent="0.35">
      <c r="I393" s="115"/>
    </row>
    <row r="396" spans="9:9" x14ac:dyDescent="0.35">
      <c r="I396" s="115"/>
    </row>
    <row r="397" spans="9:9" x14ac:dyDescent="0.35">
      <c r="I397" s="115"/>
    </row>
    <row r="398" spans="9:9" x14ac:dyDescent="0.35">
      <c r="I398" s="115"/>
    </row>
    <row r="399" spans="9:9" x14ac:dyDescent="0.35">
      <c r="I399" s="115"/>
    </row>
    <row r="400" spans="9:9" x14ac:dyDescent="0.35">
      <c r="I400" s="115"/>
    </row>
    <row r="401" spans="9:9" x14ac:dyDescent="0.35">
      <c r="I401" s="115"/>
    </row>
    <row r="402" spans="9:9" x14ac:dyDescent="0.35">
      <c r="I402" s="115"/>
    </row>
    <row r="403" spans="9:9" x14ac:dyDescent="0.35">
      <c r="I403" s="115"/>
    </row>
    <row r="404" spans="9:9" x14ac:dyDescent="0.35">
      <c r="I404" s="115"/>
    </row>
    <row r="405" spans="9:9" x14ac:dyDescent="0.35">
      <c r="I405" s="115"/>
    </row>
    <row r="406" spans="9:9" x14ac:dyDescent="0.35">
      <c r="I406" s="115"/>
    </row>
    <row r="407" spans="9:9" x14ac:dyDescent="0.35">
      <c r="I407" s="115"/>
    </row>
    <row r="408" spans="9:9" x14ac:dyDescent="0.35">
      <c r="I408" s="115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2022-02-10T17:39:39Z</cp:lastPrinted>
  <dcterms:created xsi:type="dcterms:W3CDTF">2009-05-06T00:19:57Z</dcterms:created>
  <dcterms:modified xsi:type="dcterms:W3CDTF">2022-04-06T15:11:05Z</dcterms:modified>
</cp:coreProperties>
</file>