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-120" yWindow="-120" windowWidth="20610" windowHeight="11160"/>
  </bookViews>
  <sheets>
    <sheet name="Balance" sheetId="5" r:id="rId1"/>
    <sheet name="ResultadoOK" sheetId="6" r:id="rId2"/>
    <sheet name="ECP" sheetId="7" state="hidden" r:id="rId3"/>
    <sheet name="Flujodef" sheetId="2" state="hidden" r:id="rId4"/>
    <sheet name="HT AGOSTO 2021" sheetId="3" state="hidden" r:id="rId5"/>
    <sheet name="OPERAC BURSATILES" sheetId="8" state="hidden" r:id="rId6"/>
    <sheet name="Hoja1" sheetId="9" state="hidden" r:id="rId7"/>
    <sheet name="Hoja2" sheetId="10" state="hidden" r:id="rId8"/>
  </sheets>
  <definedNames>
    <definedName name="_xlnm._FilterDatabase" localSheetId="6" hidden="1">Hoja1!$A$1:$F$195</definedName>
    <definedName name="_xlnm.Print_Area" localSheetId="0">Balance!$A$1:$H$51</definedName>
    <definedName name="_xlnm.Print_Area" localSheetId="2">ECP!$A$1:$P$36</definedName>
    <definedName name="_xlnm.Print_Area" localSheetId="3">Flujodef!$A$1:$E$63</definedName>
    <definedName name="_xlnm.Print_Area" localSheetId="5">'OPERAC BURSATILES'!$A$1:$K$48</definedName>
    <definedName name="_xlnm.Print_Area" localSheetId="1">ResultadoOK!$A$3:$I$48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8" i="6"/>
  <c r="H33" i="5"/>
  <c r="D42" i="3"/>
  <c r="C13"/>
  <c r="I10" i="6" l="1"/>
  <c r="D36" i="3"/>
  <c r="I15" i="6" l="1"/>
  <c r="I20" s="1"/>
  <c r="I23"/>
  <c r="D35" i="3" s="1"/>
  <c r="D38" s="1"/>
  <c r="C28"/>
  <c r="C26"/>
  <c r="C23"/>
  <c r="C22"/>
  <c r="C21"/>
  <c r="C18"/>
  <c r="C17"/>
  <c r="C16"/>
  <c r="C15"/>
  <c r="C12"/>
  <c r="C10"/>
  <c r="I24" i="8"/>
  <c r="I33"/>
  <c r="P17" i="7"/>
  <c r="P18"/>
  <c r="P19"/>
  <c r="H20"/>
  <c r="J20"/>
  <c r="L20"/>
  <c r="N20"/>
  <c r="P22"/>
  <c r="P23"/>
  <c r="H25"/>
  <c r="L25"/>
  <c r="I28" i="6"/>
  <c r="H9" i="5"/>
  <c r="H16"/>
  <c r="H22"/>
  <c r="H26"/>
  <c r="H29"/>
  <c r="H32"/>
  <c r="H35"/>
  <c r="H19" l="1"/>
  <c r="C27" i="3"/>
  <c r="P20" i="7"/>
  <c r="J24"/>
  <c r="J25" s="1"/>
  <c r="I26" i="6" l="1"/>
  <c r="I32" s="1"/>
  <c r="I38" s="1"/>
  <c r="N24" i="7" s="1"/>
  <c r="N25" s="1"/>
  <c r="M45" i="3"/>
  <c r="H40" i="5" l="1"/>
  <c r="H38" s="1"/>
  <c r="C29" i="3" s="1"/>
  <c r="C30" s="1"/>
  <c r="P24" i="7"/>
  <c r="P25" s="1"/>
  <c r="D48" i="3"/>
  <c r="E36"/>
  <c r="H41" i="5" l="1"/>
  <c r="R26" i="7" s="1"/>
  <c r="H42" i="5"/>
  <c r="K43" s="1"/>
  <c r="F38" i="3"/>
  <c r="E43"/>
  <c r="E41"/>
  <c r="E40"/>
  <c r="E35"/>
  <c r="E42"/>
  <c r="H43" l="1"/>
  <c r="D49" l="1"/>
  <c r="E37"/>
  <c r="E38" s="1"/>
  <c r="E27"/>
  <c r="E52" l="1"/>
  <c r="E47"/>
  <c r="E46"/>
  <c r="H46" s="1"/>
  <c r="E45"/>
  <c r="E44"/>
  <c r="F22" i="2"/>
  <c r="E48" i="3"/>
  <c r="H41"/>
  <c r="F21" i="2" s="1"/>
  <c r="H40" i="3"/>
  <c r="F20" i="2" s="1"/>
  <c r="E39" i="3"/>
  <c r="H39" s="1"/>
  <c r="F16" i="2"/>
  <c r="K30" i="3"/>
  <c r="F30"/>
  <c r="D30"/>
  <c r="E29"/>
  <c r="H29" s="1"/>
  <c r="I29" s="1"/>
  <c r="M39" s="1"/>
  <c r="G30"/>
  <c r="E28"/>
  <c r="H28" s="1"/>
  <c r="J28" s="1"/>
  <c r="F46" i="2" s="1"/>
  <c r="H27" i="3"/>
  <c r="I27" s="1"/>
  <c r="M40" s="1"/>
  <c r="E26"/>
  <c r="H26" s="1"/>
  <c r="M26" s="1"/>
  <c r="E25"/>
  <c r="H25" s="1"/>
  <c r="M25" s="1"/>
  <c r="E24"/>
  <c r="H24" s="1"/>
  <c r="E22"/>
  <c r="H22" s="1"/>
  <c r="E21"/>
  <c r="H21" s="1"/>
  <c r="M20"/>
  <c r="L19"/>
  <c r="I19"/>
  <c r="G19"/>
  <c r="F19"/>
  <c r="C19"/>
  <c r="E18"/>
  <c r="H18" s="1"/>
  <c r="E17"/>
  <c r="E15"/>
  <c r="H15" s="1"/>
  <c r="J15" s="1"/>
  <c r="E14"/>
  <c r="H14" s="1"/>
  <c r="J14" s="1"/>
  <c r="F43" i="2" s="1"/>
  <c r="E13" i="3"/>
  <c r="H13" s="1"/>
  <c r="J13" s="1"/>
  <c r="E12"/>
  <c r="H12" s="1"/>
  <c r="J12" s="1"/>
  <c r="E11"/>
  <c r="H11" s="1"/>
  <c r="K11" s="1"/>
  <c r="M11" s="1"/>
  <c r="E10"/>
  <c r="F41" i="2" l="1"/>
  <c r="F35"/>
  <c r="H17" i="3"/>
  <c r="F42" i="2"/>
  <c r="H10" i="3"/>
  <c r="M10" s="1"/>
  <c r="F31"/>
  <c r="G31"/>
  <c r="F44" i="2"/>
  <c r="M13" i="3"/>
  <c r="C31"/>
  <c r="M15"/>
  <c r="H36"/>
  <c r="F15" i="2" s="1"/>
  <c r="D19" i="3"/>
  <c r="D31" s="1"/>
  <c r="E16"/>
  <c r="H16" s="1"/>
  <c r="J21"/>
  <c r="F48" i="2" s="1"/>
  <c r="M12" i="3"/>
  <c r="M14"/>
  <c r="M27"/>
  <c r="J18"/>
  <c r="F45" s="1"/>
  <c r="J22"/>
  <c r="G44" s="1"/>
  <c r="H44" s="1"/>
  <c r="J24"/>
  <c r="M24" s="1"/>
  <c r="E49"/>
  <c r="E23"/>
  <c r="K17" l="1"/>
  <c r="F37" s="1"/>
  <c r="H37" s="1"/>
  <c r="F17" i="2" s="1"/>
  <c r="H19" i="3"/>
  <c r="M21"/>
  <c r="F23" i="2"/>
  <c r="F49"/>
  <c r="F34"/>
  <c r="M18" i="3"/>
  <c r="F38" i="2"/>
  <c r="F37" s="1"/>
  <c r="F48" i="3"/>
  <c r="F49" s="1"/>
  <c r="E19"/>
  <c r="E30"/>
  <c r="H23"/>
  <c r="M22"/>
  <c r="I30"/>
  <c r="I31" s="1"/>
  <c r="L29"/>
  <c r="J16"/>
  <c r="G35" l="1"/>
  <c r="G38" s="1"/>
  <c r="K19"/>
  <c r="K31" s="1"/>
  <c r="M42" s="1"/>
  <c r="F45" i="2"/>
  <c r="M17" i="3"/>
  <c r="F47" i="2"/>
  <c r="E31" i="3"/>
  <c r="H45"/>
  <c r="J19"/>
  <c r="M16"/>
  <c r="J23"/>
  <c r="F50" i="2" s="1"/>
  <c r="H30" i="3"/>
  <c r="H31" s="1"/>
  <c r="L30"/>
  <c r="L31" s="1"/>
  <c r="M43" s="1"/>
  <c r="M29"/>
  <c r="H35" l="1"/>
  <c r="H38" s="1"/>
  <c r="G42"/>
  <c r="M19"/>
  <c r="F40" i="2"/>
  <c r="F52" s="1"/>
  <c r="J30" i="3"/>
  <c r="J31" s="1"/>
  <c r="M31" s="1"/>
  <c r="M23"/>
  <c r="H42" l="1"/>
  <c r="G48"/>
  <c r="G49" s="1"/>
  <c r="M41"/>
  <c r="M44" l="1"/>
  <c r="M46" s="1"/>
  <c r="M48" s="1"/>
  <c r="N39"/>
  <c r="H48"/>
  <c r="H49" s="1"/>
  <c r="F24" i="2"/>
  <c r="F26" s="1"/>
  <c r="H52" i="3" l="1"/>
  <c r="O39"/>
  <c r="F28" i="2"/>
  <c r="F30" s="1"/>
  <c r="G51" i="3"/>
  <c r="H51"/>
  <c r="G53" l="1"/>
</calcChain>
</file>

<file path=xl/comments1.xml><?xml version="1.0" encoding="utf-8"?>
<comments xmlns="http://schemas.openxmlformats.org/spreadsheetml/2006/main">
  <authors>
    <author>Autor</author>
  </authors>
  <commentList>
    <comment ref="I18" authorId="0">
      <text>
        <r>
          <rPr>
            <b/>
            <sz val="8"/>
            <color indexed="81"/>
            <rFont val="Tahoma"/>
            <family val="2"/>
          </rPr>
          <t xml:space="preserve">Francisco: </t>
        </r>
        <r>
          <rPr>
            <sz val="8"/>
            <color indexed="81"/>
            <rFont val="Tahoma"/>
            <family val="2"/>
          </rPr>
          <t xml:space="preserve">
412
413
44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F12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Habia saldo en el 2011</t>
        </r>
      </text>
    </comment>
    <comment ref="D41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GASTOS DE PERSONAL</t>
        </r>
      </text>
    </comment>
    <comment ref="D42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Total de gastos menos demás celdas (recordar que la 4400 debe restarse del total de gastos)</t>
        </r>
      </text>
    </comment>
    <comment ref="D43" author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GASTOS POR SERVICIOS RECIBIDOS DE TERCEROS + GASTOS DIVERSOS</t>
        </r>
      </text>
    </comment>
  </commentList>
</comments>
</file>

<file path=xl/sharedStrings.xml><?xml version="1.0" encoding="utf-8"?>
<sst xmlns="http://schemas.openxmlformats.org/spreadsheetml/2006/main" count="693" uniqueCount="542">
  <si>
    <t>LAFISE VALORES DE EL SALVADOR, S.A. DE C.V.</t>
  </si>
  <si>
    <t>(Casa de Corredores de Bolsa)</t>
  </si>
  <si>
    <t>(Compañía Salvadoreña Subsidiaria de Finance Exchange and Trading Corp.)</t>
  </si>
  <si>
    <t>(San Salvador, República de El Salvador)</t>
  </si>
  <si>
    <t>Estados de Flujos de Efectivo Intermedios</t>
  </si>
  <si>
    <t>(No auditados)</t>
  </si>
  <si>
    <t>(Cifras en Dólares de los Estados Unidos de América)</t>
  </si>
  <si>
    <t>Nota</t>
  </si>
  <si>
    <t>Flujos de efectivo por actividades de operación:</t>
  </si>
  <si>
    <t>Ingresos por servicios</t>
  </si>
  <si>
    <t xml:space="preserve"> </t>
  </si>
  <si>
    <t>Ingresos por intereses y dividendos</t>
  </si>
  <si>
    <t>Menos:</t>
  </si>
  <si>
    <t>Pagos por costos de servicios</t>
  </si>
  <si>
    <t xml:space="preserve">Pago de remuneraciones y beneficios sociales </t>
  </si>
  <si>
    <t>Pago de proveedores</t>
  </si>
  <si>
    <t>Pago de impuestos y contribuciones</t>
  </si>
  <si>
    <t>Otros pagos relativos a operación</t>
  </si>
  <si>
    <t>(Disminución) aumento de efectivo y equivalentes de efectivo proveniente</t>
  </si>
  <si>
    <t xml:space="preserve">   de actividades de operación</t>
  </si>
  <si>
    <t>(Disminución) aumento neto de efectivo y equivalentes de efectivo</t>
  </si>
  <si>
    <t>Saldo de efectivo y equivalentes de efectivo al inicio del período</t>
  </si>
  <si>
    <t>Saldo de efectivo y equivalentes de efectivo al final del período</t>
  </si>
  <si>
    <t xml:space="preserve">Conciliación del resultado neto con el efectivo y equivalentes de  </t>
  </si>
  <si>
    <t>efectivo provenientes de las actividades de operación</t>
  </si>
  <si>
    <t>Utilidad Neta</t>
  </si>
  <si>
    <t>Reserva Legal</t>
  </si>
  <si>
    <t>Más:</t>
  </si>
  <si>
    <t>Ajustes al resultado del período</t>
  </si>
  <si>
    <t>Amortización de derecho de explotación de bolsa</t>
  </si>
  <si>
    <t xml:space="preserve">   Cargos y abonos por cambios netos en activos y pasivos</t>
  </si>
  <si>
    <t xml:space="preserve">   Cuentas y documentos por cobrar</t>
  </si>
  <si>
    <t xml:space="preserve">   Cuentas y documentos por cobrar relacionados</t>
  </si>
  <si>
    <t xml:space="preserve">   Rendimientos por cobrar</t>
  </si>
  <si>
    <t xml:space="preserve">   Impuestos (activos)</t>
  </si>
  <si>
    <t xml:space="preserve">   Gastos pagados por anticipado</t>
  </si>
  <si>
    <t xml:space="preserve">   Cuentas por pagar</t>
  </si>
  <si>
    <t xml:space="preserve">   Impuestos por pagar propios</t>
  </si>
  <si>
    <t xml:space="preserve">   Cuentas por pagar relacionadas</t>
  </si>
  <si>
    <t>(Disminución) aumento de efectivo y equivalentes de efectivo</t>
  </si>
  <si>
    <t xml:space="preserve">   proveniente de actividades de operación</t>
  </si>
  <si>
    <t>Véanse notas que acompañan a los estados financieros intermedios.</t>
  </si>
  <si>
    <t>Eliminaciones</t>
  </si>
  <si>
    <t>Variación</t>
  </si>
  <si>
    <t xml:space="preserve">Utilidad del </t>
  </si>
  <si>
    <t>-------</t>
  </si>
  <si>
    <t>Flujos de Efectivo        ---</t>
  </si>
  <si>
    <t>Variacion</t>
  </si>
  <si>
    <t>Debe</t>
  </si>
  <si>
    <t>Haber</t>
  </si>
  <si>
    <t>Real</t>
  </si>
  <si>
    <t>Ejercicio</t>
  </si>
  <si>
    <t>Operación</t>
  </si>
  <si>
    <t>Inversión</t>
  </si>
  <si>
    <t>Financiamiento</t>
  </si>
  <si>
    <t>ACTIVO</t>
  </si>
  <si>
    <t xml:space="preserve">Bancos y financieras del país </t>
  </si>
  <si>
    <t>Depósitos restringidos</t>
  </si>
  <si>
    <t xml:space="preserve">Cuentas y documentos por cobrar relacionadas </t>
  </si>
  <si>
    <t>Cuentas por cobrar</t>
  </si>
  <si>
    <t>Rendimiento por cobrar</t>
  </si>
  <si>
    <t>Impuestos</t>
  </si>
  <si>
    <t>Gastos pagados por anticipado</t>
  </si>
  <si>
    <t xml:space="preserve">Inversiones permanentes </t>
  </si>
  <si>
    <t>Activos intangibles (neto)</t>
  </si>
  <si>
    <t>TOTAL DE ACTIVO</t>
  </si>
  <si>
    <t>Pasivos y Patrimonio:</t>
  </si>
  <si>
    <t>Cuentas por pagar</t>
  </si>
  <si>
    <t>Impuestos por pagar propios</t>
  </si>
  <si>
    <t>Obligaciones con empresas relacionadas a largo plazo</t>
  </si>
  <si>
    <t>Otras cuentas por pagar</t>
  </si>
  <si>
    <t>Total Pasivo</t>
  </si>
  <si>
    <t>Capital social</t>
  </si>
  <si>
    <t>Reserva legal</t>
  </si>
  <si>
    <t xml:space="preserve">Revaluaciones </t>
  </si>
  <si>
    <t>Utilidades acumuladas</t>
  </si>
  <si>
    <t>TOTAL PASIVO Y PATRIMONIO</t>
  </si>
  <si>
    <t>TOTAL</t>
  </si>
  <si>
    <t>Cuadre de ingresos y gastos para el flujo de efectivo</t>
  </si>
  <si>
    <t>Ingresos Financieros</t>
  </si>
  <si>
    <t>Otros ingresos</t>
  </si>
  <si>
    <t>Gastos operacion</t>
  </si>
  <si>
    <t>Utilidad del Ejercicio</t>
  </si>
  <si>
    <t>Gtos operación servicios bursatiles</t>
  </si>
  <si>
    <t>Ajustes para Conciliar Utilidad</t>
  </si>
  <si>
    <t>Efectivo Usado en Activ. Operación</t>
  </si>
  <si>
    <t>Gastos generales y de admon</t>
  </si>
  <si>
    <t>Efectivo Usado en Activ. Inversión</t>
  </si>
  <si>
    <t>Efectivo Usado en Activ. Financiamiento</t>
  </si>
  <si>
    <t>Impuesto sobre la renta</t>
  </si>
  <si>
    <t>EFECTIVO NETO DEL AÑO</t>
  </si>
  <si>
    <t>Depreciacion y  Amortización</t>
  </si>
  <si>
    <t>Efectivo al Principio de Año</t>
  </si>
  <si>
    <t>EFECTIVO AL FINAL DEL AÑO</t>
  </si>
  <si>
    <t>Dif</t>
  </si>
  <si>
    <t xml:space="preserve"> Inversiones a largo plazo</t>
  </si>
  <si>
    <t xml:space="preserve"> Revaluaciones de inversiones</t>
  </si>
  <si>
    <t>Auditores Externos</t>
  </si>
  <si>
    <t>Zelaya Rivas Asociados, SA de CV</t>
  </si>
  <si>
    <t>Contador</t>
  </si>
  <si>
    <t>Vicepresidenta</t>
  </si>
  <si>
    <t>Sandra María Munguía Palomo</t>
  </si>
  <si>
    <t>Total pasivo más patrimonio</t>
  </si>
  <si>
    <t>Total patrimonio</t>
  </si>
  <si>
    <t>Resultados del período</t>
  </si>
  <si>
    <t>Resultados acumulados de ejercicios anteriores</t>
  </si>
  <si>
    <t>Resultados:</t>
  </si>
  <si>
    <t>5, 12</t>
  </si>
  <si>
    <t>Revaluaciones de inversiones</t>
  </si>
  <si>
    <t>Revaluaciones</t>
  </si>
  <si>
    <t>Reservas de capital:</t>
  </si>
  <si>
    <t>12, 16</t>
  </si>
  <si>
    <t>Capital:</t>
  </si>
  <si>
    <t>Patrimonio:</t>
  </si>
  <si>
    <t>Total pasivo</t>
  </si>
  <si>
    <t>Cuentas por pagar realacionadas</t>
  </si>
  <si>
    <t>Pasivos corrientes:</t>
  </si>
  <si>
    <t>Pasivo</t>
  </si>
  <si>
    <t>Total activo</t>
  </si>
  <si>
    <t>Activos intangibles</t>
  </si>
  <si>
    <t>Inversiones financieras a largo plazo</t>
  </si>
  <si>
    <t>Activos no corrientes:</t>
  </si>
  <si>
    <t>Cuentas y documentos por cobrar a partes relacionadas</t>
  </si>
  <si>
    <t>Bancos y otras instituciones financieras</t>
  </si>
  <si>
    <t>Activos corrientes:</t>
  </si>
  <si>
    <t>Activo</t>
  </si>
  <si>
    <t xml:space="preserve">                           Zelaya Rivas Asociados, SA de CV</t>
  </si>
  <si>
    <t xml:space="preserve">Utilidad Neta </t>
  </si>
  <si>
    <t>Impuesto Sobre la Renta</t>
  </si>
  <si>
    <t>Reserva legal (7%)</t>
  </si>
  <si>
    <t>Utilidad antes de Impuestos</t>
  </si>
  <si>
    <t xml:space="preserve">Gastos por obligaciones con instituciones financieras  </t>
  </si>
  <si>
    <t>Gastos financieros:</t>
  </si>
  <si>
    <t>Utilidad (pérdida) antes de intereses</t>
  </si>
  <si>
    <t>Ingresos por inversiones permanentes</t>
  </si>
  <si>
    <t>Ingresos financieros:</t>
  </si>
  <si>
    <t>Resultado de operación</t>
  </si>
  <si>
    <t>6, 14</t>
  </si>
  <si>
    <t>de operaciones bursátiles</t>
  </si>
  <si>
    <t>Gastos generales de administración y de personal</t>
  </si>
  <si>
    <t>Gastos de operación de servicios bursátiles</t>
  </si>
  <si>
    <t>Gastos de operación:</t>
  </si>
  <si>
    <t>Ingresos diversos</t>
  </si>
  <si>
    <t xml:space="preserve">Ingresos por servicios de operaciones bursátiles </t>
  </si>
  <si>
    <t>Ingresos de operación:</t>
  </si>
  <si>
    <t>LAFISE VALORES DE EL SALVADOR, SA DE CV</t>
  </si>
  <si>
    <t xml:space="preserve">                                                  Auditores Externos</t>
  </si>
  <si>
    <t xml:space="preserve">           Contador</t>
  </si>
  <si>
    <t>Jaqueline de Palacios</t>
  </si>
  <si>
    <t>Saldos al 31 de diciembre de 2020</t>
  </si>
  <si>
    <t>Resultados del ejercicio</t>
  </si>
  <si>
    <t>Saldos al 31 de diciembre de 2013</t>
  </si>
  <si>
    <t>Saldos al 31 de diciembre de 2012</t>
  </si>
  <si>
    <t>Total</t>
  </si>
  <si>
    <t>acumulado</t>
  </si>
  <si>
    <t>Reservas</t>
  </si>
  <si>
    <t>social</t>
  </si>
  <si>
    <t>Resultado</t>
  </si>
  <si>
    <t xml:space="preserve">Capital </t>
  </si>
  <si>
    <t xml:space="preserve">               Contador</t>
  </si>
  <si>
    <t xml:space="preserve">          Representante Legal</t>
  </si>
  <si>
    <t>Juan Carlos Martínez Sanchez</t>
  </si>
  <si>
    <t>Sandra Maria Munguia Palomo</t>
  </si>
  <si>
    <t>Total de cuentas acreedoras por servicios bursátiles</t>
  </si>
  <si>
    <t>Control de valores recibidos para custodia</t>
  </si>
  <si>
    <t>Valores a entregar</t>
  </si>
  <si>
    <t>Obligaciones por fondos recibidos de clientes</t>
  </si>
  <si>
    <t>operaciones bursátiles:</t>
  </si>
  <si>
    <t>Obligaciones por fondos recibidos de clientes por</t>
  </si>
  <si>
    <t>Cuentas acreedoras por obligaciones por servicios bursátiles:</t>
  </si>
  <si>
    <t>Total de cuentas deudoras por servicios bursátiles</t>
  </si>
  <si>
    <t>Valores recibidos para custodio y cobro</t>
  </si>
  <si>
    <t>Valores a recibir</t>
  </si>
  <si>
    <t>Bancos y financieras</t>
  </si>
  <si>
    <t>Cuentas deudoras por efectivo y derechos de servicios bursátiles:</t>
  </si>
  <si>
    <t>Operaciones de servicios bursátiles:</t>
  </si>
  <si>
    <t>Estado de Operaciones Bursátiles al 31 de diciembre 2020</t>
  </si>
  <si>
    <t>Cuentas y documentos por cobrar</t>
  </si>
  <si>
    <t>4122 + 4125</t>
  </si>
  <si>
    <t>cod</t>
  </si>
  <si>
    <t>nombre</t>
  </si>
  <si>
    <t>saldo anterior</t>
  </si>
  <si>
    <t>cargo mes</t>
  </si>
  <si>
    <t>abono mes</t>
  </si>
  <si>
    <t>saldo actual</t>
  </si>
  <si>
    <t>1</t>
  </si>
  <si>
    <t>1-1</t>
  </si>
  <si>
    <t>ACTIVO CORRIENTE</t>
  </si>
  <si>
    <t>1-1-1</t>
  </si>
  <si>
    <t>BANCOS Y OTRAS INSTITUCIONES FINANCIERAS</t>
  </si>
  <si>
    <t>1-1-1-0</t>
  </si>
  <si>
    <t>BANCOS Y OTRAS INSTITUCIONES FINANCIERAS LOCALES</t>
  </si>
  <si>
    <t>1-1-1-0-000</t>
  </si>
  <si>
    <t>DEPOSITOS EN CUENTA CORRIENTE</t>
  </si>
  <si>
    <t>1-1-1-0-000-001</t>
  </si>
  <si>
    <t>BANCO AGRICOLA # CTA 970</t>
  </si>
  <si>
    <t>ACCIONES</t>
  </si>
  <si>
    <t>INVERSIONES DISPONIBLES PARA LA VENTA</t>
  </si>
  <si>
    <t>PRESTAMOS</t>
  </si>
  <si>
    <t>PLAZA MUNDO APOPA</t>
  </si>
  <si>
    <t>MONTREAL UNO</t>
  </si>
  <si>
    <t>ALUTECH EL SALVADOR</t>
  </si>
  <si>
    <t>IMPUESTOS</t>
  </si>
  <si>
    <t>1-1-5</t>
  </si>
  <si>
    <t>CUENTAS Y DOCUMENTOS POR COBRAR RELACIONADAS.</t>
  </si>
  <si>
    <t>1-1-5-2</t>
  </si>
  <si>
    <t>CUENTAS Y DOCUMENTOS POR COBRAR A EMPRESAS RELACIONADAS</t>
  </si>
  <si>
    <t>1-1-5-2-000</t>
  </si>
  <si>
    <t>1-1-5-2-000-001</t>
  </si>
  <si>
    <t>LAFISE EL SALVADOR; S.A. DE C.V.</t>
  </si>
  <si>
    <t>1-1-7</t>
  </si>
  <si>
    <t>1-1-7-0</t>
  </si>
  <si>
    <t>IVA; CREDITO FISCAL</t>
  </si>
  <si>
    <t>1-1-7-0-000</t>
  </si>
  <si>
    <t>1-1-7-0-000-001</t>
  </si>
  <si>
    <t>1-1-7-0-010</t>
  </si>
  <si>
    <t>IMPUESTO IVA A CUENTA POR RETENCION</t>
  </si>
  <si>
    <t>1-1-7-0-010-001</t>
  </si>
  <si>
    <t>1-1-7-1</t>
  </si>
  <si>
    <t>IMPUESTOS A LA RENTA</t>
  </si>
  <si>
    <t>1-1-7-1-000</t>
  </si>
  <si>
    <t>PAGO A CUENTA DE IMPUESTO A LA RENTA</t>
  </si>
  <si>
    <t>1-1-7-1-000-001</t>
  </si>
  <si>
    <t>1-1-7-1-010</t>
  </si>
  <si>
    <t>CRÉDITO FISCAL DEL IMPUESTO SOBRE LA RENTA</t>
  </si>
  <si>
    <t>1-1-7-1-010-001</t>
  </si>
  <si>
    <t>1-1-8</t>
  </si>
  <si>
    <t>GASTOS PAGADOS POR ANTICIPADO</t>
  </si>
  <si>
    <t>1-1-8-0</t>
  </si>
  <si>
    <t>GASTOS PAGADOS POR ANTICIPADO POR SERVICIOS</t>
  </si>
  <si>
    <t>FIANZAS Y GARANTIAS</t>
  </si>
  <si>
    <t>1-1-8-0-080</t>
  </si>
  <si>
    <t>OTROS GASTOS POR SERVICIO PAGADOS ANTICIPADAMENTE</t>
  </si>
  <si>
    <t>1-1-8-0-080-003</t>
  </si>
  <si>
    <t>SERVICIOS VARIOS</t>
  </si>
  <si>
    <t>VACACIONES</t>
  </si>
  <si>
    <t>1-2</t>
  </si>
  <si>
    <t>ACTIVO NO CORRIENTE</t>
  </si>
  <si>
    <t>1-2-1-1-000</t>
  </si>
  <si>
    <t>MOBILIARIO DE OFICINA</t>
  </si>
  <si>
    <t>1-2-1-1-000-001</t>
  </si>
  <si>
    <t>1-2-1-1-010</t>
  </si>
  <si>
    <t>EQUIPOS DE COMPUTACIÓN</t>
  </si>
  <si>
    <t>1-2-1-1-010-001</t>
  </si>
  <si>
    <t>1-2-1-1-020</t>
  </si>
  <si>
    <t>OTROS EQUIPOS DE OFICINA</t>
  </si>
  <si>
    <t>1-2-1-1-020-001</t>
  </si>
  <si>
    <t>1-2-1-1-030</t>
  </si>
  <si>
    <t>EQUIPO DE COMUNICACIÓN</t>
  </si>
  <si>
    <t>1-2-1-1-030-001</t>
  </si>
  <si>
    <t>1-2-1-1-060</t>
  </si>
  <si>
    <t>DEPRECIACION ACUMULADA DE MOBILIARIO Y EQUIPO</t>
  </si>
  <si>
    <t>1-2-1-1-060-001</t>
  </si>
  <si>
    <t>1-2-3</t>
  </si>
  <si>
    <t>INVERSIONES FINANCIERAS A LARGO PLAZO</t>
  </si>
  <si>
    <t>1-2-3-2</t>
  </si>
  <si>
    <t>1-2-3-2-110</t>
  </si>
  <si>
    <t>1-2-3-2-110-001</t>
  </si>
  <si>
    <t>CEDEVAL</t>
  </si>
  <si>
    <t>1-2-3-2-110-002</t>
  </si>
  <si>
    <t>BOLSA DE VALORES DE EL SALVADOR; S.A. DE C.V.</t>
  </si>
  <si>
    <t>1-2-3-2-110-003</t>
  </si>
  <si>
    <t>INGENIO LA CABAÑA</t>
  </si>
  <si>
    <t>1-2-6</t>
  </si>
  <si>
    <t>ACTIVOS INTANGIBLES</t>
  </si>
  <si>
    <t>1-2-6-0</t>
  </si>
  <si>
    <t>DERECHOS DE EXPLOTACION DE PUESTO DE BOLSA</t>
  </si>
  <si>
    <t>1-2-6-0-000</t>
  </si>
  <si>
    <t>1-2-6-0-000-001</t>
  </si>
  <si>
    <t>1-2-6-0-010</t>
  </si>
  <si>
    <t>AMORTIZACION ACUMULADA DE EXPLOTACION DE PUESTO DE BOLSA</t>
  </si>
  <si>
    <t>1-2-6-0-010-001</t>
  </si>
  <si>
    <t>2</t>
  </si>
  <si>
    <t>PASIVO</t>
  </si>
  <si>
    <t>2-1</t>
  </si>
  <si>
    <t>PASIVO CORRIENTE</t>
  </si>
  <si>
    <t>2-1-3</t>
  </si>
  <si>
    <t>CUENTAS POR PAGAR</t>
  </si>
  <si>
    <t>2-1-3-0</t>
  </si>
  <si>
    <t>PROVISIONES POR PAGAR DE EMPLEADOS</t>
  </si>
  <si>
    <t>2-1-3-0-010</t>
  </si>
  <si>
    <t>VACACIONES POR PAGAR</t>
  </si>
  <si>
    <t>2-1-3-0-010-001</t>
  </si>
  <si>
    <t>2-1-3-0-020</t>
  </si>
  <si>
    <t>OTRAS OBLIGACIONES CON EMPLEADOS POR PAGAR</t>
  </si>
  <si>
    <t>2-1-3-0-020-001</t>
  </si>
  <si>
    <t>INDEMNIZACIONES POR PAGAR</t>
  </si>
  <si>
    <t>2-1-3-0-020-002</t>
  </si>
  <si>
    <t>AGUINALDOS POR PAGAR</t>
  </si>
  <si>
    <t>COMBUSTIBLE</t>
  </si>
  <si>
    <t>2-1-3-1</t>
  </si>
  <si>
    <t>RETENCIONES POR PAGAR</t>
  </si>
  <si>
    <t>2-1-3-1-000</t>
  </si>
  <si>
    <t>ISSS-FSV.</t>
  </si>
  <si>
    <t>2-1-3-1-000-001</t>
  </si>
  <si>
    <t>ISSS-FSV</t>
  </si>
  <si>
    <t>2-1-3-1-010</t>
  </si>
  <si>
    <t>ADMINISTRADORAS DE FONDOS DE PENSIONES(AFP)</t>
  </si>
  <si>
    <t>2-1-3-1-010-001</t>
  </si>
  <si>
    <t>ADMINISTRADORAS DE FONDOS DE PENSIONES (AFP)</t>
  </si>
  <si>
    <t>2-1-3-2</t>
  </si>
  <si>
    <t>IMPUESTOS RETENIDOS</t>
  </si>
  <si>
    <t>2-1-3-2-000</t>
  </si>
  <si>
    <t>IMPUESTO SOBRE LA RENTA RETENIDO A EMPLEADOS.</t>
  </si>
  <si>
    <t>2-1-3-2-000-001</t>
  </si>
  <si>
    <t>RETENCION RENTA A EMPLEADOS</t>
  </si>
  <si>
    <t>2-1-3-2-010</t>
  </si>
  <si>
    <t>IMPUESTO SOBRE LA RENTA RETENIDO POR SERVICIOS PROFESIONALES</t>
  </si>
  <si>
    <t>2-1-3-2-010-001</t>
  </si>
  <si>
    <t>IMPUESTO RETENIDO POR SERVICIOS</t>
  </si>
  <si>
    <t>2-1-3-3</t>
  </si>
  <si>
    <t>CUENTAS POR PAGAR POR SERVICIOS</t>
  </si>
  <si>
    <t>2-1-3-3-000</t>
  </si>
  <si>
    <t>SERVICIOS POR PAGAR DE COMUNICACIÓN Y TELEFONO</t>
  </si>
  <si>
    <t>2-1-3-3-000-001</t>
  </si>
  <si>
    <t>TIGO (INTERNET)</t>
  </si>
  <si>
    <t>2-1-3-3-030</t>
  </si>
  <si>
    <t>ALQUILERES POR PAGAR</t>
  </si>
  <si>
    <t>2-1-3-3-030-004</t>
  </si>
  <si>
    <t>DATASAFE</t>
  </si>
  <si>
    <t>2-1-3-4</t>
  </si>
  <si>
    <t>PROVISIONES POR PAGAR</t>
  </si>
  <si>
    <t>CUOTA PATRONAL ISSS</t>
  </si>
  <si>
    <t>2-1-3-4-060</t>
  </si>
  <si>
    <t>OTRAS CUENTAS POR PAGAR</t>
  </si>
  <si>
    <t>2-1-3-4-060-001</t>
  </si>
  <si>
    <t>BCR</t>
  </si>
  <si>
    <t>2-1-3-5</t>
  </si>
  <si>
    <t>ACREEDORES VARIOS</t>
  </si>
  <si>
    <t>2-1-3-5-000</t>
  </si>
  <si>
    <t>2-1-3-5-000-004</t>
  </si>
  <si>
    <t>2-1-3-5-000-005</t>
  </si>
  <si>
    <t>2-1-3-5-000-009</t>
  </si>
  <si>
    <t>DUTRIZ HERMANOS</t>
  </si>
  <si>
    <t>2-1-3-5-000-012</t>
  </si>
  <si>
    <t>ASIB (ASOCIAC.SALV.DE INTERM.BURSATILES)</t>
  </si>
  <si>
    <t>2-1-4</t>
  </si>
  <si>
    <t>CUENTAS POR PAGAR RELACIONADAS</t>
  </si>
  <si>
    <t>2-1-4-2</t>
  </si>
  <si>
    <t>CUENTAS POR PAGAR A EMPRESAS RELACIONADAS</t>
  </si>
  <si>
    <t>2-1-4-2-010</t>
  </si>
  <si>
    <t>OTRAS CUENTAS POR PAGAR A EMPRESAS RELACIONADAS</t>
  </si>
  <si>
    <t>2-1-4-2-010-003</t>
  </si>
  <si>
    <t>LAFISE TRADE; SA</t>
  </si>
  <si>
    <t>2-1-5</t>
  </si>
  <si>
    <t>IMPUESTOS POR PAGAR PROPIOS</t>
  </si>
  <si>
    <t>2-1-5-0</t>
  </si>
  <si>
    <t>IMPUESTOS MUNICIPALES</t>
  </si>
  <si>
    <t>2-1-5-0-000</t>
  </si>
  <si>
    <t>2-1-5-0-000-001</t>
  </si>
  <si>
    <t>IMPUESTO SOBRE LA RENTA</t>
  </si>
  <si>
    <t>3</t>
  </si>
  <si>
    <t>PATRIMONIO NETO</t>
  </si>
  <si>
    <t>3-1</t>
  </si>
  <si>
    <t>CAPITAL</t>
  </si>
  <si>
    <t>3-1-0</t>
  </si>
  <si>
    <t>CAPITAL SOCIAL</t>
  </si>
  <si>
    <t>3-1-0-0</t>
  </si>
  <si>
    <t>CAPITAL SUSCRITO MÍNIMO</t>
  </si>
  <si>
    <t>3-1-0-0-000</t>
  </si>
  <si>
    <t>CAPITAL SUSCRITO MÍNIMO PAGADO</t>
  </si>
  <si>
    <t>3-1-0-0-000-001</t>
  </si>
  <si>
    <t>3-1-0-1</t>
  </si>
  <si>
    <t>CAPITAL SUSCRITO VARIABLE</t>
  </si>
  <si>
    <t>3-1-0-1-000</t>
  </si>
  <si>
    <t>CAPITAL SUSCRITO VARIABLE  PAGADO</t>
  </si>
  <si>
    <t>3-1-0-1-000-001</t>
  </si>
  <si>
    <t>CAPITAL SUSCRITO VARIABLE PAGADO</t>
  </si>
  <si>
    <t>3-2</t>
  </si>
  <si>
    <t>RESERVAS DE CAPITAL</t>
  </si>
  <si>
    <t>3-2-0</t>
  </si>
  <si>
    <t>3-2-0-0</t>
  </si>
  <si>
    <t>RESERVA LEGAL</t>
  </si>
  <si>
    <t>3-2-0-0-000</t>
  </si>
  <si>
    <t>3-2-0-0-000-001</t>
  </si>
  <si>
    <t>3-4</t>
  </si>
  <si>
    <t>RESULTADOS</t>
  </si>
  <si>
    <t>3-4-0</t>
  </si>
  <si>
    <t>RESULTADOS ACUMULADOS DE EJERCICIOS ANTERIORES</t>
  </si>
  <si>
    <t>3-4-0-0</t>
  </si>
  <si>
    <t>UTILIDAD ACUMULADA  DE EJERCICIOS ANTERIORES</t>
  </si>
  <si>
    <t>3-4-0-0-000</t>
  </si>
  <si>
    <t>UTILIDAD POR APLICAR</t>
  </si>
  <si>
    <t>3-4-0-0-000-001</t>
  </si>
  <si>
    <t>3-4-0-1</t>
  </si>
  <si>
    <t>PERDIDA ACUMULADA  DE EJERCICIO ANTERIORES</t>
  </si>
  <si>
    <t>3-4-0-1-000</t>
  </si>
  <si>
    <t>PERDIDA ACUMULADA DE EJERCICIO ANTERIORES</t>
  </si>
  <si>
    <t>3-4-0-1-000-001</t>
  </si>
  <si>
    <t>4</t>
  </si>
  <si>
    <t>GASTOS</t>
  </si>
  <si>
    <t>4-1</t>
  </si>
  <si>
    <t>GASTOS DE OPERACIÓN</t>
  </si>
  <si>
    <t>4-1-0</t>
  </si>
  <si>
    <t>GASTOS DE OPERACIÓN DE SERVICIOS BURSÁTILES</t>
  </si>
  <si>
    <t>4-1-0-1</t>
  </si>
  <si>
    <t>GASTOS DE OPERACIÓN POR SERVICIOS BURSATILES.</t>
  </si>
  <si>
    <t>4-1-0-1-020</t>
  </si>
  <si>
    <t>GASTOS POR COMISIONES DE BOLSA DE VALORES POR OPERACIONES</t>
  </si>
  <si>
    <t>4-1-0-1-020-002</t>
  </si>
  <si>
    <t>COMISION OPERAC. NO GENERADAS</t>
  </si>
  <si>
    <t>SERVICIOS DE COMUNICACIÓN</t>
  </si>
  <si>
    <t>SERVICIOS DE INFORMÁTICA</t>
  </si>
  <si>
    <t>HONORARIOS PROFESIONALES</t>
  </si>
  <si>
    <t>SERVICIOS DE PUBLICIDAD</t>
  </si>
  <si>
    <t>OTROS GASTOS POR SERVICIOS</t>
  </si>
  <si>
    <t>AGUINALDOS Y BONIFICACIONES</t>
  </si>
  <si>
    <t>CAPACITACIÓN</t>
  </si>
  <si>
    <t>INDEMNIZACIONES</t>
  </si>
  <si>
    <t>OBLIGACIONES LABORALES</t>
  </si>
  <si>
    <t>OTROS GASTOS DIVERSOS</t>
  </si>
  <si>
    <t>4-1-2</t>
  </si>
  <si>
    <t>GASTOS GENERALES DE ADMINISTRACIÓN Y DE PERSONAL DE OPERACIONES BURSATILES.</t>
  </si>
  <si>
    <t>4-1-2-0</t>
  </si>
  <si>
    <t>GASTOS DE PERSONAL</t>
  </si>
  <si>
    <t>4-1-2-0-000</t>
  </si>
  <si>
    <t>SUELDOS Y SALARIOS DE PERSONAL</t>
  </si>
  <si>
    <t>4-1-2-0-000-001</t>
  </si>
  <si>
    <t>4-1-2-0-030</t>
  </si>
  <si>
    <t>4-1-2-0-030-001</t>
  </si>
  <si>
    <t>4-1-2-0-040</t>
  </si>
  <si>
    <t>4-1-2-0-040-001</t>
  </si>
  <si>
    <t>4-1-2-0-060</t>
  </si>
  <si>
    <t>4-1-2-0-060-001</t>
  </si>
  <si>
    <t>4-1-2-0-090</t>
  </si>
  <si>
    <t>4-1-2-0-090-001</t>
  </si>
  <si>
    <t>4-1-2-0-110</t>
  </si>
  <si>
    <t>4-1-2-0-110-001</t>
  </si>
  <si>
    <t>4-1-2-0-110-002</t>
  </si>
  <si>
    <t>CUOTA PATRONAL AFP'S</t>
  </si>
  <si>
    <t>4-1-2-0-130</t>
  </si>
  <si>
    <t>4-1-2-0-130-001</t>
  </si>
  <si>
    <t>4-1-2-2</t>
  </si>
  <si>
    <t>GASTOS POR SERVICIOS RECIBIDOS DE TERCEROS</t>
  </si>
  <si>
    <t>4-1-2-2-020</t>
  </si>
  <si>
    <t>4-1-2-2-020-001</t>
  </si>
  <si>
    <t>4-1-2-2-020-002</t>
  </si>
  <si>
    <t>INTERNET</t>
  </si>
  <si>
    <t>4-1-2-2-040</t>
  </si>
  <si>
    <t>4-1-2-2-040-002</t>
  </si>
  <si>
    <t>SERVICIOS DE COMPUTO CEDEVAL</t>
  </si>
  <si>
    <t>4-1-2-2-050</t>
  </si>
  <si>
    <t>4-1-2-2-050-001</t>
  </si>
  <si>
    <t>4-1-2-2-090</t>
  </si>
  <si>
    <t>4-1-2-2-090-001</t>
  </si>
  <si>
    <t>PUBLICACIONES Y ANUNCIOS</t>
  </si>
  <si>
    <t>4-1-2-2-090-002</t>
  </si>
  <si>
    <t>PUBLICACION ESTADOS FINANCIEROS</t>
  </si>
  <si>
    <t>4-1-2-2-180</t>
  </si>
  <si>
    <t>4-1-2-2-180-001</t>
  </si>
  <si>
    <t>HONORARIOS LEGALES</t>
  </si>
  <si>
    <t>4-1-2-2-180-002</t>
  </si>
  <si>
    <t>ALQUILER BODEGA(DOCUMENTOS)</t>
  </si>
  <si>
    <t>4-1-2-2-180-003</t>
  </si>
  <si>
    <t>4-1-2-2-180-004</t>
  </si>
  <si>
    <t>ALQUILER DE LOCAL</t>
  </si>
  <si>
    <t>4-1-2-4</t>
  </si>
  <si>
    <t>IMPUESTOS Y CONTRIBUCIONES</t>
  </si>
  <si>
    <t>4-1-2-4-040</t>
  </si>
  <si>
    <t>CONTRIBUCIONES ACABOLSA.</t>
  </si>
  <si>
    <t>4-1-2-4-040-001</t>
  </si>
  <si>
    <t>4-1-2-5</t>
  </si>
  <si>
    <t>GASTOS DIVERSOS</t>
  </si>
  <si>
    <t>4-1-2-5-050</t>
  </si>
  <si>
    <t>4-1-2-5-050-001</t>
  </si>
  <si>
    <t>GASTOS DE VIAJE Y TRANSPORTE</t>
  </si>
  <si>
    <t>4-1-2-5-050-009</t>
  </si>
  <si>
    <t>GASTOS DE OFICINA</t>
  </si>
  <si>
    <t>4-1-3</t>
  </si>
  <si>
    <t>GASTOS  POR DEPRECIACION, AMORTIZACION Y DETERIORO  POR OPERACIONES CORRIENTES</t>
  </si>
  <si>
    <t>4-1-3-2</t>
  </si>
  <si>
    <t>AMORTIZACIÓN DE ACTIVOS INTANGIBLES</t>
  </si>
  <si>
    <t>4-1-3-2-000</t>
  </si>
  <si>
    <t>AMORTIZACIÓN  DE PUESTO DE BOLSA</t>
  </si>
  <si>
    <t>4-1-3-2-000-001</t>
  </si>
  <si>
    <t>AMORTIZACION DE PUESTO DE BOLSA</t>
  </si>
  <si>
    <t>4-4</t>
  </si>
  <si>
    <t>4-4-0</t>
  </si>
  <si>
    <t>4-4-0-0</t>
  </si>
  <si>
    <t>4-4-0-0-000</t>
  </si>
  <si>
    <t>4-4-0-0-000-001</t>
  </si>
  <si>
    <t>IMPUESTO RENTA</t>
  </si>
  <si>
    <t>5</t>
  </si>
  <si>
    <t>INGRESOS</t>
  </si>
  <si>
    <t>5-1</t>
  </si>
  <si>
    <t>INGRESOS DE OPERACIÓN</t>
  </si>
  <si>
    <t>5-1-2</t>
  </si>
  <si>
    <t>INGRESOS DIVERSOS</t>
  </si>
  <si>
    <t>5-1-2-1</t>
  </si>
  <si>
    <t>INGRESOS DE OPERACIONES POR SERVICIOS DIVERSOS</t>
  </si>
  <si>
    <t>5-1-2-1-020</t>
  </si>
  <si>
    <t>INGRESOS POR SERVICIOS DE REPRESENTACION DE LOS TENEDORES DE VALORES</t>
  </si>
  <si>
    <t>5-1-2-1-020-016</t>
  </si>
  <si>
    <t>SOCIEDAD DE DISTRIBUIDORA</t>
  </si>
  <si>
    <t>5-1-2-1-020-018</t>
  </si>
  <si>
    <t>5-1-2-1-020-019</t>
  </si>
  <si>
    <t>5-1-2-1-030</t>
  </si>
  <si>
    <t>INGRESOS POR SERICIOS DE TENEDORES DE PRENDA</t>
  </si>
  <si>
    <t>5-1-2-1-030-001</t>
  </si>
  <si>
    <t>5-2</t>
  </si>
  <si>
    <t>INGRESOS FINANCIEROS</t>
  </si>
  <si>
    <t>5-2-1</t>
  </si>
  <si>
    <t>INGRESOS POR INVERSIONES FINANCIERAS</t>
  </si>
  <si>
    <t>5-2-1-0</t>
  </si>
  <si>
    <t>INGRESOS GRAVADOS POR IMPUESTO SOBRE LA RENTA.</t>
  </si>
  <si>
    <t>5-2-1-0-010</t>
  </si>
  <si>
    <t>INGRESOS POR OPERACIONES DE INVERSIÓN EN TÍTULOS VALORES DE RENTA VARIABLE</t>
  </si>
  <si>
    <t>5-2-1-0-010-002</t>
  </si>
  <si>
    <t>ACCIONES BOLSA DE VALORES DE EL SALVADOR; S.A. DE C.V.</t>
  </si>
  <si>
    <t>5-2-1-0-010-003</t>
  </si>
  <si>
    <t>ACCIONES CEDEVAL</t>
  </si>
  <si>
    <t>6</t>
  </si>
  <si>
    <t>CONTINGENTES DE COMPROMISOS Y DE CONTROL PROPIAS</t>
  </si>
  <si>
    <t>6-1</t>
  </si>
  <si>
    <t>CUENTAS CONTINGENTES DE COMPROMISO DEUDORAS.</t>
  </si>
  <si>
    <t>6-1-0</t>
  </si>
  <si>
    <t>GARANTÍAS OTORGADAS</t>
  </si>
  <si>
    <t>6-1-0-3</t>
  </si>
  <si>
    <t>AVALES Y FIANZAS OTORGADAS</t>
  </si>
  <si>
    <t>6-1-0-3-000</t>
  </si>
  <si>
    <t>6-1-0-3-000-001</t>
  </si>
  <si>
    <t>GARANTIAS</t>
  </si>
  <si>
    <t>7</t>
  </si>
  <si>
    <t>CONTINGENTES DE COMPROMISO Y CONTROL PROPIAS</t>
  </si>
  <si>
    <t>7-1</t>
  </si>
  <si>
    <t>CUENTAS CONTINGENTES Y DE COMPROMISOS ACREEDORAS</t>
  </si>
  <si>
    <t>7-1-0</t>
  </si>
  <si>
    <t>RESPONSABILIDAD POR GARANTÍAS OTORGADAS</t>
  </si>
  <si>
    <t>7-1-0-1</t>
  </si>
  <si>
    <t>RESPONSABILIDAD POR OTRAS GARANTÍAS OTORGADAS</t>
  </si>
  <si>
    <t>7-1-0-1-000</t>
  </si>
  <si>
    <t>7-1-0-1-000-001</t>
  </si>
  <si>
    <t>RESPONSABILIDAD POR OTRAS GARANTIAS OTORGADAS</t>
  </si>
  <si>
    <t>Saldos al 31 de mayo de 2021</t>
  </si>
  <si>
    <t>Por los períodos del 1 de enero al 31  de mayo 2021</t>
  </si>
  <si>
    <t>Francisco Antonio Paiz Serrano</t>
  </si>
  <si>
    <t>FLUJO DE EFECTIVO AL 31/08/2021</t>
  </si>
  <si>
    <t>AGOSTO</t>
  </si>
  <si>
    <t>DICIEMBRE</t>
  </si>
  <si>
    <t>Estado de Cambios en el Patrimonio del 01 de enero al 30 de septiembre 2021</t>
  </si>
  <si>
    <t>Balance General al 31 de marzo de 2022</t>
  </si>
  <si>
    <t>Estado de Resultados al 31 de marzo de 2022</t>
  </si>
</sst>
</file>

<file path=xl/styles.xml><?xml version="1.0" encoding="utf-8"?>
<styleSheet xmlns="http://schemas.openxmlformats.org/spreadsheetml/2006/main">
  <numFmts count="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5" formatCode="_(* #,##0_);_(* \(#,##0\);_(* &quot;-&quot;??_);_(@_)"/>
    <numFmt numFmtId="166" formatCode="#,##0.0000000000000_);\(#,##0.0000000000000\)"/>
    <numFmt numFmtId="167" formatCode="#,##0.000"/>
  </numFmts>
  <fonts count="2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Geneva"/>
      <family val="2"/>
    </font>
    <font>
      <b/>
      <u/>
      <sz val="11"/>
      <name val="Times New Roman"/>
      <family val="1"/>
    </font>
    <font>
      <i/>
      <sz val="1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Comic Sans MS"/>
      <family val="4"/>
    </font>
    <font>
      <sz val="10"/>
      <name val="Comic Sans MS"/>
      <family val="4"/>
    </font>
    <font>
      <b/>
      <sz val="10"/>
      <color rgb="FFFF0000"/>
      <name val="Arial"/>
      <family val="2"/>
    </font>
    <font>
      <sz val="10"/>
      <color rgb="FFFF0000"/>
      <name val="Comic Sans MS"/>
      <family val="4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0"/>
      <name val="Comic Sans MS"/>
      <family val="4"/>
    </font>
    <font>
      <sz val="10"/>
      <name val="Arial"/>
      <family val="2"/>
    </font>
    <font>
      <u/>
      <sz val="11"/>
      <name val="Times New Roman"/>
      <family val="1"/>
    </font>
    <font>
      <b/>
      <sz val="10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1" fillId="0" borderId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6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</cellStyleXfs>
  <cellXfs count="288">
    <xf numFmtId="0" fontId="0" fillId="0" borderId="0" xfId="0"/>
    <xf numFmtId="0" fontId="3" fillId="2" borderId="0" xfId="1" applyFont="1" applyFill="1"/>
    <xf numFmtId="0" fontId="2" fillId="2" borderId="0" xfId="1" applyFont="1" applyFill="1" applyAlignment="1">
      <alignment horizontal="left"/>
    </xf>
    <xf numFmtId="0" fontId="2" fillId="0" borderId="0" xfId="1" applyFont="1" applyFill="1" applyAlignment="1">
      <alignment horizontal="left"/>
    </xf>
    <xf numFmtId="0" fontId="3" fillId="2" borderId="0" xfId="1" applyFont="1" applyFill="1" applyAlignment="1">
      <alignment horizontal="left"/>
    </xf>
    <xf numFmtId="0" fontId="3" fillId="0" borderId="0" xfId="1" applyFont="1" applyFill="1" applyAlignment="1">
      <alignment horizontal="left"/>
    </xf>
    <xf numFmtId="0" fontId="3" fillId="2" borderId="0" xfId="2" applyFont="1" applyFill="1"/>
    <xf numFmtId="0" fontId="3" fillId="0" borderId="0" xfId="2" applyFont="1" applyFill="1"/>
    <xf numFmtId="0" fontId="3" fillId="2" borderId="1" xfId="2" applyFont="1" applyFill="1" applyBorder="1"/>
    <xf numFmtId="0" fontId="3" fillId="0" borderId="1" xfId="2" applyFont="1" applyFill="1" applyBorder="1"/>
    <xf numFmtId="0" fontId="5" fillId="2" borderId="0" xfId="1" applyFont="1" applyFill="1" applyAlignment="1">
      <alignment horizontal="center"/>
    </xf>
    <xf numFmtId="37" fontId="3" fillId="0" borderId="0" xfId="1" applyNumberFormat="1" applyFont="1" applyFill="1"/>
    <xf numFmtId="37" fontId="3" fillId="2" borderId="0" xfId="1" applyNumberFormat="1" applyFont="1" applyFill="1"/>
    <xf numFmtId="39" fontId="3" fillId="0" borderId="0" xfId="1" applyNumberFormat="1" applyFont="1" applyFill="1"/>
    <xf numFmtId="0" fontId="3" fillId="2" borderId="0" xfId="1" applyFont="1" applyFill="1" applyAlignment="1">
      <alignment horizontal="left" indent="1"/>
    </xf>
    <xf numFmtId="39" fontId="3" fillId="0" borderId="2" xfId="1" applyNumberFormat="1" applyFont="1" applyFill="1" applyBorder="1"/>
    <xf numFmtId="0" fontId="2" fillId="2" borderId="0" xfId="1" applyFont="1" applyFill="1"/>
    <xf numFmtId="39" fontId="3" fillId="0" borderId="2" xfId="4" applyNumberFormat="1" applyFont="1" applyFill="1" applyBorder="1" applyAlignment="1">
      <alignment horizontal="right"/>
    </xf>
    <xf numFmtId="39" fontId="3" fillId="0" borderId="0" xfId="4" applyNumberFormat="1" applyFont="1" applyFill="1"/>
    <xf numFmtId="39" fontId="3" fillId="0" borderId="0" xfId="4" applyNumberFormat="1" applyFont="1" applyFill="1" applyBorder="1" applyAlignment="1">
      <alignment horizontal="right"/>
    </xf>
    <xf numFmtId="39" fontId="3" fillId="0" borderId="2" xfId="4" applyNumberFormat="1" applyFont="1" applyFill="1" applyBorder="1"/>
    <xf numFmtId="0" fontId="3" fillId="2" borderId="0" xfId="1" applyFont="1" applyFill="1" applyAlignment="1">
      <alignment horizontal="center"/>
    </xf>
    <xf numFmtId="39" fontId="3" fillId="0" borderId="3" xfId="4" applyNumberFormat="1" applyFont="1" applyFill="1" applyBorder="1"/>
    <xf numFmtId="39" fontId="3" fillId="0" borderId="0" xfId="4" applyNumberFormat="1" applyFont="1" applyFill="1" applyBorder="1"/>
    <xf numFmtId="0" fontId="6" fillId="0" borderId="0" xfId="1" applyFont="1"/>
    <xf numFmtId="3" fontId="3" fillId="2" borderId="0" xfId="1" applyNumberFormat="1" applyFont="1" applyFill="1" applyAlignment="1">
      <alignment horizontal="right"/>
    </xf>
    <xf numFmtId="0" fontId="3" fillId="3" borderId="0" xfId="2" applyFont="1" applyFill="1"/>
    <xf numFmtId="0" fontId="3" fillId="3" borderId="1" xfId="2" applyFont="1" applyFill="1" applyBorder="1"/>
    <xf numFmtId="0" fontId="3" fillId="3" borderId="0" xfId="1" applyFont="1" applyFill="1"/>
    <xf numFmtId="0" fontId="3" fillId="0" borderId="0" xfId="1" applyFont="1" applyFill="1"/>
    <xf numFmtId="3" fontId="3" fillId="3" borderId="0" xfId="1" applyNumberFormat="1" applyFont="1" applyFill="1" applyAlignment="1">
      <alignment horizontal="right"/>
    </xf>
    <xf numFmtId="0" fontId="3" fillId="0" borderId="0" xfId="1" applyFont="1" applyFill="1" applyBorder="1" applyAlignment="1">
      <alignment horizontal="right"/>
    </xf>
    <xf numFmtId="0" fontId="7" fillId="3" borderId="0" xfId="1" applyFont="1" applyFill="1"/>
    <xf numFmtId="0" fontId="8" fillId="3" borderId="0" xfId="1" applyFont="1" applyFill="1" applyAlignment="1">
      <alignment horizontal="center"/>
    </xf>
    <xf numFmtId="0" fontId="8" fillId="3" borderId="0" xfId="1" applyFont="1" applyFill="1"/>
    <xf numFmtId="37" fontId="8" fillId="3" borderId="0" xfId="1" applyNumberFormat="1" applyFont="1" applyFill="1" applyBorder="1" applyAlignment="1">
      <alignment horizontal="right"/>
    </xf>
    <xf numFmtId="0" fontId="9" fillId="0" borderId="0" xfId="1" applyFont="1" applyAlignment="1">
      <alignment horizontal="centerContinuous"/>
    </xf>
    <xf numFmtId="0" fontId="1" fillId="0" borderId="0" xfId="1"/>
    <xf numFmtId="0" fontId="10" fillId="4" borderId="5" xfId="1" applyFont="1" applyFill="1" applyBorder="1"/>
    <xf numFmtId="0" fontId="10" fillId="4" borderId="4" xfId="1" applyFont="1" applyFill="1" applyBorder="1"/>
    <xf numFmtId="0" fontId="9" fillId="4" borderId="4" xfId="1" applyFont="1" applyFill="1" applyBorder="1" applyAlignment="1">
      <alignment horizontal="center"/>
    </xf>
    <xf numFmtId="0" fontId="10" fillId="4" borderId="8" xfId="1" applyFont="1" applyFill="1" applyBorder="1"/>
    <xf numFmtId="0" fontId="9" fillId="4" borderId="2" xfId="1" applyFont="1" applyFill="1" applyBorder="1"/>
    <xf numFmtId="0" fontId="9" fillId="4" borderId="2" xfId="1" applyFont="1" applyFill="1" applyBorder="1" applyAlignment="1">
      <alignment horizontal="center"/>
    </xf>
    <xf numFmtId="0" fontId="9" fillId="0" borderId="11" xfId="1" applyFont="1" applyBorder="1"/>
    <xf numFmtId="0" fontId="9" fillId="0" borderId="0" xfId="1" applyFont="1" applyBorder="1"/>
    <xf numFmtId="4" fontId="10" fillId="0" borderId="12" xfId="1" applyNumberFormat="1" applyFont="1" applyBorder="1"/>
    <xf numFmtId="4" fontId="10" fillId="0" borderId="0" xfId="1" applyNumberFormat="1" applyFont="1" applyBorder="1"/>
    <xf numFmtId="4" fontId="10" fillId="0" borderId="13" xfId="1" applyNumberFormat="1" applyFont="1" applyBorder="1"/>
    <xf numFmtId="4" fontId="10" fillId="0" borderId="14" xfId="1" applyNumberFormat="1" applyFont="1" applyBorder="1"/>
    <xf numFmtId="4" fontId="10" fillId="0" borderId="11" xfId="1" applyNumberFormat="1" applyFont="1" applyBorder="1"/>
    <xf numFmtId="43" fontId="10" fillId="0" borderId="11" xfId="3" applyFont="1" applyBorder="1"/>
    <xf numFmtId="43" fontId="10" fillId="0" borderId="0" xfId="3" applyFont="1" applyBorder="1"/>
    <xf numFmtId="43" fontId="10" fillId="0" borderId="13" xfId="3" applyFont="1" applyBorder="1"/>
    <xf numFmtId="43" fontId="10" fillId="0" borderId="14" xfId="3" applyFont="1" applyBorder="1"/>
    <xf numFmtId="43" fontId="10" fillId="0" borderId="14" xfId="3" applyFont="1" applyFill="1" applyBorder="1"/>
    <xf numFmtId="43" fontId="10" fillId="0" borderId="0" xfId="3" applyFont="1" applyFill="1" applyBorder="1"/>
    <xf numFmtId="43" fontId="10" fillId="0" borderId="11" xfId="3" applyFont="1" applyFill="1" applyBorder="1"/>
    <xf numFmtId="43" fontId="10" fillId="0" borderId="11" xfId="3" applyFont="1" applyBorder="1" applyAlignment="1">
      <alignment horizontal="left"/>
    </xf>
    <xf numFmtId="43" fontId="10" fillId="0" borderId="0" xfId="3" applyFont="1" applyBorder="1" applyAlignment="1">
      <alignment horizontal="left"/>
    </xf>
    <xf numFmtId="43" fontId="10" fillId="3" borderId="0" xfId="3" applyFont="1" applyFill="1" applyBorder="1"/>
    <xf numFmtId="43" fontId="10" fillId="3" borderId="11" xfId="3" applyFont="1" applyFill="1" applyBorder="1"/>
    <xf numFmtId="43" fontId="10" fillId="5" borderId="0" xfId="3" applyFont="1" applyFill="1" applyBorder="1"/>
    <xf numFmtId="43" fontId="10" fillId="6" borderId="0" xfId="3" applyFont="1" applyFill="1" applyBorder="1"/>
    <xf numFmtId="43" fontId="11" fillId="0" borderId="0" xfId="3" applyFont="1"/>
    <xf numFmtId="43" fontId="10" fillId="7" borderId="0" xfId="3" applyFont="1" applyFill="1" applyBorder="1"/>
    <xf numFmtId="43" fontId="10" fillId="0" borderId="8" xfId="3" applyFont="1" applyBorder="1"/>
    <xf numFmtId="43" fontId="10" fillId="8" borderId="8" xfId="3" applyFont="1" applyFill="1" applyBorder="1"/>
    <xf numFmtId="43" fontId="9" fillId="0" borderId="11" xfId="3" quotePrefix="1" applyFont="1" applyBorder="1" applyAlignment="1">
      <alignment horizontal="left"/>
    </xf>
    <xf numFmtId="43" fontId="9" fillId="0" borderId="0" xfId="3" quotePrefix="1" applyFont="1" applyBorder="1" applyAlignment="1">
      <alignment horizontal="left"/>
    </xf>
    <xf numFmtId="43" fontId="10" fillId="0" borderId="15" xfId="3" applyFont="1" applyBorder="1"/>
    <xf numFmtId="43" fontId="10" fillId="0" borderId="16" xfId="3" applyFont="1" applyBorder="1"/>
    <xf numFmtId="43" fontId="10" fillId="0" borderId="17" xfId="3" applyFont="1" applyBorder="1"/>
    <xf numFmtId="43" fontId="10" fillId="0" borderId="18" xfId="3" applyFont="1" applyBorder="1"/>
    <xf numFmtId="43" fontId="10" fillId="0" borderId="19" xfId="3" applyFont="1" applyFill="1" applyBorder="1"/>
    <xf numFmtId="43" fontId="10" fillId="3" borderId="15" xfId="3" applyFont="1" applyFill="1" applyBorder="1"/>
    <xf numFmtId="43" fontId="10" fillId="3" borderId="19" xfId="3" applyFont="1" applyFill="1" applyBorder="1"/>
    <xf numFmtId="43" fontId="10" fillId="0" borderId="11" xfId="3" quotePrefix="1" applyFont="1" applyBorder="1" applyAlignment="1">
      <alignment horizontal="left"/>
    </xf>
    <xf numFmtId="43" fontId="10" fillId="0" borderId="0" xfId="3" quotePrefix="1" applyFont="1" applyBorder="1" applyAlignment="1">
      <alignment horizontal="left"/>
    </xf>
    <xf numFmtId="43" fontId="10" fillId="0" borderId="20" xfId="3" applyFont="1" applyBorder="1"/>
    <xf numFmtId="43" fontId="10" fillId="0" borderId="21" xfId="3" applyFont="1" applyBorder="1"/>
    <xf numFmtId="43" fontId="10" fillId="9" borderId="0" xfId="3" applyFont="1" applyFill="1" applyBorder="1"/>
    <xf numFmtId="43" fontId="9" fillId="0" borderId="11" xfId="3" applyFont="1" applyBorder="1"/>
    <xf numFmtId="43" fontId="9" fillId="0" borderId="0" xfId="3" applyFont="1" applyBorder="1"/>
    <xf numFmtId="43" fontId="9" fillId="0" borderId="14" xfId="3" applyFont="1" applyBorder="1"/>
    <xf numFmtId="43" fontId="9" fillId="3" borderId="11" xfId="3" applyFont="1" applyFill="1" applyBorder="1"/>
    <xf numFmtId="43" fontId="10" fillId="0" borderId="10" xfId="3" applyFont="1" applyBorder="1"/>
    <xf numFmtId="43" fontId="10" fillId="0" borderId="19" xfId="3" applyFont="1" applyBorder="1"/>
    <xf numFmtId="43" fontId="10" fillId="0" borderId="2" xfId="3" applyFont="1" applyBorder="1"/>
    <xf numFmtId="43" fontId="10" fillId="10" borderId="2" xfId="3" applyFont="1" applyFill="1" applyBorder="1"/>
    <xf numFmtId="43" fontId="10" fillId="11" borderId="8" xfId="3" applyFont="1" applyFill="1" applyBorder="1"/>
    <xf numFmtId="43" fontId="10" fillId="0" borderId="0" xfId="3" applyFont="1"/>
    <xf numFmtId="43" fontId="10" fillId="3" borderId="23" xfId="3" applyFont="1" applyFill="1" applyBorder="1"/>
    <xf numFmtId="43" fontId="10" fillId="13" borderId="22" xfId="3" applyFont="1" applyFill="1" applyBorder="1"/>
    <xf numFmtId="43" fontId="10" fillId="3" borderId="14" xfId="3" applyFont="1" applyFill="1" applyBorder="1"/>
    <xf numFmtId="43" fontId="10" fillId="3" borderId="13" xfId="3" applyFont="1" applyFill="1" applyBorder="1"/>
    <xf numFmtId="43" fontId="10" fillId="6" borderId="14" xfId="3" applyFont="1" applyFill="1" applyBorder="1"/>
    <xf numFmtId="43" fontId="10" fillId="3" borderId="10" xfId="3" applyFont="1" applyFill="1" applyBorder="1"/>
    <xf numFmtId="43" fontId="10" fillId="3" borderId="18" xfId="3" applyFont="1" applyFill="1" applyBorder="1"/>
    <xf numFmtId="43" fontId="10" fillId="3" borderId="17" xfId="3" applyFont="1" applyFill="1" applyBorder="1"/>
    <xf numFmtId="43" fontId="10" fillId="3" borderId="0" xfId="3" applyFont="1" applyFill="1"/>
    <xf numFmtId="43" fontId="10" fillId="4" borderId="26" xfId="3" applyFont="1" applyFill="1" applyBorder="1"/>
    <xf numFmtId="165" fontId="1" fillId="14" borderId="0" xfId="1" applyNumberFormat="1" applyFill="1"/>
    <xf numFmtId="43" fontId="1" fillId="0" borderId="0" xfId="1" applyNumberFormat="1"/>
    <xf numFmtId="43" fontId="10" fillId="15" borderId="14" xfId="3" applyFont="1" applyFill="1" applyBorder="1"/>
    <xf numFmtId="43" fontId="10" fillId="16" borderId="28" xfId="3" applyFont="1" applyFill="1" applyBorder="1"/>
    <xf numFmtId="43" fontId="10" fillId="17" borderId="28" xfId="3" applyFont="1" applyFill="1" applyBorder="1"/>
    <xf numFmtId="165" fontId="1" fillId="0" borderId="0" xfId="1" applyNumberFormat="1"/>
    <xf numFmtId="43" fontId="10" fillId="7" borderId="14" xfId="3" applyFont="1" applyFill="1" applyBorder="1"/>
    <xf numFmtId="43" fontId="10" fillId="13" borderId="14" xfId="3" applyFont="1" applyFill="1" applyBorder="1"/>
    <xf numFmtId="43" fontId="10" fillId="11" borderId="28" xfId="3" applyFont="1" applyFill="1" applyBorder="1"/>
    <xf numFmtId="43" fontId="12" fillId="3" borderId="14" xfId="3" applyFont="1" applyFill="1" applyBorder="1"/>
    <xf numFmtId="43" fontId="10" fillId="0" borderId="28" xfId="3" applyFont="1" applyBorder="1"/>
    <xf numFmtId="43" fontId="10" fillId="9" borderId="14" xfId="3" applyFont="1" applyFill="1" applyBorder="1"/>
    <xf numFmtId="43" fontId="10" fillId="8" borderId="13" xfId="3" applyFont="1" applyFill="1" applyBorder="1"/>
    <xf numFmtId="43" fontId="10" fillId="0" borderId="13" xfId="3" applyFont="1" applyFill="1" applyBorder="1"/>
    <xf numFmtId="43" fontId="10" fillId="0" borderId="31" xfId="3" applyFont="1" applyBorder="1"/>
    <xf numFmtId="43" fontId="10" fillId="0" borderId="9" xfId="3" applyFont="1" applyBorder="1"/>
    <xf numFmtId="43" fontId="11" fillId="0" borderId="0" xfId="3" applyFont="1" applyAlignment="1">
      <alignment horizontal="center"/>
    </xf>
    <xf numFmtId="43" fontId="10" fillId="16" borderId="9" xfId="3" applyFont="1" applyFill="1" applyBorder="1"/>
    <xf numFmtId="43" fontId="10" fillId="17" borderId="10" xfId="3" applyFont="1" applyFill="1" applyBorder="1"/>
    <xf numFmtId="0" fontId="10" fillId="0" borderId="0" xfId="1" applyFont="1"/>
    <xf numFmtId="165" fontId="10" fillId="0" borderId="0" xfId="3" applyNumberFormat="1" applyFont="1" applyBorder="1"/>
    <xf numFmtId="43" fontId="10" fillId="0" borderId="0" xfId="3" applyNumberFormat="1" applyFont="1" applyBorder="1"/>
    <xf numFmtId="43" fontId="10" fillId="0" borderId="0" xfId="1" applyNumberFormat="1" applyFont="1"/>
    <xf numFmtId="165" fontId="10" fillId="0" borderId="0" xfId="3" applyNumberFormat="1" applyFont="1"/>
    <xf numFmtId="0" fontId="10" fillId="0" borderId="0" xfId="1" applyFont="1" applyAlignment="1">
      <alignment horizontal="center"/>
    </xf>
    <xf numFmtId="0" fontId="10" fillId="0" borderId="0" xfId="1" applyFont="1" applyBorder="1"/>
    <xf numFmtId="165" fontId="10" fillId="0" borderId="0" xfId="1" applyNumberFormat="1" applyFont="1"/>
    <xf numFmtId="0" fontId="5" fillId="0" borderId="0" xfId="1" applyFont="1" applyFill="1" applyAlignment="1">
      <alignment horizontal="center" vertical="center"/>
    </xf>
    <xf numFmtId="39" fontId="2" fillId="0" borderId="3" xfId="4" applyNumberFormat="1" applyFont="1" applyFill="1" applyBorder="1" applyAlignment="1">
      <alignment horizontal="right"/>
    </xf>
    <xf numFmtId="0" fontId="3" fillId="2" borderId="0" xfId="1" applyFont="1" applyFill="1" applyAlignment="1">
      <alignment horizontal="left"/>
    </xf>
    <xf numFmtId="0" fontId="15" fillId="0" borderId="0" xfId="1" applyFont="1"/>
    <xf numFmtId="43" fontId="15" fillId="0" borderId="0" xfId="3" applyNumberFormat="1" applyFont="1"/>
    <xf numFmtId="43" fontId="15" fillId="0" borderId="0" xfId="1" applyNumberFormat="1" applyFont="1"/>
    <xf numFmtId="165" fontId="15" fillId="0" borderId="0" xfId="3" applyNumberFormat="1" applyFont="1"/>
    <xf numFmtId="0" fontId="15" fillId="0" borderId="0" xfId="1" applyFont="1" applyAlignment="1">
      <alignment horizontal="center"/>
    </xf>
    <xf numFmtId="165" fontId="12" fillId="0" borderId="0" xfId="3" applyNumberFormat="1" applyFont="1"/>
    <xf numFmtId="43" fontId="10" fillId="15" borderId="13" xfId="3" applyFont="1" applyFill="1" applyBorder="1"/>
    <xf numFmtId="0" fontId="3" fillId="0" borderId="0" xfId="6" applyFont="1" applyFill="1" applyAlignment="1"/>
    <xf numFmtId="0" fontId="3" fillId="0" borderId="0" xfId="6" applyFont="1" applyFill="1" applyBorder="1" applyAlignment="1"/>
    <xf numFmtId="0" fontId="3" fillId="0" borderId="0" xfId="6" applyFont="1" applyFill="1" applyAlignment="1">
      <alignment horizontal="center"/>
    </xf>
    <xf numFmtId="39" fontId="3" fillId="0" borderId="0" xfId="6" applyNumberFormat="1" applyFont="1" applyFill="1" applyBorder="1" applyAlignment="1"/>
    <xf numFmtId="0" fontId="2" fillId="0" borderId="0" xfId="6" applyFont="1" applyFill="1" applyAlignment="1"/>
    <xf numFmtId="37" fontId="3" fillId="0" borderId="0" xfId="3" applyNumberFormat="1" applyFont="1" applyFill="1" applyBorder="1" applyAlignment="1"/>
    <xf numFmtId="37" fontId="3" fillId="0" borderId="0" xfId="3" applyNumberFormat="1" applyFont="1" applyFill="1" applyAlignment="1"/>
    <xf numFmtId="39" fontId="3" fillId="0" borderId="0" xfId="6" applyNumberFormat="1" applyFont="1" applyFill="1" applyAlignment="1"/>
    <xf numFmtId="39" fontId="3" fillId="0" borderId="15" xfId="3" applyNumberFormat="1" applyFont="1" applyFill="1" applyBorder="1" applyAlignment="1"/>
    <xf numFmtId="39" fontId="3" fillId="0" borderId="0" xfId="3" applyNumberFormat="1" applyFont="1" applyFill="1" applyBorder="1" applyAlignment="1"/>
    <xf numFmtId="39" fontId="3" fillId="0" borderId="4" xfId="3" applyNumberFormat="1" applyFont="1" applyFill="1" applyBorder="1" applyAlignment="1"/>
    <xf numFmtId="37" fontId="3" fillId="0" borderId="0" xfId="6" applyNumberFormat="1" applyFont="1" applyFill="1" applyAlignment="1"/>
    <xf numFmtId="39" fontId="3" fillId="0" borderId="0" xfId="6" applyNumberFormat="1" applyFont="1" applyAlignment="1"/>
    <xf numFmtId="0" fontId="3" fillId="0" borderId="0" xfId="6" applyFont="1" applyFill="1" applyAlignment="1">
      <alignment horizontal="left"/>
    </xf>
    <xf numFmtId="39" fontId="3" fillId="0" borderId="0" xfId="3" applyNumberFormat="1" applyFont="1" applyFill="1" applyBorder="1" applyAlignment="1">
      <alignment horizontal="right"/>
    </xf>
    <xf numFmtId="39" fontId="3" fillId="0" borderId="2" xfId="3" applyNumberFormat="1" applyFont="1" applyFill="1" applyBorder="1" applyAlignment="1">
      <alignment horizontal="right"/>
    </xf>
    <xf numFmtId="43" fontId="3" fillId="0" borderId="0" xfId="3" applyFont="1" applyFill="1" applyAlignment="1"/>
    <xf numFmtId="39" fontId="3" fillId="0" borderId="2" xfId="3" applyNumberFormat="1" applyFont="1" applyFill="1" applyBorder="1" applyAlignment="1"/>
    <xf numFmtId="39" fontId="3" fillId="0" borderId="0" xfId="3" applyNumberFormat="1" applyFont="1" applyAlignment="1"/>
    <xf numFmtId="39" fontId="3" fillId="0" borderId="0" xfId="3" applyNumberFormat="1" applyFont="1" applyFill="1" applyAlignment="1"/>
    <xf numFmtId="0" fontId="3" fillId="0" borderId="0" xfId="6" applyFont="1" applyFill="1" applyAlignment="1">
      <alignment vertical="top"/>
    </xf>
    <xf numFmtId="39" fontId="3" fillId="0" borderId="15" xfId="6" applyNumberFormat="1" applyFont="1" applyFill="1" applyBorder="1" applyAlignment="1"/>
    <xf numFmtId="0" fontId="3" fillId="0" borderId="0" xfId="6" quotePrefix="1" applyFont="1" applyFill="1" applyAlignment="1">
      <alignment horizontal="left"/>
    </xf>
    <xf numFmtId="39" fontId="17" fillId="0" borderId="0" xfId="3" applyNumberFormat="1" applyFont="1" applyFill="1" applyBorder="1" applyAlignment="1"/>
    <xf numFmtId="39" fontId="17" fillId="0" borderId="0" xfId="3" applyNumberFormat="1" applyFont="1" applyFill="1" applyAlignment="1"/>
    <xf numFmtId="0" fontId="17" fillId="0" borderId="0" xfId="6" applyFont="1" applyFill="1" applyAlignment="1"/>
    <xf numFmtId="0" fontId="17" fillId="0" borderId="0" xfId="6" applyFont="1" applyFill="1" applyAlignment="1">
      <alignment horizontal="center"/>
    </xf>
    <xf numFmtId="0" fontId="5" fillId="0" borderId="0" xfId="6" applyFont="1" applyFill="1" applyAlignment="1"/>
    <xf numFmtId="3" fontId="3" fillId="0" borderId="0" xfId="6" applyNumberFormat="1" applyFont="1" applyFill="1" applyBorder="1" applyAlignment="1"/>
    <xf numFmtId="3" fontId="3" fillId="0" borderId="0" xfId="6" applyNumberFormat="1" applyFont="1" applyFill="1" applyAlignment="1"/>
    <xf numFmtId="0" fontId="3" fillId="0" borderId="0" xfId="6" applyFont="1" applyFill="1" applyBorder="1" applyAlignment="1">
      <alignment horizontal="right"/>
    </xf>
    <xf numFmtId="0" fontId="3" fillId="0" borderId="0" xfId="6" applyFont="1" applyFill="1" applyAlignment="1">
      <alignment horizontal="right"/>
    </xf>
    <xf numFmtId="39" fontId="3" fillId="0" borderId="2" xfId="6" applyNumberFormat="1" applyFont="1" applyFill="1" applyBorder="1" applyAlignment="1"/>
    <xf numFmtId="0" fontId="3" fillId="0" borderId="0" xfId="2" applyNumberFormat="1" applyFont="1" applyFill="1" applyBorder="1" applyAlignment="1">
      <alignment horizontal="right"/>
    </xf>
    <xf numFmtId="0" fontId="3" fillId="0" borderId="0" xfId="2" applyFont="1" applyFill="1" applyBorder="1"/>
    <xf numFmtId="0" fontId="3" fillId="0" borderId="0" xfId="2" applyNumberFormat="1" applyFont="1" applyFill="1" applyAlignment="1">
      <alignment horizontal="right"/>
    </xf>
    <xf numFmtId="0" fontId="2" fillId="0" borderId="0" xfId="6" applyFont="1" applyFill="1" applyAlignment="1">
      <alignment horizontal="left"/>
    </xf>
    <xf numFmtId="3" fontId="3" fillId="0" borderId="0" xfId="6" applyNumberFormat="1" applyFont="1" applyFill="1" applyBorder="1" applyAlignment="1">
      <alignment horizontal="right"/>
    </xf>
    <xf numFmtId="43" fontId="3" fillId="0" borderId="0" xfId="6" applyNumberFormat="1" applyFont="1" applyFill="1" applyAlignment="1"/>
    <xf numFmtId="39" fontId="2" fillId="0" borderId="3" xfId="6" applyNumberFormat="1" applyFont="1" applyFill="1" applyBorder="1" applyAlignment="1"/>
    <xf numFmtId="39" fontId="3" fillId="0" borderId="0" xfId="6" applyNumberFormat="1" applyFont="1" applyBorder="1" applyAlignment="1"/>
    <xf numFmtId="166" fontId="3" fillId="0" borderId="0" xfId="6" applyNumberFormat="1" applyFont="1" applyFill="1" applyAlignment="1"/>
    <xf numFmtId="39" fontId="2" fillId="0" borderId="15" xfId="7" applyNumberFormat="1" applyFont="1" applyFill="1" applyBorder="1" applyAlignment="1">
      <alignment horizontal="right"/>
    </xf>
    <xf numFmtId="39" fontId="3" fillId="0" borderId="0" xfId="7" applyNumberFormat="1" applyFont="1" applyFill="1" applyAlignment="1"/>
    <xf numFmtId="1" fontId="3" fillId="0" borderId="0" xfId="6" applyNumberFormat="1" applyFont="1" applyFill="1" applyAlignment="1"/>
    <xf numFmtId="39" fontId="3" fillId="0" borderId="0" xfId="7" applyNumberFormat="1" applyFont="1" applyFill="1" applyBorder="1" applyAlignment="1"/>
    <xf numFmtId="39" fontId="3" fillId="0" borderId="2" xfId="7" applyNumberFormat="1" applyFont="1" applyFill="1" applyBorder="1" applyAlignment="1"/>
    <xf numFmtId="4" fontId="3" fillId="0" borderId="2" xfId="6" applyNumberFormat="1" applyFont="1" applyBorder="1" applyAlignment="1"/>
    <xf numFmtId="43" fontId="3" fillId="0" borderId="0" xfId="7" applyFont="1" applyFill="1" applyAlignment="1"/>
    <xf numFmtId="0" fontId="3" fillId="0" borderId="0" xfId="11" applyFont="1" applyFill="1" applyBorder="1"/>
    <xf numFmtId="0" fontId="3" fillId="0" borderId="0" xfId="11" applyFont="1" applyFill="1" applyBorder="1" applyAlignment="1">
      <alignment vertical="center"/>
    </xf>
    <xf numFmtId="0" fontId="2" fillId="0" borderId="0" xfId="6" applyFont="1" applyFill="1" applyAlignment="1">
      <alignment vertical="center"/>
    </xf>
    <xf numFmtId="0" fontId="3" fillId="0" borderId="0" xfId="6" applyFont="1" applyFill="1" applyAlignment="1">
      <alignment vertical="center"/>
    </xf>
    <xf numFmtId="0" fontId="3" fillId="2" borderId="0" xfId="6" applyFont="1" applyFill="1"/>
    <xf numFmtId="0" fontId="3" fillId="2" borderId="0" xfId="6" applyFont="1" applyFill="1" applyBorder="1" applyAlignment="1">
      <alignment horizontal="right"/>
    </xf>
    <xf numFmtId="3" fontId="3" fillId="2" borderId="0" xfId="6" applyNumberFormat="1" applyFont="1" applyFill="1" applyAlignment="1">
      <alignment horizontal="right"/>
    </xf>
    <xf numFmtId="0" fontId="3" fillId="0" borderId="0" xfId="6" applyFont="1" applyFill="1"/>
    <xf numFmtId="39" fontId="8" fillId="0" borderId="0" xfId="6" applyNumberFormat="1" applyFont="1" applyFill="1" applyBorder="1"/>
    <xf numFmtId="0" fontId="8" fillId="0" borderId="0" xfId="6" applyFont="1" applyFill="1"/>
    <xf numFmtId="0" fontId="8" fillId="0" borderId="0" xfId="6" applyFont="1" applyFill="1" applyAlignment="1">
      <alignment horizontal="center"/>
    </xf>
    <xf numFmtId="0" fontId="7" fillId="0" borderId="0" xfId="6" applyFont="1" applyFill="1"/>
    <xf numFmtId="43" fontId="3" fillId="2" borderId="0" xfId="4" applyFont="1" applyFill="1" applyBorder="1" applyAlignment="1">
      <alignment horizontal="right"/>
    </xf>
    <xf numFmtId="39" fontId="3" fillId="2" borderId="0" xfId="6" applyNumberFormat="1" applyFont="1" applyFill="1" applyBorder="1" applyAlignment="1">
      <alignment horizontal="right"/>
    </xf>
    <xf numFmtId="43" fontId="3" fillId="2" borderId="0" xfId="4" applyFont="1" applyFill="1"/>
    <xf numFmtId="39" fontId="3" fillId="2" borderId="15" xfId="4" applyNumberFormat="1" applyFont="1" applyFill="1" applyBorder="1" applyAlignment="1">
      <alignment horizontal="right"/>
    </xf>
    <xf numFmtId="39" fontId="3" fillId="2" borderId="0" xfId="4" applyNumberFormat="1" applyFont="1" applyFill="1" applyBorder="1" applyAlignment="1">
      <alignment horizontal="right"/>
    </xf>
    <xf numFmtId="0" fontId="3" fillId="2" borderId="0" xfId="6" applyFont="1" applyFill="1" applyAlignment="1">
      <alignment horizontal="center"/>
    </xf>
    <xf numFmtId="0" fontId="2" fillId="2" borderId="0" xfId="6" applyFont="1" applyFill="1"/>
    <xf numFmtId="39" fontId="3" fillId="2" borderId="2" xfId="6" applyNumberFormat="1" applyFont="1" applyFill="1" applyBorder="1" applyAlignment="1">
      <alignment horizontal="right"/>
    </xf>
    <xf numFmtId="39" fontId="3" fillId="2" borderId="2" xfId="4" applyNumberFormat="1" applyFont="1" applyFill="1" applyBorder="1" applyAlignment="1">
      <alignment horizontal="right"/>
    </xf>
    <xf numFmtId="0" fontId="3" fillId="2" borderId="0" xfId="6" applyFont="1" applyFill="1" applyBorder="1"/>
    <xf numFmtId="0" fontId="3" fillId="2" borderId="0" xfId="6" applyFont="1" applyFill="1" applyAlignment="1">
      <alignment horizontal="left"/>
    </xf>
    <xf numFmtId="39" fontId="3" fillId="2" borderId="0" xfId="6" applyNumberFormat="1" applyFont="1" applyFill="1" applyBorder="1"/>
    <xf numFmtId="3" fontId="3" fillId="2" borderId="0" xfId="6" applyNumberFormat="1" applyFont="1" applyFill="1" applyBorder="1" applyAlignment="1">
      <alignment horizontal="right"/>
    </xf>
    <xf numFmtId="0" fontId="5" fillId="2" borderId="0" xfId="6" applyFont="1" applyFill="1" applyBorder="1" applyAlignment="1">
      <alignment horizontal="center"/>
    </xf>
    <xf numFmtId="0" fontId="5" fillId="2" borderId="0" xfId="6" applyFont="1" applyFill="1" applyAlignment="1">
      <alignment horizontal="center"/>
    </xf>
    <xf numFmtId="0" fontId="3" fillId="2" borderId="0" xfId="6" applyFont="1" applyFill="1" applyBorder="1" applyAlignment="1">
      <alignment horizontal="center"/>
    </xf>
    <xf numFmtId="0" fontId="2" fillId="2" borderId="0" xfId="6" applyFont="1" applyFill="1" applyBorder="1" applyAlignment="1">
      <alignment horizontal="center"/>
    </xf>
    <xf numFmtId="0" fontId="3" fillId="2" borderId="0" xfId="11" applyFont="1" applyFill="1" applyBorder="1"/>
    <xf numFmtId="0" fontId="3" fillId="2" borderId="0" xfId="6" quotePrefix="1" applyFont="1" applyFill="1" applyAlignment="1">
      <alignment horizontal="left"/>
    </xf>
    <xf numFmtId="0" fontId="3" fillId="2" borderId="0" xfId="6" applyFont="1" applyFill="1" applyBorder="1" applyAlignment="1">
      <alignment horizontal="left"/>
    </xf>
    <xf numFmtId="3" fontId="3" fillId="2" borderId="0" xfId="6" applyNumberFormat="1" applyFont="1" applyFill="1" applyAlignment="1">
      <alignment horizontal="left"/>
    </xf>
    <xf numFmtId="0" fontId="8" fillId="0" borderId="0" xfId="6" applyFont="1" applyFill="1" applyAlignment="1">
      <alignment vertical="center"/>
    </xf>
    <xf numFmtId="0" fontId="3" fillId="0" borderId="0" xfId="6" applyFont="1" applyFill="1" applyBorder="1"/>
    <xf numFmtId="39" fontId="3" fillId="0" borderId="0" xfId="6" applyNumberFormat="1" applyFont="1" applyFill="1" applyBorder="1"/>
    <xf numFmtId="0" fontId="2" fillId="0" borderId="0" xfId="6" applyFont="1" applyFill="1"/>
    <xf numFmtId="0" fontId="18" fillId="0" borderId="0" xfId="6" applyFont="1" applyFill="1"/>
    <xf numFmtId="3" fontId="3" fillId="2" borderId="0" xfId="6" applyNumberFormat="1" applyFont="1" applyFill="1"/>
    <xf numFmtId="4" fontId="3" fillId="2" borderId="3" xfId="4" applyNumberFormat="1" applyFont="1" applyFill="1" applyBorder="1"/>
    <xf numFmtId="167" fontId="3" fillId="2" borderId="0" xfId="6" applyNumberFormat="1" applyFont="1" applyFill="1"/>
    <xf numFmtId="4" fontId="3" fillId="2" borderId="2" xfId="6" applyNumberFormat="1" applyFont="1" applyFill="1" applyBorder="1"/>
    <xf numFmtId="4" fontId="3" fillId="2" borderId="0" xfId="4" applyNumberFormat="1" applyFont="1" applyFill="1" applyBorder="1"/>
    <xf numFmtId="167" fontId="3" fillId="2" borderId="0" xfId="6" applyNumberFormat="1" applyFont="1" applyFill="1" applyBorder="1"/>
    <xf numFmtId="4" fontId="3" fillId="2" borderId="0" xfId="6" applyNumberFormat="1" applyFont="1" applyFill="1" applyBorder="1"/>
    <xf numFmtId="4" fontId="3" fillId="2" borderId="0" xfId="4" applyNumberFormat="1" applyFont="1" applyFill="1"/>
    <xf numFmtId="4" fontId="3" fillId="2" borderId="0" xfId="6" applyNumberFormat="1" applyFont="1" applyFill="1"/>
    <xf numFmtId="0" fontId="2" fillId="2" borderId="0" xfId="6" applyFont="1" applyFill="1" applyAlignment="1">
      <alignment horizontal="left" indent="1"/>
    </xf>
    <xf numFmtId="3" fontId="3" fillId="2" borderId="0" xfId="4" applyNumberFormat="1" applyFont="1" applyFill="1" applyBorder="1"/>
    <xf numFmtId="37" fontId="3" fillId="2" borderId="0" xfId="6" applyNumberFormat="1" applyFont="1" applyFill="1"/>
    <xf numFmtId="3" fontId="3" fillId="2" borderId="3" xfId="4" applyNumberFormat="1" applyFont="1" applyFill="1" applyBorder="1"/>
    <xf numFmtId="0" fontId="3" fillId="0" borderId="1" xfId="11" applyFont="1" applyFill="1" applyBorder="1"/>
    <xf numFmtId="0" fontId="3" fillId="0" borderId="0" xfId="11" applyFont="1" applyFill="1"/>
    <xf numFmtId="0" fontId="2" fillId="2" borderId="0" xfId="6" applyFont="1" applyFill="1" applyAlignment="1"/>
    <xf numFmtId="0" fontId="3" fillId="0" borderId="0" xfId="6" applyFont="1" applyFill="1" applyAlignment="1">
      <alignment horizontal="center"/>
    </xf>
    <xf numFmtId="3" fontId="10" fillId="4" borderId="6" xfId="1" applyNumberFormat="1" applyFont="1" applyFill="1" applyBorder="1" applyAlignment="1">
      <alignment horizontal="center"/>
    </xf>
    <xf numFmtId="0" fontId="10" fillId="4" borderId="5" xfId="1" applyFont="1" applyFill="1" applyBorder="1" applyAlignment="1">
      <alignment horizontal="center"/>
    </xf>
    <xf numFmtId="0" fontId="9" fillId="4" borderId="5" xfId="1" applyFont="1" applyFill="1" applyBorder="1" applyAlignment="1">
      <alignment horizontal="center"/>
    </xf>
    <xf numFmtId="0" fontId="9" fillId="4" borderId="7" xfId="1" applyFont="1" applyFill="1" applyBorder="1" applyAlignment="1">
      <alignment horizontal="center"/>
    </xf>
    <xf numFmtId="0" fontId="9" fillId="4" borderId="6" xfId="1" applyFont="1" applyFill="1" applyBorder="1" applyAlignment="1">
      <alignment horizontal="center"/>
    </xf>
    <xf numFmtId="0" fontId="9" fillId="4" borderId="4" xfId="1" quotePrefix="1" applyFont="1" applyFill="1" applyBorder="1" applyAlignment="1">
      <alignment horizontal="center"/>
    </xf>
    <xf numFmtId="0" fontId="9" fillId="4" borderId="9" xfId="1" applyFont="1" applyFill="1" applyBorder="1" applyAlignment="1">
      <alignment horizontal="center"/>
    </xf>
    <xf numFmtId="0" fontId="9" fillId="4" borderId="10" xfId="1" applyFont="1" applyFill="1" applyBorder="1" applyAlignment="1">
      <alignment horizontal="center"/>
    </xf>
    <xf numFmtId="0" fontId="9" fillId="4" borderId="8" xfId="1" applyFont="1" applyFill="1" applyBorder="1" applyAlignment="1">
      <alignment horizontal="center"/>
    </xf>
    <xf numFmtId="0" fontId="9" fillId="4" borderId="5" xfId="1" quotePrefix="1" applyFont="1" applyFill="1" applyBorder="1" applyAlignment="1">
      <alignment horizontal="center"/>
    </xf>
    <xf numFmtId="0" fontId="10" fillId="0" borderId="13" xfId="3" applyNumberFormat="1" applyFont="1" applyBorder="1" applyAlignment="1">
      <alignment horizontal="center"/>
    </xf>
    <xf numFmtId="0" fontId="10" fillId="18" borderId="13" xfId="3" applyNumberFormat="1" applyFont="1" applyFill="1" applyBorder="1" applyAlignment="1">
      <alignment horizontal="center"/>
    </xf>
    <xf numFmtId="0" fontId="19" fillId="0" borderId="0" xfId="0" applyFont="1" applyAlignment="1">
      <alignment vertical="top"/>
    </xf>
    <xf numFmtId="0" fontId="0" fillId="0" borderId="0" xfId="0" applyAlignment="1">
      <alignment vertical="top"/>
    </xf>
    <xf numFmtId="0" fontId="20" fillId="0" borderId="0" xfId="0" applyFont="1" applyAlignment="1">
      <alignment vertical="top"/>
    </xf>
    <xf numFmtId="4" fontId="20" fillId="0" borderId="0" xfId="0" applyNumberFormat="1" applyFont="1" applyAlignment="1">
      <alignment vertical="top"/>
    </xf>
    <xf numFmtId="4" fontId="20" fillId="15" borderId="0" xfId="0" applyNumberFormat="1" applyFont="1" applyFill="1" applyAlignment="1">
      <alignment vertical="top"/>
    </xf>
    <xf numFmtId="0" fontId="2" fillId="0" borderId="0" xfId="6" applyFont="1" applyFill="1" applyAlignment="1">
      <alignment horizontal="center"/>
    </xf>
    <xf numFmtId="0" fontId="8" fillId="0" borderId="0" xfId="6" applyFont="1" applyFill="1" applyAlignment="1">
      <alignment horizontal="center"/>
    </xf>
    <xf numFmtId="0" fontId="2" fillId="0" borderId="0" xfId="6" applyFont="1" applyFill="1" applyAlignment="1">
      <alignment horizontal="center" vertical="center"/>
    </xf>
    <xf numFmtId="0" fontId="3" fillId="0" borderId="0" xfId="6" applyFont="1" applyFill="1" applyAlignment="1">
      <alignment horizontal="center" vertical="center"/>
    </xf>
    <xf numFmtId="0" fontId="3" fillId="0" borderId="0" xfId="6" applyFont="1" applyFill="1" applyAlignment="1">
      <alignment horizontal="center"/>
    </xf>
    <xf numFmtId="0" fontId="3" fillId="0" borderId="0" xfId="11" applyFont="1" applyFill="1" applyBorder="1" applyAlignment="1">
      <alignment horizontal="center" vertical="center"/>
    </xf>
    <xf numFmtId="0" fontId="7" fillId="0" borderId="0" xfId="6" applyFont="1" applyFill="1" applyAlignment="1">
      <alignment horizontal="center"/>
    </xf>
    <xf numFmtId="0" fontId="8" fillId="0" borderId="0" xfId="6" applyFont="1" applyFill="1" applyAlignment="1">
      <alignment horizontal="center" vertical="center"/>
    </xf>
    <xf numFmtId="0" fontId="2" fillId="2" borderId="0" xfId="6" applyFont="1" applyFill="1" applyAlignment="1">
      <alignment horizontal="center" vertical="center"/>
    </xf>
    <xf numFmtId="0" fontId="3" fillId="2" borderId="0" xfId="6" applyFont="1" applyFill="1" applyAlignment="1">
      <alignment horizontal="left"/>
    </xf>
    <xf numFmtId="0" fontId="3" fillId="2" borderId="0" xfId="6" applyFont="1" applyFill="1" applyAlignment="1">
      <alignment horizontal="center" vertical="center"/>
    </xf>
    <xf numFmtId="0" fontId="3" fillId="2" borderId="0" xfId="6" applyFont="1" applyFill="1" applyAlignment="1">
      <alignment horizontal="center"/>
    </xf>
    <xf numFmtId="0" fontId="2" fillId="2" borderId="0" xfId="6" applyFont="1" applyFill="1" applyAlignment="1">
      <alignment horizontal="center"/>
    </xf>
    <xf numFmtId="0" fontId="3" fillId="2" borderId="0" xfId="11" applyFont="1" applyFill="1" applyAlignment="1">
      <alignment horizontal="center"/>
    </xf>
    <xf numFmtId="0" fontId="3" fillId="2" borderId="0" xfId="1" applyFont="1" applyFill="1" applyAlignment="1">
      <alignment horizontal="left"/>
    </xf>
    <xf numFmtId="0" fontId="2" fillId="2" borderId="0" xfId="1" applyFont="1" applyFill="1" applyAlignment="1">
      <alignment horizontal="left"/>
    </xf>
    <xf numFmtId="0" fontId="3" fillId="3" borderId="0" xfId="1" applyFont="1" applyFill="1" applyAlignment="1">
      <alignment horizontal="left"/>
    </xf>
    <xf numFmtId="0" fontId="9" fillId="0" borderId="0" xfId="1" applyFont="1" applyAlignment="1">
      <alignment horizontal="center"/>
    </xf>
    <xf numFmtId="43" fontId="10" fillId="0" borderId="27" xfId="3" applyFont="1" applyBorder="1" applyAlignment="1">
      <alignment horizontal="justify"/>
    </xf>
    <xf numFmtId="43" fontId="10" fillId="0" borderId="0" xfId="3" applyFont="1" applyBorder="1" applyAlignment="1">
      <alignment horizontal="justify"/>
    </xf>
    <xf numFmtId="43" fontId="10" fillId="0" borderId="29" xfId="3" applyFont="1" applyBorder="1" applyAlignment="1">
      <alignment horizontal="justify"/>
    </xf>
    <xf numFmtId="43" fontId="10" fillId="0" borderId="30" xfId="3" applyFont="1" applyBorder="1" applyAlignment="1">
      <alignment horizontal="justify"/>
    </xf>
    <xf numFmtId="43" fontId="10" fillId="12" borderId="7" xfId="3" applyFont="1" applyFill="1" applyBorder="1" applyAlignment="1">
      <alignment horizontal="center"/>
    </xf>
    <xf numFmtId="43" fontId="10" fillId="12" borderId="4" xfId="3" applyFont="1" applyFill="1" applyBorder="1" applyAlignment="1">
      <alignment horizontal="center"/>
    </xf>
    <xf numFmtId="43" fontId="10" fillId="12" borderId="6" xfId="3" applyFont="1" applyFill="1" applyBorder="1" applyAlignment="1">
      <alignment horizontal="center"/>
    </xf>
    <xf numFmtId="43" fontId="10" fillId="4" borderId="24" xfId="3" applyFont="1" applyFill="1" applyBorder="1" applyAlignment="1">
      <alignment horizontal="justify"/>
    </xf>
    <xf numFmtId="43" fontId="10" fillId="4" borderId="25" xfId="3" applyFont="1" applyFill="1" applyBorder="1" applyAlignment="1">
      <alignment horizontal="justify"/>
    </xf>
    <xf numFmtId="0" fontId="2" fillId="2" borderId="0" xfId="6" applyFont="1" applyFill="1" applyAlignment="1">
      <alignment horizontal="left"/>
    </xf>
  </cellXfs>
  <cellStyles count="13">
    <cellStyle name="Comma" xfId="7"/>
    <cellStyle name="Comma [0]" xfId="8"/>
    <cellStyle name="Comma 2" xfId="3"/>
    <cellStyle name="Comma 3" xfId="5"/>
    <cellStyle name="Currency" xfId="9"/>
    <cellStyle name="Currency [0]" xfId="10"/>
    <cellStyle name="Millares 2 2 2" xfId="4"/>
    <cellStyle name="Normal" xfId="0" builtinId="0"/>
    <cellStyle name="Normal 2" xfId="6"/>
    <cellStyle name="Normal 2 2" xfId="1"/>
    <cellStyle name="Normal_Bal, Utl, Fluj y anex" xfId="11"/>
    <cellStyle name="Normal_Bal, Utl, Fluj y anex 2 2" xfId="2"/>
    <cellStyle name="Percent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K57"/>
  <sheetViews>
    <sheetView showGridLines="0" tabSelected="1" topLeftCell="A28" zoomScaleNormal="100" zoomScaleSheetLayoutView="90" workbookViewId="0">
      <selection activeCell="K43" sqref="K43"/>
    </sheetView>
  </sheetViews>
  <sheetFormatPr baseColWidth="10" defaultRowHeight="11.25" customHeight="1"/>
  <cols>
    <col min="1" max="1" width="1.140625" style="139" customWidth="1"/>
    <col min="2" max="2" width="1.7109375" style="139" customWidth="1"/>
    <col min="3" max="3" width="2.7109375" style="139" customWidth="1"/>
    <col min="4" max="4" width="2" style="139" customWidth="1"/>
    <col min="5" max="5" width="42.42578125" style="139" customWidth="1"/>
    <col min="6" max="6" width="4.85546875" style="141" hidden="1" customWidth="1"/>
    <col min="7" max="7" width="8.28515625" style="139" customWidth="1"/>
    <col min="8" max="8" width="23.7109375" style="139" customWidth="1"/>
    <col min="9" max="9" width="3.7109375" style="139" hidden="1" customWidth="1"/>
    <col min="10" max="10" width="11.42578125" style="140" customWidth="1"/>
    <col min="11" max="16384" width="11.42578125" style="139"/>
  </cols>
  <sheetData>
    <row r="1" spans="1:11" ht="15">
      <c r="A1" s="260" t="s">
        <v>0</v>
      </c>
      <c r="B1" s="260"/>
      <c r="C1" s="260"/>
      <c r="D1" s="260"/>
      <c r="E1" s="260"/>
      <c r="F1" s="260"/>
      <c r="G1" s="260"/>
      <c r="H1" s="260"/>
      <c r="I1" s="143"/>
    </row>
    <row r="2" spans="1:11" ht="15">
      <c r="A2" s="260" t="s">
        <v>1</v>
      </c>
      <c r="B2" s="260"/>
      <c r="C2" s="260"/>
      <c r="D2" s="260"/>
      <c r="E2" s="260"/>
      <c r="F2" s="260"/>
      <c r="G2" s="260"/>
      <c r="H2" s="260"/>
      <c r="I2" s="143"/>
    </row>
    <row r="3" spans="1:11" ht="15">
      <c r="A3" s="260" t="s">
        <v>2</v>
      </c>
      <c r="B3" s="260"/>
      <c r="C3" s="260"/>
      <c r="D3" s="260"/>
      <c r="E3" s="260"/>
      <c r="F3" s="260"/>
      <c r="G3" s="260"/>
      <c r="H3" s="260"/>
      <c r="I3" s="143"/>
    </row>
    <row r="4" spans="1:11" ht="15">
      <c r="A4" s="260" t="s">
        <v>3</v>
      </c>
      <c r="B4" s="260"/>
      <c r="C4" s="260"/>
      <c r="D4" s="260"/>
      <c r="E4" s="260"/>
      <c r="F4" s="260"/>
      <c r="G4" s="260"/>
      <c r="H4" s="260"/>
      <c r="I4" s="175"/>
    </row>
    <row r="5" spans="1:11" ht="15">
      <c r="A5" s="260" t="s">
        <v>540</v>
      </c>
      <c r="B5" s="260"/>
      <c r="C5" s="260"/>
      <c r="D5" s="260"/>
      <c r="E5" s="260"/>
      <c r="F5" s="260"/>
      <c r="G5" s="260"/>
      <c r="H5" s="260"/>
      <c r="I5" s="143"/>
    </row>
    <row r="6" spans="1:11" ht="15">
      <c r="A6" s="260" t="s">
        <v>6</v>
      </c>
      <c r="B6" s="260"/>
      <c r="C6" s="260"/>
      <c r="D6" s="260"/>
      <c r="E6" s="260"/>
      <c r="F6" s="260"/>
      <c r="G6" s="260"/>
      <c r="H6" s="260"/>
      <c r="I6" s="174"/>
    </row>
    <row r="7" spans="1:11" ht="15">
      <c r="A7" s="173"/>
      <c r="B7" s="173"/>
      <c r="C7" s="173"/>
      <c r="D7" s="173"/>
      <c r="E7" s="173"/>
      <c r="F7" s="173"/>
      <c r="G7" s="173"/>
      <c r="H7" s="173"/>
      <c r="I7" s="172"/>
    </row>
    <row r="8" spans="1:11" ht="15">
      <c r="A8" s="166" t="s">
        <v>125</v>
      </c>
      <c r="I8" s="140"/>
    </row>
    <row r="9" spans="1:11" ht="15">
      <c r="A9" s="143" t="s">
        <v>124</v>
      </c>
      <c r="E9" s="164"/>
      <c r="H9" s="156">
        <f>SUM(H10:H14)</f>
        <v>325097.5</v>
      </c>
      <c r="I9" s="148"/>
    </row>
    <row r="10" spans="1:11" ht="15">
      <c r="B10" s="139" t="s">
        <v>123</v>
      </c>
      <c r="F10" s="141">
        <v>4</v>
      </c>
      <c r="H10" s="151">
        <v>44708.25</v>
      </c>
      <c r="I10" s="148"/>
      <c r="K10" s="139" t="s">
        <v>10</v>
      </c>
    </row>
    <row r="11" spans="1:11" ht="15">
      <c r="B11" s="139" t="s">
        <v>177</v>
      </c>
      <c r="F11" s="242"/>
      <c r="H11" s="151">
        <v>0</v>
      </c>
      <c r="I11" s="148"/>
    </row>
    <row r="12" spans="1:11" ht="15">
      <c r="B12" s="139" t="s">
        <v>122</v>
      </c>
      <c r="F12" s="141">
        <v>6</v>
      </c>
      <c r="H12" s="158">
        <v>260962.57</v>
      </c>
      <c r="I12" s="148"/>
    </row>
    <row r="13" spans="1:11" ht="15">
      <c r="B13" s="139" t="s">
        <v>61</v>
      </c>
      <c r="H13" s="158">
        <v>18916.68</v>
      </c>
      <c r="I13" s="148"/>
    </row>
    <row r="14" spans="1:11" ht="15">
      <c r="B14" s="139" t="s">
        <v>62</v>
      </c>
      <c r="H14" s="156">
        <v>510</v>
      </c>
      <c r="I14" s="148"/>
    </row>
    <row r="15" spans="1:11" ht="12" customHeight="1">
      <c r="H15" s="148"/>
      <c r="I15" s="148"/>
    </row>
    <row r="16" spans="1:11" ht="15">
      <c r="A16" s="143" t="s">
        <v>121</v>
      </c>
      <c r="H16" s="171">
        <f>+H17+H18</f>
        <v>103823.43000000001</v>
      </c>
      <c r="I16" s="142"/>
      <c r="K16" s="170"/>
    </row>
    <row r="17" spans="1:11" ht="15">
      <c r="B17" s="139" t="s">
        <v>120</v>
      </c>
      <c r="F17" s="141">
        <v>5</v>
      </c>
      <c r="H17" s="158">
        <v>102000.41</v>
      </c>
      <c r="I17" s="148"/>
      <c r="J17" s="140" t="s">
        <v>10</v>
      </c>
      <c r="K17" s="169"/>
    </row>
    <row r="18" spans="1:11" ht="15">
      <c r="B18" s="139" t="s">
        <v>119</v>
      </c>
      <c r="F18" s="141">
        <v>7</v>
      </c>
      <c r="H18" s="158">
        <v>1823.02</v>
      </c>
      <c r="I18" s="148"/>
      <c r="K18" s="168"/>
    </row>
    <row r="19" spans="1:11" ht="15.75" thickBot="1">
      <c r="A19" s="143" t="s">
        <v>118</v>
      </c>
      <c r="H19" s="160">
        <f>+H9+H16</f>
        <v>428920.93</v>
      </c>
      <c r="I19" s="142"/>
      <c r="J19" s="167"/>
      <c r="K19" s="150"/>
    </row>
    <row r="20" spans="1:11" ht="12" customHeight="1" thickTop="1">
      <c r="A20" s="143"/>
      <c r="H20" s="142"/>
      <c r="I20" s="142"/>
      <c r="J20" s="167"/>
      <c r="K20" s="150"/>
    </row>
    <row r="21" spans="1:11" ht="15">
      <c r="A21" s="166" t="s">
        <v>117</v>
      </c>
      <c r="F21" s="165"/>
      <c r="G21" s="164"/>
      <c r="H21" s="163"/>
      <c r="I21" s="162"/>
    </row>
    <row r="22" spans="1:11" ht="15">
      <c r="A22" s="143" t="s">
        <v>116</v>
      </c>
      <c r="H22" s="156">
        <f>SUM(H23:H25)</f>
        <v>80812.78</v>
      </c>
      <c r="I22" s="148"/>
    </row>
    <row r="23" spans="1:11" ht="15">
      <c r="B23" s="139" t="s">
        <v>67</v>
      </c>
      <c r="H23" s="148">
        <v>10014.64</v>
      </c>
      <c r="I23" s="148"/>
    </row>
    <row r="24" spans="1:11" ht="15">
      <c r="B24" s="139" t="s">
        <v>115</v>
      </c>
      <c r="H24" s="148">
        <v>70308.14</v>
      </c>
      <c r="I24" s="148"/>
    </row>
    <row r="25" spans="1:11" ht="15">
      <c r="A25" s="161"/>
      <c r="B25" s="139" t="s">
        <v>68</v>
      </c>
      <c r="F25" s="141">
        <v>6</v>
      </c>
      <c r="H25" s="148">
        <v>490</v>
      </c>
      <c r="I25" s="148"/>
    </row>
    <row r="26" spans="1:11" ht="15.75" thickBot="1">
      <c r="A26" s="143" t="s">
        <v>114</v>
      </c>
      <c r="H26" s="160">
        <f>SUM(H23:H25)</f>
        <v>80812.78</v>
      </c>
      <c r="I26" s="142"/>
      <c r="J26" s="142"/>
    </row>
    <row r="27" spans="1:11" ht="12" customHeight="1" thickTop="1">
      <c r="A27" s="143"/>
      <c r="H27" s="142"/>
      <c r="I27" s="142"/>
    </row>
    <row r="28" spans="1:11" ht="15">
      <c r="A28" s="143" t="s">
        <v>113</v>
      </c>
      <c r="E28" s="159"/>
      <c r="H28" s="158"/>
      <c r="I28" s="148"/>
    </row>
    <row r="29" spans="1:11" ht="15">
      <c r="A29" s="143" t="s">
        <v>112</v>
      </c>
      <c r="H29" s="156">
        <f>+H30</f>
        <v>325176</v>
      </c>
      <c r="I29" s="148"/>
    </row>
    <row r="30" spans="1:11" ht="15">
      <c r="B30" s="139" t="s">
        <v>72</v>
      </c>
      <c r="F30" s="141" t="s">
        <v>111</v>
      </c>
      <c r="H30" s="148">
        <v>325176</v>
      </c>
      <c r="I30" s="148"/>
    </row>
    <row r="31" spans="1:11" ht="12" customHeight="1">
      <c r="H31" s="148"/>
      <c r="I31" s="148"/>
    </row>
    <row r="32" spans="1:11" ht="15">
      <c r="A32" s="143" t="s">
        <v>110</v>
      </c>
      <c r="H32" s="156">
        <f>H33</f>
        <v>10847.59</v>
      </c>
      <c r="I32" s="148"/>
      <c r="J32" s="142"/>
    </row>
    <row r="33" spans="1:11" ht="15">
      <c r="B33" s="139" t="s">
        <v>73</v>
      </c>
      <c r="F33" s="141">
        <v>12</v>
      </c>
      <c r="H33" s="157">
        <f>6143.82+339.33+456.87+957.44+1273.68+1676.45</f>
        <v>10847.59</v>
      </c>
      <c r="I33" s="148"/>
      <c r="J33" s="142"/>
    </row>
    <row r="34" spans="1:11" ht="15">
      <c r="H34" s="157"/>
      <c r="I34" s="148"/>
      <c r="J34" s="142"/>
    </row>
    <row r="35" spans="1:11" ht="15">
      <c r="A35" s="143" t="s">
        <v>109</v>
      </c>
      <c r="H35" s="156">
        <f>H36</f>
        <v>0</v>
      </c>
      <c r="I35" s="148"/>
    </row>
    <row r="36" spans="1:11" ht="15">
      <c r="A36" s="143"/>
      <c r="B36" s="139" t="s">
        <v>108</v>
      </c>
      <c r="F36" s="141" t="s">
        <v>107</v>
      </c>
      <c r="H36" s="148">
        <v>0</v>
      </c>
      <c r="I36" s="148"/>
      <c r="J36" s="140" t="s">
        <v>10</v>
      </c>
      <c r="K36" s="155" t="s">
        <v>10</v>
      </c>
    </row>
    <row r="37" spans="1:11" ht="12" customHeight="1">
      <c r="A37" s="143"/>
      <c r="H37" s="148"/>
      <c r="I37" s="148"/>
      <c r="K37" s="155"/>
    </row>
    <row r="38" spans="1:11" ht="15">
      <c r="A38" s="143" t="s">
        <v>106</v>
      </c>
      <c r="F38" s="141">
        <v>12</v>
      </c>
      <c r="H38" s="154">
        <f>+H39+H40</f>
        <v>12084.560000000003</v>
      </c>
      <c r="I38" s="153"/>
    </row>
    <row r="39" spans="1:11" ht="15">
      <c r="B39" s="152" t="s">
        <v>105</v>
      </c>
      <c r="H39" s="148">
        <v>6940.51</v>
      </c>
      <c r="I39" s="148"/>
    </row>
    <row r="40" spans="1:11" ht="15">
      <c r="B40" s="139" t="s">
        <v>104</v>
      </c>
      <c r="H40" s="151">
        <f>ResultadoOK!I38</f>
        <v>5144.0500000000029</v>
      </c>
      <c r="I40" s="148"/>
      <c r="K40" s="150" t="s">
        <v>10</v>
      </c>
    </row>
    <row r="41" spans="1:11" ht="15">
      <c r="A41" s="143" t="s">
        <v>103</v>
      </c>
      <c r="H41" s="149">
        <f>H29+H32+H35+H38</f>
        <v>348108.15</v>
      </c>
      <c r="I41" s="148"/>
    </row>
    <row r="42" spans="1:11" ht="15.75" thickBot="1">
      <c r="A42" s="143" t="s">
        <v>102</v>
      </c>
      <c r="H42" s="147">
        <f>H22+H29+H32+H35+H38</f>
        <v>428920.93000000005</v>
      </c>
      <c r="I42" s="142"/>
    </row>
    <row r="43" spans="1:11" ht="15.75" thickTop="1">
      <c r="H43" s="145"/>
      <c r="I43" s="144"/>
      <c r="K43" s="146">
        <f>H19-H42</f>
        <v>0</v>
      </c>
    </row>
    <row r="44" spans="1:11" ht="15">
      <c r="H44" s="145"/>
      <c r="I44" s="144"/>
    </row>
    <row r="45" spans="1:11" ht="15">
      <c r="H45" s="142"/>
      <c r="I45" s="142"/>
    </row>
    <row r="46" spans="1:11" ht="15">
      <c r="A46" s="143"/>
      <c r="C46" s="262" t="s">
        <v>101</v>
      </c>
      <c r="D46" s="262"/>
      <c r="E46" s="262"/>
      <c r="G46" s="260" t="s">
        <v>535</v>
      </c>
      <c r="H46" s="260"/>
      <c r="I46" s="142"/>
    </row>
    <row r="47" spans="1:11" ht="15">
      <c r="A47" s="143"/>
      <c r="C47" s="263" t="s">
        <v>100</v>
      </c>
      <c r="D47" s="263"/>
      <c r="E47" s="263"/>
      <c r="G47" s="264" t="s">
        <v>99</v>
      </c>
      <c r="H47" s="264"/>
      <c r="I47" s="142"/>
    </row>
    <row r="48" spans="1:11" ht="15">
      <c r="A48" s="143"/>
      <c r="H48" s="142"/>
      <c r="I48" s="142"/>
    </row>
    <row r="49" spans="1:10" ht="15">
      <c r="A49" s="143"/>
      <c r="H49" s="142"/>
      <c r="I49" s="142"/>
    </row>
    <row r="50" spans="1:10" ht="15">
      <c r="A50" s="260" t="s">
        <v>98</v>
      </c>
      <c r="B50" s="260"/>
      <c r="C50" s="260"/>
      <c r="D50" s="260"/>
      <c r="E50" s="260"/>
      <c r="F50" s="260"/>
      <c r="G50" s="260"/>
      <c r="H50" s="260"/>
      <c r="I50" s="142"/>
      <c r="J50" s="139"/>
    </row>
    <row r="51" spans="1:10" ht="15.75">
      <c r="A51" s="261" t="s">
        <v>97</v>
      </c>
      <c r="B51" s="261"/>
      <c r="C51" s="261"/>
      <c r="D51" s="261"/>
      <c r="E51" s="261"/>
      <c r="F51" s="261"/>
      <c r="G51" s="261"/>
      <c r="H51" s="261"/>
      <c r="I51" s="142"/>
      <c r="J51" s="139"/>
    </row>
    <row r="52" spans="1:10" ht="15">
      <c r="H52" s="142"/>
      <c r="I52" s="142"/>
      <c r="J52" s="139"/>
    </row>
    <row r="53" spans="1:10" ht="15">
      <c r="B53" s="143"/>
      <c r="H53" s="142"/>
      <c r="I53" s="142"/>
      <c r="J53" s="139"/>
    </row>
    <row r="54" spans="1:10" ht="15.6" customHeight="1">
      <c r="H54" s="142"/>
      <c r="I54" s="142"/>
      <c r="J54" s="139"/>
    </row>
    <row r="55" spans="1:10" ht="15.6" customHeight="1">
      <c r="A55" s="143"/>
      <c r="H55" s="142"/>
      <c r="I55" s="142"/>
      <c r="J55" s="139"/>
    </row>
    <row r="56" spans="1:10" ht="15.6" customHeight="1">
      <c r="H56" s="140"/>
      <c r="J56" s="139"/>
    </row>
    <row r="57" spans="1:10" ht="11.25" customHeight="1">
      <c r="H57" s="140"/>
      <c r="J57" s="139"/>
    </row>
  </sheetData>
  <mergeCells count="12">
    <mergeCell ref="A1:H1"/>
    <mergeCell ref="A2:H2"/>
    <mergeCell ref="A3:H3"/>
    <mergeCell ref="A4:H4"/>
    <mergeCell ref="A5:H5"/>
    <mergeCell ref="A50:H50"/>
    <mergeCell ref="A51:H51"/>
    <mergeCell ref="A6:H6"/>
    <mergeCell ref="C46:E46"/>
    <mergeCell ref="C47:E47"/>
    <mergeCell ref="G46:H46"/>
    <mergeCell ref="G47:H47"/>
  </mergeCells>
  <printOptions horizontalCentered="1" verticalCentered="1"/>
  <pageMargins left="0.98425196850393704" right="0.98425196850393704" top="0.86614173228346458" bottom="0.86614173228346458" header="0.23622047244094491" footer="0.23622047244094491"/>
  <pageSetup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-0.24994659260841701"/>
  </sheetPr>
  <dimension ref="A3:M69"/>
  <sheetViews>
    <sheetView showGridLines="0" topLeftCell="A16" zoomScaleNormal="100" zoomScaleSheetLayoutView="80" workbookViewId="0">
      <selection activeCell="I19" sqref="I19"/>
    </sheetView>
  </sheetViews>
  <sheetFormatPr baseColWidth="10" defaultRowHeight="15"/>
  <cols>
    <col min="1" max="2" width="5.5703125" style="139" customWidth="1"/>
    <col min="3" max="4" width="11.42578125" style="139" customWidth="1"/>
    <col min="5" max="5" width="23.140625" style="139" customWidth="1"/>
    <col min="6" max="6" width="2.7109375" style="139" customWidth="1"/>
    <col min="7" max="7" width="5.28515625" style="139" hidden="1" customWidth="1"/>
    <col min="8" max="8" width="7.140625" style="139" hidden="1" customWidth="1"/>
    <col min="9" max="9" width="16.5703125" style="139" customWidth="1"/>
    <col min="10" max="10" width="6.5703125" style="139" customWidth="1"/>
    <col min="11" max="11" width="11.85546875" style="139" bestFit="1" customWidth="1"/>
    <col min="12" max="12" width="17.42578125" style="139" bestFit="1" customWidth="1"/>
    <col min="13" max="16384" width="11.42578125" style="139"/>
  </cols>
  <sheetData>
    <row r="3" spans="1:13" ht="15.75" customHeight="1">
      <c r="A3" s="262" t="s">
        <v>145</v>
      </c>
      <c r="B3" s="262"/>
      <c r="C3" s="262"/>
      <c r="D3" s="262"/>
      <c r="E3" s="262"/>
      <c r="F3" s="262"/>
      <c r="G3" s="262"/>
      <c r="H3" s="262"/>
      <c r="I3" s="262"/>
      <c r="J3" s="190"/>
    </row>
    <row r="4" spans="1:13" ht="15.75" customHeight="1">
      <c r="A4" s="263" t="s">
        <v>1</v>
      </c>
      <c r="B4" s="263"/>
      <c r="C4" s="263"/>
      <c r="D4" s="263"/>
      <c r="E4" s="263"/>
      <c r="F4" s="263"/>
      <c r="G4" s="263"/>
      <c r="H4" s="263"/>
      <c r="I4" s="263"/>
      <c r="J4" s="191"/>
    </row>
    <row r="5" spans="1:13" ht="15.75" customHeight="1">
      <c r="A5" s="262" t="s">
        <v>2</v>
      </c>
      <c r="B5" s="262"/>
      <c r="C5" s="262"/>
      <c r="D5" s="262"/>
      <c r="E5" s="262"/>
      <c r="F5" s="262"/>
      <c r="G5" s="262"/>
      <c r="H5" s="262"/>
      <c r="I5" s="262"/>
      <c r="J5" s="190"/>
    </row>
    <row r="6" spans="1:13" ht="15.75" customHeight="1">
      <c r="A6" s="263" t="s">
        <v>3</v>
      </c>
      <c r="B6" s="263"/>
      <c r="C6" s="263"/>
      <c r="D6" s="263"/>
      <c r="E6" s="263"/>
      <c r="F6" s="263"/>
      <c r="G6" s="263"/>
      <c r="H6" s="263"/>
      <c r="I6" s="263"/>
      <c r="J6" s="191"/>
    </row>
    <row r="7" spans="1:13" ht="15.75" customHeight="1">
      <c r="A7" s="262" t="s">
        <v>541</v>
      </c>
      <c r="B7" s="262"/>
      <c r="C7" s="262"/>
      <c r="D7" s="262"/>
      <c r="E7" s="262"/>
      <c r="F7" s="262"/>
      <c r="G7" s="262"/>
      <c r="H7" s="262"/>
      <c r="I7" s="262"/>
      <c r="J7" s="190"/>
    </row>
    <row r="8" spans="1:13" ht="15.75" customHeight="1">
      <c r="A8" s="265" t="s">
        <v>6</v>
      </c>
      <c r="B8" s="265"/>
      <c r="C8" s="265"/>
      <c r="D8" s="265"/>
      <c r="E8" s="265"/>
      <c r="F8" s="265"/>
      <c r="G8" s="265"/>
      <c r="H8" s="265"/>
      <c r="I8" s="265"/>
      <c r="J8" s="189"/>
    </row>
    <row r="9" spans="1:13" ht="17.25" customHeight="1">
      <c r="A9" s="188"/>
      <c r="B9" s="188"/>
      <c r="C9" s="188"/>
      <c r="D9" s="188"/>
      <c r="E9" s="188"/>
      <c r="F9" s="188"/>
      <c r="G9" s="188"/>
      <c r="H9" s="188"/>
      <c r="I9" s="188"/>
      <c r="J9" s="188"/>
    </row>
    <row r="10" spans="1:13">
      <c r="A10" s="143" t="s">
        <v>144</v>
      </c>
      <c r="I10" s="185">
        <f>+I11+I12+I13</f>
        <v>50500</v>
      </c>
      <c r="J10" s="146"/>
    </row>
    <row r="11" spans="1:13" ht="16.5" customHeight="1">
      <c r="B11" s="139" t="s">
        <v>143</v>
      </c>
      <c r="G11" s="141"/>
      <c r="I11" s="187">
        <v>0</v>
      </c>
      <c r="J11" s="146"/>
    </row>
    <row r="12" spans="1:13">
      <c r="B12" s="139" t="s">
        <v>142</v>
      </c>
      <c r="G12" s="141">
        <v>13</v>
      </c>
      <c r="I12" s="184">
        <v>50500</v>
      </c>
      <c r="J12" s="146"/>
    </row>
    <row r="13" spans="1:13">
      <c r="B13" s="139" t="s">
        <v>80</v>
      </c>
      <c r="G13" s="141"/>
      <c r="I13" s="185">
        <v>0</v>
      </c>
      <c r="J13" s="146"/>
      <c r="L13" s="139" t="s">
        <v>10</v>
      </c>
    </row>
    <row r="14" spans="1:13" ht="12" customHeight="1">
      <c r="G14" s="141"/>
      <c r="I14" s="184"/>
      <c r="J14" s="146"/>
    </row>
    <row r="15" spans="1:13">
      <c r="A15" s="143" t="s">
        <v>141</v>
      </c>
      <c r="G15" s="141"/>
      <c r="I15" s="171">
        <f>+I16+I18</f>
        <v>50291.199999999997</v>
      </c>
      <c r="J15" s="146"/>
    </row>
    <row r="16" spans="1:13">
      <c r="B16" s="139" t="s">
        <v>140</v>
      </c>
      <c r="G16" s="141"/>
      <c r="I16" s="182">
        <v>1017</v>
      </c>
      <c r="J16" s="146"/>
      <c r="M16" s="139" t="s">
        <v>10</v>
      </c>
    </row>
    <row r="17" spans="1:13">
      <c r="B17" s="139" t="s">
        <v>139</v>
      </c>
      <c r="G17" s="141"/>
      <c r="I17" s="182" t="s">
        <v>10</v>
      </c>
      <c r="J17" s="146"/>
    </row>
    <row r="18" spans="1:13">
      <c r="B18" s="139" t="s">
        <v>138</v>
      </c>
      <c r="G18" s="141" t="s">
        <v>137</v>
      </c>
      <c r="I18" s="186">
        <f>49238.5+35.7+0</f>
        <v>49274.2</v>
      </c>
      <c r="J18" s="146"/>
      <c r="K18" s="146" t="s">
        <v>10</v>
      </c>
    </row>
    <row r="19" spans="1:13" ht="12" customHeight="1">
      <c r="G19" s="141"/>
      <c r="I19" s="184"/>
      <c r="J19" s="142"/>
    </row>
    <row r="20" spans="1:13" ht="16.5" customHeight="1">
      <c r="A20" s="143" t="s">
        <v>136</v>
      </c>
      <c r="G20" s="141"/>
      <c r="I20" s="142">
        <f>+I10-I15</f>
        <v>208.80000000000291</v>
      </c>
      <c r="J20" s="142"/>
    </row>
    <row r="21" spans="1:13">
      <c r="A21" s="143" t="s">
        <v>27</v>
      </c>
      <c r="G21" s="141"/>
      <c r="I21" s="182"/>
      <c r="J21" s="146"/>
    </row>
    <row r="22" spans="1:13" ht="12" customHeight="1">
      <c r="G22" s="141"/>
      <c r="I22" s="182"/>
      <c r="J22" s="146"/>
    </row>
    <row r="23" spans="1:13">
      <c r="A23" s="143" t="s">
        <v>135</v>
      </c>
      <c r="G23" s="141"/>
      <c r="I23" s="185">
        <f>I24</f>
        <v>4935.25</v>
      </c>
      <c r="J23" s="146"/>
    </row>
    <row r="24" spans="1:13" ht="18.75" customHeight="1">
      <c r="B24" s="139" t="s">
        <v>134</v>
      </c>
      <c r="G24" s="141"/>
      <c r="I24" s="185">
        <v>4935.25</v>
      </c>
      <c r="J24" s="146"/>
      <c r="K24" s="146" t="s">
        <v>10</v>
      </c>
    </row>
    <row r="25" spans="1:13" ht="12" customHeight="1">
      <c r="G25" s="141"/>
      <c r="I25" s="184"/>
      <c r="J25" s="142"/>
      <c r="L25" s="150" t="s">
        <v>10</v>
      </c>
    </row>
    <row r="26" spans="1:13" ht="16.5" customHeight="1">
      <c r="A26" s="143" t="s">
        <v>133</v>
      </c>
      <c r="G26" s="141"/>
      <c r="I26" s="171">
        <f>+I20+I23</f>
        <v>5144.0500000000029</v>
      </c>
      <c r="J26" s="146"/>
      <c r="M26" s="183"/>
    </row>
    <row r="27" spans="1:13" ht="12" customHeight="1">
      <c r="G27" s="141"/>
      <c r="I27" s="182"/>
      <c r="J27" s="146"/>
      <c r="L27" s="146" t="s">
        <v>10</v>
      </c>
    </row>
    <row r="28" spans="1:13" ht="14.25" customHeight="1">
      <c r="A28" s="143" t="s">
        <v>132</v>
      </c>
      <c r="G28" s="141"/>
      <c r="I28" s="171">
        <f>+I29</f>
        <v>0</v>
      </c>
      <c r="J28" s="146"/>
    </row>
    <row r="29" spans="1:13" ht="15" customHeight="1">
      <c r="B29" s="139" t="s">
        <v>131</v>
      </c>
      <c r="G29" s="141">
        <v>6</v>
      </c>
      <c r="I29" s="171">
        <v>0</v>
      </c>
      <c r="J29" s="146"/>
    </row>
    <row r="30" spans="1:13" ht="12" customHeight="1">
      <c r="G30" s="141"/>
      <c r="I30" s="182"/>
      <c r="J30" s="146"/>
    </row>
    <row r="31" spans="1:13" ht="9.75" customHeight="1">
      <c r="G31" s="141"/>
      <c r="I31" s="182"/>
      <c r="J31" s="146"/>
    </row>
    <row r="32" spans="1:13" ht="15.75" thickBot="1">
      <c r="A32" s="143" t="s">
        <v>130</v>
      </c>
      <c r="G32" s="141"/>
      <c r="I32" s="181">
        <f>+I26-I28</f>
        <v>5144.0500000000029</v>
      </c>
      <c r="J32" s="146"/>
      <c r="L32" s="180" t="s">
        <v>10</v>
      </c>
    </row>
    <row r="33" spans="1:12" ht="15.75" customHeight="1" thickTop="1">
      <c r="A33" s="143"/>
      <c r="B33" s="143" t="s">
        <v>12</v>
      </c>
      <c r="G33" s="141"/>
      <c r="I33" s="142"/>
      <c r="J33" s="146"/>
    </row>
    <row r="34" spans="1:12" ht="15" customHeight="1">
      <c r="A34" s="143"/>
      <c r="B34" s="139" t="s">
        <v>129</v>
      </c>
      <c r="G34" s="141">
        <v>12</v>
      </c>
      <c r="I34" s="179">
        <v>0</v>
      </c>
      <c r="J34" s="146"/>
    </row>
    <row r="35" spans="1:12" ht="15" customHeight="1">
      <c r="B35" s="139" t="s">
        <v>128</v>
      </c>
      <c r="G35" s="141"/>
      <c r="I35" s="171">
        <v>0</v>
      </c>
      <c r="J35" s="146"/>
      <c r="L35" s="146" t="s">
        <v>10</v>
      </c>
    </row>
    <row r="36" spans="1:12" ht="9.75" customHeight="1">
      <c r="G36" s="141"/>
      <c r="I36" s="146"/>
      <c r="J36" s="146"/>
      <c r="L36" s="146"/>
    </row>
    <row r="37" spans="1:12" ht="4.5" customHeight="1">
      <c r="G37" s="141"/>
      <c r="I37" s="146"/>
      <c r="J37" s="146"/>
      <c r="L37" s="146"/>
    </row>
    <row r="38" spans="1:12" ht="15.75" customHeight="1" thickBot="1">
      <c r="A38" s="143" t="s">
        <v>127</v>
      </c>
      <c r="G38" s="141"/>
      <c r="I38" s="178">
        <f>+I32+I34+I35</f>
        <v>5144.0500000000029</v>
      </c>
      <c r="J38" s="146"/>
      <c r="L38" s="177"/>
    </row>
    <row r="39" spans="1:12" ht="9.75" customHeight="1" thickTop="1">
      <c r="G39" s="141"/>
      <c r="I39" s="150"/>
    </row>
    <row r="40" spans="1:12">
      <c r="A40" s="140"/>
      <c r="B40" s="140"/>
      <c r="C40" s="140"/>
      <c r="D40" s="140"/>
      <c r="E40" s="140"/>
      <c r="F40" s="140"/>
      <c r="G40" s="140"/>
      <c r="H40" s="176"/>
      <c r="I40" s="176"/>
      <c r="L40" s="177"/>
    </row>
    <row r="41" spans="1:12" ht="18.600000000000001" customHeight="1">
      <c r="A41" s="140"/>
      <c r="B41" s="140"/>
      <c r="C41" s="140"/>
      <c r="D41" s="140"/>
      <c r="E41" s="140"/>
      <c r="F41" s="140"/>
      <c r="G41" s="140"/>
      <c r="H41" s="176"/>
      <c r="I41" s="176"/>
      <c r="L41" s="146"/>
    </row>
    <row r="42" spans="1:12">
      <c r="A42" s="140"/>
      <c r="B42" s="140"/>
      <c r="C42" s="140"/>
      <c r="D42" s="140"/>
      <c r="E42" s="140"/>
      <c r="F42" s="140"/>
      <c r="G42" s="140"/>
      <c r="H42" s="176"/>
      <c r="I42" s="176"/>
      <c r="J42" s="176"/>
    </row>
    <row r="43" spans="1:12">
      <c r="A43" s="260" t="s">
        <v>101</v>
      </c>
      <c r="B43" s="260"/>
      <c r="C43" s="260"/>
      <c r="D43" s="260"/>
      <c r="E43" s="260" t="s">
        <v>535</v>
      </c>
      <c r="F43" s="260"/>
      <c r="G43" s="260"/>
      <c r="H43" s="260"/>
      <c r="I43" s="260"/>
      <c r="J43" s="176"/>
    </row>
    <row r="44" spans="1:12">
      <c r="A44" s="264" t="s">
        <v>100</v>
      </c>
      <c r="B44" s="264"/>
      <c r="C44" s="264"/>
      <c r="D44" s="264"/>
      <c r="E44" s="264" t="s">
        <v>99</v>
      </c>
      <c r="F44" s="264"/>
      <c r="G44" s="264"/>
      <c r="H44" s="264"/>
      <c r="I44" s="264"/>
      <c r="J44" s="176"/>
    </row>
    <row r="45" spans="1:12">
      <c r="A45" s="140"/>
      <c r="G45" s="142"/>
      <c r="H45" s="142"/>
      <c r="I45" s="176"/>
      <c r="J45" s="176"/>
    </row>
    <row r="46" spans="1:12">
      <c r="B46" s="143"/>
      <c r="C46" s="143"/>
      <c r="D46" s="143"/>
      <c r="E46" s="143"/>
      <c r="F46" s="143"/>
      <c r="G46" s="143"/>
      <c r="H46" s="143"/>
      <c r="I46" s="143"/>
      <c r="J46" s="176"/>
    </row>
    <row r="47" spans="1:12">
      <c r="A47" s="260" t="s">
        <v>98</v>
      </c>
      <c r="B47" s="260"/>
      <c r="C47" s="260"/>
      <c r="D47" s="260"/>
      <c r="E47" s="260"/>
      <c r="F47" s="260"/>
      <c r="G47" s="260"/>
      <c r="H47" s="260"/>
      <c r="I47" s="260"/>
      <c r="J47" s="176"/>
    </row>
    <row r="48" spans="1:12" ht="15.75">
      <c r="A48" s="261" t="s">
        <v>97</v>
      </c>
      <c r="B48" s="261"/>
      <c r="C48" s="261"/>
      <c r="D48" s="261"/>
      <c r="E48" s="261"/>
      <c r="F48" s="261"/>
      <c r="G48" s="261"/>
      <c r="H48" s="261"/>
      <c r="I48" s="261"/>
      <c r="J48" s="176"/>
    </row>
    <row r="49" spans="1:12">
      <c r="A49" s="140"/>
      <c r="B49" s="139" t="s">
        <v>10</v>
      </c>
      <c r="C49" s="143" t="s">
        <v>10</v>
      </c>
      <c r="F49" s="141"/>
      <c r="H49" s="142"/>
      <c r="I49" s="176"/>
      <c r="J49" s="176"/>
    </row>
    <row r="50" spans="1:12">
      <c r="D50" s="141" t="s">
        <v>10</v>
      </c>
      <c r="F50" s="141"/>
      <c r="H50" s="142"/>
      <c r="J50" s="176"/>
    </row>
    <row r="51" spans="1:12">
      <c r="C51" s="143" t="s">
        <v>126</v>
      </c>
      <c r="D51" s="139" t="s">
        <v>10</v>
      </c>
      <c r="E51" s="141" t="s">
        <v>10</v>
      </c>
      <c r="F51" s="141"/>
      <c r="H51" s="142"/>
      <c r="J51" s="176"/>
    </row>
    <row r="52" spans="1:12" ht="21.6" customHeight="1">
      <c r="C52" s="143" t="s">
        <v>126</v>
      </c>
      <c r="D52" s="139" t="s">
        <v>10</v>
      </c>
      <c r="E52" s="139" t="s">
        <v>10</v>
      </c>
      <c r="F52" s="141"/>
      <c r="H52" s="142"/>
      <c r="J52" s="176"/>
      <c r="L52" s="139" t="s">
        <v>10</v>
      </c>
    </row>
    <row r="53" spans="1:12" ht="13.5" customHeight="1">
      <c r="C53" s="141" t="s">
        <v>10</v>
      </c>
      <c r="J53" s="176"/>
    </row>
    <row r="54" spans="1:12">
      <c r="J54" s="176"/>
    </row>
    <row r="56" spans="1:12" ht="13.5" customHeight="1"/>
    <row r="57" spans="1:12" ht="12.75" customHeight="1"/>
    <row r="60" spans="1:12" ht="10.5" customHeight="1"/>
    <row r="64" spans="1:12" ht="11.25" customHeight="1"/>
    <row r="69" ht="18" customHeight="1"/>
  </sheetData>
  <mergeCells count="12">
    <mergeCell ref="A8:I8"/>
    <mergeCell ref="A3:I3"/>
    <mergeCell ref="A6:I6"/>
    <mergeCell ref="A7:I7"/>
    <mergeCell ref="A4:I4"/>
    <mergeCell ref="A5:I5"/>
    <mergeCell ref="A48:I48"/>
    <mergeCell ref="A47:I47"/>
    <mergeCell ref="A43:D43"/>
    <mergeCell ref="A44:D44"/>
    <mergeCell ref="E43:I43"/>
    <mergeCell ref="E44:I44"/>
  </mergeCells>
  <printOptions horizontalCentered="1" verticalCentered="1"/>
  <pageMargins left="0.78740157480314965" right="0.78740157480314965" top="0.9055118110236221" bottom="0.9055118110236221" header="0.23622047244094491" footer="0.23622047244094491"/>
  <pageSetup scale="94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R44"/>
  <sheetViews>
    <sheetView showGridLines="0" topLeftCell="A4" workbookViewId="0">
      <selection activeCell="H33" sqref="H33"/>
    </sheetView>
  </sheetViews>
  <sheetFormatPr baseColWidth="10" defaultRowHeight="14.25" customHeight="1"/>
  <cols>
    <col min="1" max="1" width="1.140625" style="192" customWidth="1"/>
    <col min="2" max="3" width="2.7109375" style="192" customWidth="1"/>
    <col min="4" max="4" width="1.85546875" style="192" customWidth="1"/>
    <col min="5" max="5" width="24.7109375" style="192" bestFit="1" customWidth="1"/>
    <col min="6" max="6" width="5.85546875" style="192" hidden="1" customWidth="1"/>
    <col min="7" max="7" width="1.85546875" style="192" customWidth="1"/>
    <col min="8" max="8" width="11.28515625" style="194" customWidth="1"/>
    <col min="9" max="9" width="1.7109375" style="192" customWidth="1"/>
    <col min="10" max="10" width="10.42578125" style="193" customWidth="1"/>
    <col min="11" max="11" width="1.7109375" style="193" customWidth="1"/>
    <col min="12" max="12" width="10.42578125" style="193" customWidth="1"/>
    <col min="13" max="13" width="3.140625" style="192" customWidth="1"/>
    <col min="14" max="14" width="10.42578125" style="193" customWidth="1"/>
    <col min="15" max="15" width="1.28515625" style="192" customWidth="1"/>
    <col min="16" max="16" width="10.7109375" style="193" bestFit="1" customWidth="1"/>
    <col min="17" max="17" width="11.42578125" style="192"/>
    <col min="18" max="18" width="14.85546875" style="192" customWidth="1"/>
    <col min="19" max="16384" width="11.42578125" style="192"/>
  </cols>
  <sheetData>
    <row r="1" spans="1:16" ht="15.75" customHeight="1">
      <c r="A1" s="268" t="s">
        <v>0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</row>
    <row r="2" spans="1:16" ht="15.75" customHeight="1">
      <c r="A2" s="270" t="s">
        <v>1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</row>
    <row r="3" spans="1:16" ht="15.75" customHeight="1">
      <c r="A3" s="268" t="s">
        <v>2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</row>
    <row r="4" spans="1:16" ht="15.75" customHeight="1">
      <c r="A4" s="271" t="s">
        <v>3</v>
      </c>
      <c r="B4" s="271"/>
      <c r="C4" s="271"/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271"/>
      <c r="O4" s="271"/>
      <c r="P4" s="271"/>
    </row>
    <row r="5" spans="1:16" ht="15.75" hidden="1" customHeight="1">
      <c r="A5" s="210"/>
      <c r="B5" s="210"/>
      <c r="C5" s="210"/>
      <c r="D5" s="210"/>
      <c r="E5" s="210"/>
      <c r="F5" s="210"/>
      <c r="G5" s="220"/>
      <c r="H5" s="210"/>
      <c r="I5" s="210"/>
      <c r="J5" s="210"/>
      <c r="K5" s="210"/>
      <c r="L5" s="210"/>
      <c r="M5" s="219"/>
      <c r="N5" s="210"/>
      <c r="O5" s="210"/>
      <c r="P5" s="210"/>
    </row>
    <row r="6" spans="1:16" ht="15.75" customHeight="1">
      <c r="A6" s="272" t="s">
        <v>539</v>
      </c>
      <c r="B6" s="272"/>
      <c r="C6" s="272"/>
      <c r="D6" s="272"/>
      <c r="E6" s="272"/>
      <c r="F6" s="272"/>
      <c r="G6" s="272"/>
      <c r="H6" s="272"/>
      <c r="I6" s="272"/>
      <c r="J6" s="272"/>
      <c r="K6" s="272"/>
      <c r="L6" s="272"/>
      <c r="M6" s="272"/>
      <c r="N6" s="272"/>
      <c r="O6" s="272"/>
      <c r="P6" s="272"/>
    </row>
    <row r="7" spans="1:16" ht="15.75" hidden="1" customHeight="1">
      <c r="A7" s="210"/>
      <c r="B7" s="210"/>
      <c r="P7" s="210"/>
    </row>
    <row r="8" spans="1:16" ht="15.75" hidden="1" customHeight="1">
      <c r="A8" s="210" t="s">
        <v>10</v>
      </c>
      <c r="B8" s="210"/>
      <c r="C8" s="218"/>
      <c r="D8" s="218"/>
      <c r="E8" s="218"/>
      <c r="F8" s="218"/>
      <c r="G8" s="218"/>
      <c r="H8" s="218"/>
      <c r="I8" s="218"/>
      <c r="J8" s="218"/>
      <c r="K8" s="218"/>
      <c r="L8" s="218"/>
      <c r="M8" s="218"/>
      <c r="P8" s="210"/>
    </row>
    <row r="9" spans="1:16" ht="15.75" hidden="1" customHeight="1">
      <c r="A9" s="218"/>
      <c r="B9" s="218"/>
      <c r="C9" s="218"/>
      <c r="D9" s="218"/>
      <c r="E9" s="218"/>
      <c r="F9" s="218"/>
      <c r="G9" s="218"/>
      <c r="H9" s="218"/>
      <c r="I9" s="218"/>
      <c r="J9" s="218"/>
      <c r="K9" s="218"/>
      <c r="L9" s="218"/>
      <c r="M9" s="218"/>
      <c r="P9" s="210"/>
    </row>
    <row r="10" spans="1:16" ht="14.25" customHeight="1">
      <c r="A10" s="273" t="s">
        <v>6</v>
      </c>
      <c r="B10" s="273"/>
      <c r="C10" s="273"/>
      <c r="D10" s="273"/>
      <c r="E10" s="273"/>
      <c r="F10" s="273"/>
      <c r="G10" s="273"/>
      <c r="H10" s="273"/>
      <c r="I10" s="273"/>
      <c r="J10" s="273"/>
      <c r="K10" s="273"/>
      <c r="L10" s="273"/>
      <c r="M10" s="273"/>
      <c r="N10" s="273"/>
      <c r="O10" s="273"/>
      <c r="P10" s="273"/>
    </row>
    <row r="11" spans="1:16" s="209" customFormat="1" ht="10.5" customHeight="1">
      <c r="A11" s="217"/>
      <c r="B11" s="217"/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</row>
    <row r="12" spans="1:16" s="209" customFormat="1" ht="14.25" customHeight="1">
      <c r="A12" s="217"/>
      <c r="B12" s="217"/>
      <c r="C12" s="217"/>
      <c r="D12" s="217"/>
      <c r="E12" s="217"/>
      <c r="F12" s="217"/>
      <c r="G12" s="217"/>
      <c r="H12" s="217"/>
      <c r="I12" s="217"/>
      <c r="J12" s="217"/>
      <c r="K12" s="217"/>
      <c r="L12" s="217"/>
      <c r="M12" s="217"/>
      <c r="N12" s="217"/>
      <c r="O12" s="217"/>
      <c r="P12" s="217"/>
    </row>
    <row r="13" spans="1:16" ht="9.75" customHeight="1">
      <c r="A13" s="210"/>
      <c r="B13" s="210"/>
      <c r="C13" s="269"/>
      <c r="D13" s="269"/>
      <c r="E13" s="269"/>
      <c r="F13" s="269"/>
      <c r="G13" s="269"/>
      <c r="H13" s="269"/>
      <c r="I13" s="269"/>
      <c r="J13" s="269"/>
      <c r="K13" s="269"/>
      <c r="L13" s="269"/>
      <c r="M13" s="269"/>
      <c r="N13" s="269"/>
      <c r="O13" s="269"/>
      <c r="P13" s="210"/>
    </row>
    <row r="14" spans="1:16" s="205" customFormat="1" ht="14.25" customHeight="1">
      <c r="H14" s="216" t="s">
        <v>158</v>
      </c>
      <c r="J14" s="215"/>
      <c r="K14" s="215"/>
      <c r="L14" s="215"/>
      <c r="N14" s="216" t="s">
        <v>157</v>
      </c>
      <c r="P14" s="215"/>
    </row>
    <row r="15" spans="1:16" s="205" customFormat="1" ht="14.25" customHeight="1">
      <c r="F15" s="214" t="s">
        <v>7</v>
      </c>
      <c r="H15" s="213" t="s">
        <v>156</v>
      </c>
      <c r="J15" s="213" t="s">
        <v>155</v>
      </c>
      <c r="K15" s="213"/>
      <c r="L15" s="213" t="s">
        <v>109</v>
      </c>
      <c r="N15" s="213" t="s">
        <v>154</v>
      </c>
      <c r="P15" s="213" t="s">
        <v>153</v>
      </c>
    </row>
    <row r="17" spans="1:18" ht="17.25" hidden="1" customHeight="1">
      <c r="A17" s="206" t="s">
        <v>152</v>
      </c>
      <c r="H17" s="204">
        <v>325176</v>
      </c>
      <c r="I17" s="204"/>
      <c r="J17" s="204">
        <v>3298.25</v>
      </c>
      <c r="K17" s="204"/>
      <c r="L17" s="204">
        <v>22347.599999999999</v>
      </c>
      <c r="M17" s="204"/>
      <c r="N17" s="204">
        <v>-79862.55</v>
      </c>
      <c r="O17" s="204"/>
      <c r="P17" s="201">
        <f>SUM(H17:N17)</f>
        <v>270959.3</v>
      </c>
      <c r="Q17" s="202"/>
      <c r="R17" s="192" t="s">
        <v>10</v>
      </c>
    </row>
    <row r="18" spans="1:18" ht="17.100000000000001" hidden="1" customHeight="1">
      <c r="A18" s="210" t="s">
        <v>109</v>
      </c>
      <c r="F18" s="205" t="s">
        <v>107</v>
      </c>
      <c r="H18" s="201">
        <v>0</v>
      </c>
      <c r="I18" s="201"/>
      <c r="J18" s="201">
        <v>0</v>
      </c>
      <c r="K18" s="201"/>
      <c r="L18" s="201">
        <v>-14677.3</v>
      </c>
      <c r="M18" s="201"/>
      <c r="N18" s="201">
        <v>0</v>
      </c>
      <c r="O18" s="201"/>
      <c r="P18" s="201">
        <f>SUM(H18:N18)</f>
        <v>-14677.3</v>
      </c>
      <c r="Q18" s="209"/>
    </row>
    <row r="19" spans="1:18" ht="17.100000000000001" hidden="1" customHeight="1">
      <c r="A19" s="192" t="s">
        <v>150</v>
      </c>
      <c r="F19" s="205"/>
      <c r="H19" s="208">
        <v>0</v>
      </c>
      <c r="I19" s="204"/>
      <c r="J19" s="208">
        <v>515.75</v>
      </c>
      <c r="K19" s="204"/>
      <c r="L19" s="207">
        <v>0</v>
      </c>
      <c r="M19" s="204"/>
      <c r="N19" s="207">
        <v>6852.17</v>
      </c>
      <c r="O19" s="204"/>
      <c r="P19" s="201">
        <f>SUM(H19:N19)</f>
        <v>7367.92</v>
      </c>
    </row>
    <row r="20" spans="1:18" ht="21" hidden="1" customHeight="1">
      <c r="A20" s="206" t="s">
        <v>151</v>
      </c>
      <c r="F20" s="205"/>
      <c r="H20" s="203">
        <f>SUM(H17:H19)</f>
        <v>325176</v>
      </c>
      <c r="I20" s="204"/>
      <c r="J20" s="203">
        <f>SUM(J17:J19)</f>
        <v>3814</v>
      </c>
      <c r="K20" s="204"/>
      <c r="L20" s="203">
        <f>SUM(L17:L19)</f>
        <v>7670.2999999999993</v>
      </c>
      <c r="M20" s="204"/>
      <c r="N20" s="203">
        <f>SUM(N17:N19)</f>
        <v>-73010.38</v>
      </c>
      <c r="O20" s="204"/>
      <c r="P20" s="203">
        <f>SUM(P17:P19)</f>
        <v>263649.91999999998</v>
      </c>
      <c r="Q20" s="202"/>
    </row>
    <row r="21" spans="1:18" ht="9.75" customHeight="1">
      <c r="H21" s="212"/>
      <c r="I21" s="209"/>
      <c r="M21" s="209"/>
      <c r="O21" s="209"/>
      <c r="Q21" s="209"/>
    </row>
    <row r="22" spans="1:18" ht="30" customHeight="1">
      <c r="A22" s="192" t="s">
        <v>149</v>
      </c>
      <c r="H22" s="201">
        <v>325176</v>
      </c>
      <c r="I22" s="211"/>
      <c r="J22" s="201">
        <v>9171.14</v>
      </c>
      <c r="K22" s="201"/>
      <c r="L22" s="201">
        <v>0</v>
      </c>
      <c r="M22" s="211"/>
      <c r="N22" s="204">
        <v>-12502.92</v>
      </c>
      <c r="O22" s="211"/>
      <c r="P22" s="201">
        <f>SUM(H22:N22)</f>
        <v>321844.22000000003</v>
      </c>
    </row>
    <row r="23" spans="1:18" ht="30.75" customHeight="1">
      <c r="A23" s="210" t="s">
        <v>109</v>
      </c>
      <c r="F23" s="205" t="s">
        <v>107</v>
      </c>
      <c r="H23" s="201">
        <v>0</v>
      </c>
      <c r="I23" s="201"/>
      <c r="J23" s="201">
        <v>0</v>
      </c>
      <c r="K23" s="201"/>
      <c r="L23" s="201">
        <v>0</v>
      </c>
      <c r="M23" s="201"/>
      <c r="N23" s="201">
        <v>0</v>
      </c>
      <c r="O23" s="201"/>
      <c r="P23" s="201">
        <f>SUM(H23:N23)</f>
        <v>0</v>
      </c>
      <c r="Q23" s="209"/>
    </row>
    <row r="24" spans="1:18" ht="30.75" customHeight="1">
      <c r="A24" s="192" t="s">
        <v>150</v>
      </c>
      <c r="F24" s="205"/>
      <c r="H24" s="208">
        <v>0</v>
      </c>
      <c r="I24" s="204"/>
      <c r="J24" s="208">
        <f>ResultadoOK!I34*-1</f>
        <v>0</v>
      </c>
      <c r="K24" s="204"/>
      <c r="L24" s="207">
        <v>0</v>
      </c>
      <c r="M24" s="204"/>
      <c r="N24" s="207">
        <f>ResultadoOK!I38</f>
        <v>5144.0500000000029</v>
      </c>
      <c r="O24" s="204"/>
      <c r="P24" s="201">
        <f>SUM(J24:N24)</f>
        <v>5144.0500000000029</v>
      </c>
    </row>
    <row r="25" spans="1:18" ht="30.75" customHeight="1" thickBot="1">
      <c r="A25" s="206" t="s">
        <v>533</v>
      </c>
      <c r="F25" s="205"/>
      <c r="H25" s="203">
        <f>SUM(H22:H24)</f>
        <v>325176</v>
      </c>
      <c r="I25" s="204"/>
      <c r="J25" s="203">
        <f>SUM(J22:J24)</f>
        <v>9171.14</v>
      </c>
      <c r="K25" s="204"/>
      <c r="L25" s="203">
        <f>SUM(L22:L24)</f>
        <v>0</v>
      </c>
      <c r="M25" s="204"/>
      <c r="N25" s="203">
        <f>SUM(N22:N24)</f>
        <v>-7358.8699999999972</v>
      </c>
      <c r="O25" s="204"/>
      <c r="P25" s="203">
        <f>SUM(P22:P24)</f>
        <v>326988.27</v>
      </c>
      <c r="Q25" s="202"/>
    </row>
    <row r="26" spans="1:18" ht="32.25" customHeight="1" thickTop="1">
      <c r="H26" s="194" t="s">
        <v>10</v>
      </c>
      <c r="I26" s="192" t="s">
        <v>10</v>
      </c>
      <c r="J26" s="201" t="s">
        <v>10</v>
      </c>
      <c r="K26" s="193" t="s">
        <v>10</v>
      </c>
      <c r="L26" s="193" t="s">
        <v>10</v>
      </c>
      <c r="M26" s="192" t="s">
        <v>10</v>
      </c>
      <c r="N26" s="193" t="s">
        <v>10</v>
      </c>
      <c r="O26" s="192" t="s">
        <v>10</v>
      </c>
      <c r="P26" s="200" t="s">
        <v>10</v>
      </c>
      <c r="R26" s="200">
        <f>P25-Balance!H41</f>
        <v>-21119.880000000005</v>
      </c>
    </row>
    <row r="30" spans="1:18" ht="14.25" customHeight="1">
      <c r="A30" s="266" t="s">
        <v>101</v>
      </c>
      <c r="B30" s="266"/>
      <c r="C30" s="266"/>
      <c r="D30" s="266"/>
      <c r="E30" s="266"/>
      <c r="F30" s="199" t="s">
        <v>148</v>
      </c>
      <c r="G30" s="196"/>
      <c r="H30" s="196"/>
      <c r="I30" s="176"/>
      <c r="J30" s="260" t="s">
        <v>535</v>
      </c>
      <c r="K30" s="260"/>
      <c r="L30" s="260"/>
      <c r="M30" s="260"/>
      <c r="N30" s="260"/>
      <c r="O30" s="260"/>
      <c r="P30" s="260"/>
    </row>
    <row r="31" spans="1:18" ht="14.25" customHeight="1">
      <c r="A31" s="261" t="s">
        <v>100</v>
      </c>
      <c r="B31" s="261"/>
      <c r="C31" s="261"/>
      <c r="D31" s="261"/>
      <c r="E31" s="261"/>
      <c r="F31" s="197" t="s">
        <v>147</v>
      </c>
      <c r="G31" s="196"/>
      <c r="H31" s="196"/>
      <c r="I31" s="176"/>
      <c r="J31" s="264" t="s">
        <v>99</v>
      </c>
      <c r="K31" s="264"/>
      <c r="L31" s="264"/>
      <c r="M31" s="264"/>
      <c r="N31" s="264"/>
      <c r="O31" s="264"/>
      <c r="P31" s="264"/>
    </row>
    <row r="32" spans="1:18" ht="14.25" customHeight="1">
      <c r="B32" s="197"/>
      <c r="C32" s="197"/>
      <c r="D32" s="197"/>
      <c r="E32" s="197"/>
      <c r="F32" s="198"/>
      <c r="G32" s="197"/>
      <c r="H32" s="196"/>
      <c r="I32" s="176"/>
    </row>
    <row r="33" spans="1:16" ht="14.25" customHeight="1">
      <c r="B33" s="197"/>
      <c r="C33" s="197"/>
      <c r="D33" s="197"/>
      <c r="E33" s="197"/>
      <c r="F33" s="198"/>
      <c r="G33" s="197"/>
      <c r="H33" s="196"/>
      <c r="I33" s="195"/>
    </row>
    <row r="34" spans="1:16" ht="14.25" customHeight="1">
      <c r="B34" s="197"/>
      <c r="C34" s="197"/>
      <c r="D34" s="197"/>
      <c r="E34" s="197" t="s">
        <v>146</v>
      </c>
      <c r="F34" s="198"/>
      <c r="G34" s="197"/>
      <c r="H34" s="196" t="s">
        <v>10</v>
      </c>
      <c r="I34" s="195"/>
    </row>
    <row r="35" spans="1:16" ht="14.25" customHeight="1">
      <c r="A35" s="262" t="s">
        <v>98</v>
      </c>
      <c r="B35" s="262"/>
      <c r="C35" s="262"/>
      <c r="D35" s="262"/>
      <c r="E35" s="262"/>
      <c r="F35" s="262"/>
      <c r="G35" s="262"/>
      <c r="H35" s="262"/>
      <c r="I35" s="262"/>
      <c r="J35" s="262"/>
      <c r="K35" s="262"/>
      <c r="L35" s="262"/>
      <c r="M35" s="262"/>
      <c r="N35" s="262"/>
      <c r="O35" s="262"/>
      <c r="P35" s="262"/>
    </row>
    <row r="36" spans="1:16" ht="14.25" customHeight="1">
      <c r="A36" s="267" t="s">
        <v>97</v>
      </c>
      <c r="B36" s="267"/>
      <c r="C36" s="267"/>
      <c r="D36" s="267"/>
      <c r="E36" s="267"/>
      <c r="F36" s="267"/>
      <c r="G36" s="267"/>
      <c r="H36" s="267"/>
      <c r="I36" s="267"/>
      <c r="J36" s="267"/>
      <c r="K36" s="267"/>
      <c r="L36" s="267"/>
      <c r="M36" s="267"/>
      <c r="N36" s="267"/>
      <c r="O36" s="267"/>
      <c r="P36" s="267"/>
    </row>
    <row r="39" spans="1:16" ht="11.25" customHeight="1"/>
    <row r="44" spans="1:16" ht="18" customHeight="1"/>
  </sheetData>
  <mergeCells count="13">
    <mergeCell ref="A1:P1"/>
    <mergeCell ref="A3:P3"/>
    <mergeCell ref="C13:O13"/>
    <mergeCell ref="A2:P2"/>
    <mergeCell ref="A4:P4"/>
    <mergeCell ref="A6:P6"/>
    <mergeCell ref="A10:P10"/>
    <mergeCell ref="A30:E30"/>
    <mergeCell ref="A31:E31"/>
    <mergeCell ref="A35:P35"/>
    <mergeCell ref="A36:P36"/>
    <mergeCell ref="J30:P30"/>
    <mergeCell ref="J31:P31"/>
  </mergeCells>
  <printOptions horizontalCentered="1" verticalCentered="1"/>
  <pageMargins left="0.9055118110236221" right="0.9055118110236221" top="0.74803149606299213" bottom="0.74803149606299213" header="0.31496062992125984" footer="0.31496062992125984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73"/>
  <sheetViews>
    <sheetView showGridLines="0" topLeftCell="A23" zoomScale="110" zoomScaleNormal="110" zoomScaleSheetLayoutView="100" workbookViewId="0">
      <selection activeCell="F30" sqref="F30"/>
    </sheetView>
  </sheetViews>
  <sheetFormatPr baseColWidth="10" defaultRowHeight="10.5" customHeight="1"/>
  <cols>
    <col min="1" max="1" width="1.28515625" style="1" customWidth="1"/>
    <col min="2" max="2" width="2" style="1" customWidth="1"/>
    <col min="3" max="3" width="62" style="1" customWidth="1"/>
    <col min="4" max="4" width="8.42578125" style="1" hidden="1" customWidth="1"/>
    <col min="5" max="5" width="7.5703125" style="1" hidden="1" customWidth="1"/>
    <col min="6" max="6" width="13" style="29" customWidth="1"/>
    <col min="7" max="250" width="11.42578125" style="1"/>
    <col min="251" max="251" width="1.28515625" style="1" customWidth="1"/>
    <col min="252" max="252" width="2" style="1" customWidth="1"/>
    <col min="253" max="253" width="70.5703125" style="1" customWidth="1"/>
    <col min="254" max="254" width="6.5703125" style="1" customWidth="1"/>
    <col min="255" max="255" width="3.7109375" style="1" customWidth="1"/>
    <col min="256" max="256" width="10.7109375" style="1" customWidth="1"/>
    <col min="257" max="257" width="3.28515625" style="1" customWidth="1"/>
    <col min="258" max="258" width="0" style="1" hidden="1" customWidth="1"/>
    <col min="259" max="259" width="11.42578125" style="1"/>
    <col min="260" max="260" width="0" style="1" hidden="1" customWidth="1"/>
    <col min="261" max="261" width="12.140625" style="1" bestFit="1" customWidth="1"/>
    <col min="262" max="506" width="11.42578125" style="1"/>
    <col min="507" max="507" width="1.28515625" style="1" customWidth="1"/>
    <col min="508" max="508" width="2" style="1" customWidth="1"/>
    <col min="509" max="509" width="70.5703125" style="1" customWidth="1"/>
    <col min="510" max="510" width="6.5703125" style="1" customWidth="1"/>
    <col min="511" max="511" width="3.7109375" style="1" customWidth="1"/>
    <col min="512" max="512" width="10.7109375" style="1" customWidth="1"/>
    <col min="513" max="513" width="3.28515625" style="1" customWidth="1"/>
    <col min="514" max="514" width="0" style="1" hidden="1" customWidth="1"/>
    <col min="515" max="515" width="11.42578125" style="1"/>
    <col min="516" max="516" width="0" style="1" hidden="1" customWidth="1"/>
    <col min="517" max="517" width="12.140625" style="1" bestFit="1" customWidth="1"/>
    <col min="518" max="762" width="11.42578125" style="1"/>
    <col min="763" max="763" width="1.28515625" style="1" customWidth="1"/>
    <col min="764" max="764" width="2" style="1" customWidth="1"/>
    <col min="765" max="765" width="70.5703125" style="1" customWidth="1"/>
    <col min="766" max="766" width="6.5703125" style="1" customWidth="1"/>
    <col min="767" max="767" width="3.7109375" style="1" customWidth="1"/>
    <col min="768" max="768" width="10.7109375" style="1" customWidth="1"/>
    <col min="769" max="769" width="3.28515625" style="1" customWidth="1"/>
    <col min="770" max="770" width="0" style="1" hidden="1" customWidth="1"/>
    <col min="771" max="771" width="11.42578125" style="1"/>
    <col min="772" max="772" width="0" style="1" hidden="1" customWidth="1"/>
    <col min="773" max="773" width="12.140625" style="1" bestFit="1" customWidth="1"/>
    <col min="774" max="1018" width="11.42578125" style="1"/>
    <col min="1019" max="1019" width="1.28515625" style="1" customWidth="1"/>
    <col min="1020" max="1020" width="2" style="1" customWidth="1"/>
    <col min="1021" max="1021" width="70.5703125" style="1" customWidth="1"/>
    <col min="1022" max="1022" width="6.5703125" style="1" customWidth="1"/>
    <col min="1023" max="1023" width="3.7109375" style="1" customWidth="1"/>
    <col min="1024" max="1024" width="10.7109375" style="1" customWidth="1"/>
    <col min="1025" max="1025" width="3.28515625" style="1" customWidth="1"/>
    <col min="1026" max="1026" width="0" style="1" hidden="1" customWidth="1"/>
    <col min="1027" max="1027" width="11.42578125" style="1"/>
    <col min="1028" max="1028" width="0" style="1" hidden="1" customWidth="1"/>
    <col min="1029" max="1029" width="12.140625" style="1" bestFit="1" customWidth="1"/>
    <col min="1030" max="1274" width="11.42578125" style="1"/>
    <col min="1275" max="1275" width="1.28515625" style="1" customWidth="1"/>
    <col min="1276" max="1276" width="2" style="1" customWidth="1"/>
    <col min="1277" max="1277" width="70.5703125" style="1" customWidth="1"/>
    <col min="1278" max="1278" width="6.5703125" style="1" customWidth="1"/>
    <col min="1279" max="1279" width="3.7109375" style="1" customWidth="1"/>
    <col min="1280" max="1280" width="10.7109375" style="1" customWidth="1"/>
    <col min="1281" max="1281" width="3.28515625" style="1" customWidth="1"/>
    <col min="1282" max="1282" width="0" style="1" hidden="1" customWidth="1"/>
    <col min="1283" max="1283" width="11.42578125" style="1"/>
    <col min="1284" max="1284" width="0" style="1" hidden="1" customWidth="1"/>
    <col min="1285" max="1285" width="12.140625" style="1" bestFit="1" customWidth="1"/>
    <col min="1286" max="1530" width="11.42578125" style="1"/>
    <col min="1531" max="1531" width="1.28515625" style="1" customWidth="1"/>
    <col min="1532" max="1532" width="2" style="1" customWidth="1"/>
    <col min="1533" max="1533" width="70.5703125" style="1" customWidth="1"/>
    <col min="1534" max="1534" width="6.5703125" style="1" customWidth="1"/>
    <col min="1535" max="1535" width="3.7109375" style="1" customWidth="1"/>
    <col min="1536" max="1536" width="10.7109375" style="1" customWidth="1"/>
    <col min="1537" max="1537" width="3.28515625" style="1" customWidth="1"/>
    <col min="1538" max="1538" width="0" style="1" hidden="1" customWidth="1"/>
    <col min="1539" max="1539" width="11.42578125" style="1"/>
    <col min="1540" max="1540" width="0" style="1" hidden="1" customWidth="1"/>
    <col min="1541" max="1541" width="12.140625" style="1" bestFit="1" customWidth="1"/>
    <col min="1542" max="1786" width="11.42578125" style="1"/>
    <col min="1787" max="1787" width="1.28515625" style="1" customWidth="1"/>
    <col min="1788" max="1788" width="2" style="1" customWidth="1"/>
    <col min="1789" max="1789" width="70.5703125" style="1" customWidth="1"/>
    <col min="1790" max="1790" width="6.5703125" style="1" customWidth="1"/>
    <col min="1791" max="1791" width="3.7109375" style="1" customWidth="1"/>
    <col min="1792" max="1792" width="10.7109375" style="1" customWidth="1"/>
    <col min="1793" max="1793" width="3.28515625" style="1" customWidth="1"/>
    <col min="1794" max="1794" width="0" style="1" hidden="1" customWidth="1"/>
    <col min="1795" max="1795" width="11.42578125" style="1"/>
    <col min="1796" max="1796" width="0" style="1" hidden="1" customWidth="1"/>
    <col min="1797" max="1797" width="12.140625" style="1" bestFit="1" customWidth="1"/>
    <col min="1798" max="2042" width="11.42578125" style="1"/>
    <col min="2043" max="2043" width="1.28515625" style="1" customWidth="1"/>
    <col min="2044" max="2044" width="2" style="1" customWidth="1"/>
    <col min="2045" max="2045" width="70.5703125" style="1" customWidth="1"/>
    <col min="2046" max="2046" width="6.5703125" style="1" customWidth="1"/>
    <col min="2047" max="2047" width="3.7109375" style="1" customWidth="1"/>
    <col min="2048" max="2048" width="10.7109375" style="1" customWidth="1"/>
    <col min="2049" max="2049" width="3.28515625" style="1" customWidth="1"/>
    <col min="2050" max="2050" width="0" style="1" hidden="1" customWidth="1"/>
    <col min="2051" max="2051" width="11.42578125" style="1"/>
    <col min="2052" max="2052" width="0" style="1" hidden="1" customWidth="1"/>
    <col min="2053" max="2053" width="12.140625" style="1" bestFit="1" customWidth="1"/>
    <col min="2054" max="2298" width="11.42578125" style="1"/>
    <col min="2299" max="2299" width="1.28515625" style="1" customWidth="1"/>
    <col min="2300" max="2300" width="2" style="1" customWidth="1"/>
    <col min="2301" max="2301" width="70.5703125" style="1" customWidth="1"/>
    <col min="2302" max="2302" width="6.5703125" style="1" customWidth="1"/>
    <col min="2303" max="2303" width="3.7109375" style="1" customWidth="1"/>
    <col min="2304" max="2304" width="10.7109375" style="1" customWidth="1"/>
    <col min="2305" max="2305" width="3.28515625" style="1" customWidth="1"/>
    <col min="2306" max="2306" width="0" style="1" hidden="1" customWidth="1"/>
    <col min="2307" max="2307" width="11.42578125" style="1"/>
    <col min="2308" max="2308" width="0" style="1" hidden="1" customWidth="1"/>
    <col min="2309" max="2309" width="12.140625" style="1" bestFit="1" customWidth="1"/>
    <col min="2310" max="2554" width="11.42578125" style="1"/>
    <col min="2555" max="2555" width="1.28515625" style="1" customWidth="1"/>
    <col min="2556" max="2556" width="2" style="1" customWidth="1"/>
    <col min="2557" max="2557" width="70.5703125" style="1" customWidth="1"/>
    <col min="2558" max="2558" width="6.5703125" style="1" customWidth="1"/>
    <col min="2559" max="2559" width="3.7109375" style="1" customWidth="1"/>
    <col min="2560" max="2560" width="10.7109375" style="1" customWidth="1"/>
    <col min="2561" max="2561" width="3.28515625" style="1" customWidth="1"/>
    <col min="2562" max="2562" width="0" style="1" hidden="1" customWidth="1"/>
    <col min="2563" max="2563" width="11.42578125" style="1"/>
    <col min="2564" max="2564" width="0" style="1" hidden="1" customWidth="1"/>
    <col min="2565" max="2565" width="12.140625" style="1" bestFit="1" customWidth="1"/>
    <col min="2566" max="2810" width="11.42578125" style="1"/>
    <col min="2811" max="2811" width="1.28515625" style="1" customWidth="1"/>
    <col min="2812" max="2812" width="2" style="1" customWidth="1"/>
    <col min="2813" max="2813" width="70.5703125" style="1" customWidth="1"/>
    <col min="2814" max="2814" width="6.5703125" style="1" customWidth="1"/>
    <col min="2815" max="2815" width="3.7109375" style="1" customWidth="1"/>
    <col min="2816" max="2816" width="10.7109375" style="1" customWidth="1"/>
    <col min="2817" max="2817" width="3.28515625" style="1" customWidth="1"/>
    <col min="2818" max="2818" width="0" style="1" hidden="1" customWidth="1"/>
    <col min="2819" max="2819" width="11.42578125" style="1"/>
    <col min="2820" max="2820" width="0" style="1" hidden="1" customWidth="1"/>
    <col min="2821" max="2821" width="12.140625" style="1" bestFit="1" customWidth="1"/>
    <col min="2822" max="3066" width="11.42578125" style="1"/>
    <col min="3067" max="3067" width="1.28515625" style="1" customWidth="1"/>
    <col min="3068" max="3068" width="2" style="1" customWidth="1"/>
    <col min="3069" max="3069" width="70.5703125" style="1" customWidth="1"/>
    <col min="3070" max="3070" width="6.5703125" style="1" customWidth="1"/>
    <col min="3071" max="3071" width="3.7109375" style="1" customWidth="1"/>
    <col min="3072" max="3072" width="10.7109375" style="1" customWidth="1"/>
    <col min="3073" max="3073" width="3.28515625" style="1" customWidth="1"/>
    <col min="3074" max="3074" width="0" style="1" hidden="1" customWidth="1"/>
    <col min="3075" max="3075" width="11.42578125" style="1"/>
    <col min="3076" max="3076" width="0" style="1" hidden="1" customWidth="1"/>
    <col min="3077" max="3077" width="12.140625" style="1" bestFit="1" customWidth="1"/>
    <col min="3078" max="3322" width="11.42578125" style="1"/>
    <col min="3323" max="3323" width="1.28515625" style="1" customWidth="1"/>
    <col min="3324" max="3324" width="2" style="1" customWidth="1"/>
    <col min="3325" max="3325" width="70.5703125" style="1" customWidth="1"/>
    <col min="3326" max="3326" width="6.5703125" style="1" customWidth="1"/>
    <col min="3327" max="3327" width="3.7109375" style="1" customWidth="1"/>
    <col min="3328" max="3328" width="10.7109375" style="1" customWidth="1"/>
    <col min="3329" max="3329" width="3.28515625" style="1" customWidth="1"/>
    <col min="3330" max="3330" width="0" style="1" hidden="1" customWidth="1"/>
    <col min="3331" max="3331" width="11.42578125" style="1"/>
    <col min="3332" max="3332" width="0" style="1" hidden="1" customWidth="1"/>
    <col min="3333" max="3333" width="12.140625" style="1" bestFit="1" customWidth="1"/>
    <col min="3334" max="3578" width="11.42578125" style="1"/>
    <col min="3579" max="3579" width="1.28515625" style="1" customWidth="1"/>
    <col min="3580" max="3580" width="2" style="1" customWidth="1"/>
    <col min="3581" max="3581" width="70.5703125" style="1" customWidth="1"/>
    <col min="3582" max="3582" width="6.5703125" style="1" customWidth="1"/>
    <col min="3583" max="3583" width="3.7109375" style="1" customWidth="1"/>
    <col min="3584" max="3584" width="10.7109375" style="1" customWidth="1"/>
    <col min="3585" max="3585" width="3.28515625" style="1" customWidth="1"/>
    <col min="3586" max="3586" width="0" style="1" hidden="1" customWidth="1"/>
    <col min="3587" max="3587" width="11.42578125" style="1"/>
    <col min="3588" max="3588" width="0" style="1" hidden="1" customWidth="1"/>
    <col min="3589" max="3589" width="12.140625" style="1" bestFit="1" customWidth="1"/>
    <col min="3590" max="3834" width="11.42578125" style="1"/>
    <col min="3835" max="3835" width="1.28515625" style="1" customWidth="1"/>
    <col min="3836" max="3836" width="2" style="1" customWidth="1"/>
    <col min="3837" max="3837" width="70.5703125" style="1" customWidth="1"/>
    <col min="3838" max="3838" width="6.5703125" style="1" customWidth="1"/>
    <col min="3839" max="3839" width="3.7109375" style="1" customWidth="1"/>
    <col min="3840" max="3840" width="10.7109375" style="1" customWidth="1"/>
    <col min="3841" max="3841" width="3.28515625" style="1" customWidth="1"/>
    <col min="3842" max="3842" width="0" style="1" hidden="1" customWidth="1"/>
    <col min="3843" max="3843" width="11.42578125" style="1"/>
    <col min="3844" max="3844" width="0" style="1" hidden="1" customWidth="1"/>
    <col min="3845" max="3845" width="12.140625" style="1" bestFit="1" customWidth="1"/>
    <col min="3846" max="4090" width="11.42578125" style="1"/>
    <col min="4091" max="4091" width="1.28515625" style="1" customWidth="1"/>
    <col min="4092" max="4092" width="2" style="1" customWidth="1"/>
    <col min="4093" max="4093" width="70.5703125" style="1" customWidth="1"/>
    <col min="4094" max="4094" width="6.5703125" style="1" customWidth="1"/>
    <col min="4095" max="4095" width="3.7109375" style="1" customWidth="1"/>
    <col min="4096" max="4096" width="10.7109375" style="1" customWidth="1"/>
    <col min="4097" max="4097" width="3.28515625" style="1" customWidth="1"/>
    <col min="4098" max="4098" width="0" style="1" hidden="1" customWidth="1"/>
    <col min="4099" max="4099" width="11.42578125" style="1"/>
    <col min="4100" max="4100" width="0" style="1" hidden="1" customWidth="1"/>
    <col min="4101" max="4101" width="12.140625" style="1" bestFit="1" customWidth="1"/>
    <col min="4102" max="4346" width="11.42578125" style="1"/>
    <col min="4347" max="4347" width="1.28515625" style="1" customWidth="1"/>
    <col min="4348" max="4348" width="2" style="1" customWidth="1"/>
    <col min="4349" max="4349" width="70.5703125" style="1" customWidth="1"/>
    <col min="4350" max="4350" width="6.5703125" style="1" customWidth="1"/>
    <col min="4351" max="4351" width="3.7109375" style="1" customWidth="1"/>
    <col min="4352" max="4352" width="10.7109375" style="1" customWidth="1"/>
    <col min="4353" max="4353" width="3.28515625" style="1" customWidth="1"/>
    <col min="4354" max="4354" width="0" style="1" hidden="1" customWidth="1"/>
    <col min="4355" max="4355" width="11.42578125" style="1"/>
    <col min="4356" max="4356" width="0" style="1" hidden="1" customWidth="1"/>
    <col min="4357" max="4357" width="12.140625" style="1" bestFit="1" customWidth="1"/>
    <col min="4358" max="4602" width="11.42578125" style="1"/>
    <col min="4603" max="4603" width="1.28515625" style="1" customWidth="1"/>
    <col min="4604" max="4604" width="2" style="1" customWidth="1"/>
    <col min="4605" max="4605" width="70.5703125" style="1" customWidth="1"/>
    <col min="4606" max="4606" width="6.5703125" style="1" customWidth="1"/>
    <col min="4607" max="4607" width="3.7109375" style="1" customWidth="1"/>
    <col min="4608" max="4608" width="10.7109375" style="1" customWidth="1"/>
    <col min="4609" max="4609" width="3.28515625" style="1" customWidth="1"/>
    <col min="4610" max="4610" width="0" style="1" hidden="1" customWidth="1"/>
    <col min="4611" max="4611" width="11.42578125" style="1"/>
    <col min="4612" max="4612" width="0" style="1" hidden="1" customWidth="1"/>
    <col min="4613" max="4613" width="12.140625" style="1" bestFit="1" customWidth="1"/>
    <col min="4614" max="4858" width="11.42578125" style="1"/>
    <col min="4859" max="4859" width="1.28515625" style="1" customWidth="1"/>
    <col min="4860" max="4860" width="2" style="1" customWidth="1"/>
    <col min="4861" max="4861" width="70.5703125" style="1" customWidth="1"/>
    <col min="4862" max="4862" width="6.5703125" style="1" customWidth="1"/>
    <col min="4863" max="4863" width="3.7109375" style="1" customWidth="1"/>
    <col min="4864" max="4864" width="10.7109375" style="1" customWidth="1"/>
    <col min="4865" max="4865" width="3.28515625" style="1" customWidth="1"/>
    <col min="4866" max="4866" width="0" style="1" hidden="1" customWidth="1"/>
    <col min="4867" max="4867" width="11.42578125" style="1"/>
    <col min="4868" max="4868" width="0" style="1" hidden="1" customWidth="1"/>
    <col min="4869" max="4869" width="12.140625" style="1" bestFit="1" customWidth="1"/>
    <col min="4870" max="5114" width="11.42578125" style="1"/>
    <col min="5115" max="5115" width="1.28515625" style="1" customWidth="1"/>
    <col min="5116" max="5116" width="2" style="1" customWidth="1"/>
    <col min="5117" max="5117" width="70.5703125" style="1" customWidth="1"/>
    <col min="5118" max="5118" width="6.5703125" style="1" customWidth="1"/>
    <col min="5119" max="5119" width="3.7109375" style="1" customWidth="1"/>
    <col min="5120" max="5120" width="10.7109375" style="1" customWidth="1"/>
    <col min="5121" max="5121" width="3.28515625" style="1" customWidth="1"/>
    <col min="5122" max="5122" width="0" style="1" hidden="1" customWidth="1"/>
    <col min="5123" max="5123" width="11.42578125" style="1"/>
    <col min="5124" max="5124" width="0" style="1" hidden="1" customWidth="1"/>
    <col min="5125" max="5125" width="12.140625" style="1" bestFit="1" customWidth="1"/>
    <col min="5126" max="5370" width="11.42578125" style="1"/>
    <col min="5371" max="5371" width="1.28515625" style="1" customWidth="1"/>
    <col min="5372" max="5372" width="2" style="1" customWidth="1"/>
    <col min="5373" max="5373" width="70.5703125" style="1" customWidth="1"/>
    <col min="5374" max="5374" width="6.5703125" style="1" customWidth="1"/>
    <col min="5375" max="5375" width="3.7109375" style="1" customWidth="1"/>
    <col min="5376" max="5376" width="10.7109375" style="1" customWidth="1"/>
    <col min="5377" max="5377" width="3.28515625" style="1" customWidth="1"/>
    <col min="5378" max="5378" width="0" style="1" hidden="1" customWidth="1"/>
    <col min="5379" max="5379" width="11.42578125" style="1"/>
    <col min="5380" max="5380" width="0" style="1" hidden="1" customWidth="1"/>
    <col min="5381" max="5381" width="12.140625" style="1" bestFit="1" customWidth="1"/>
    <col min="5382" max="5626" width="11.42578125" style="1"/>
    <col min="5627" max="5627" width="1.28515625" style="1" customWidth="1"/>
    <col min="5628" max="5628" width="2" style="1" customWidth="1"/>
    <col min="5629" max="5629" width="70.5703125" style="1" customWidth="1"/>
    <col min="5630" max="5630" width="6.5703125" style="1" customWidth="1"/>
    <col min="5631" max="5631" width="3.7109375" style="1" customWidth="1"/>
    <col min="5632" max="5632" width="10.7109375" style="1" customWidth="1"/>
    <col min="5633" max="5633" width="3.28515625" style="1" customWidth="1"/>
    <col min="5634" max="5634" width="0" style="1" hidden="1" customWidth="1"/>
    <col min="5635" max="5635" width="11.42578125" style="1"/>
    <col min="5636" max="5636" width="0" style="1" hidden="1" customWidth="1"/>
    <col min="5637" max="5637" width="12.140625" style="1" bestFit="1" customWidth="1"/>
    <col min="5638" max="5882" width="11.42578125" style="1"/>
    <col min="5883" max="5883" width="1.28515625" style="1" customWidth="1"/>
    <col min="5884" max="5884" width="2" style="1" customWidth="1"/>
    <col min="5885" max="5885" width="70.5703125" style="1" customWidth="1"/>
    <col min="5886" max="5886" width="6.5703125" style="1" customWidth="1"/>
    <col min="5887" max="5887" width="3.7109375" style="1" customWidth="1"/>
    <col min="5888" max="5888" width="10.7109375" style="1" customWidth="1"/>
    <col min="5889" max="5889" width="3.28515625" style="1" customWidth="1"/>
    <col min="5890" max="5890" width="0" style="1" hidden="1" customWidth="1"/>
    <col min="5891" max="5891" width="11.42578125" style="1"/>
    <col min="5892" max="5892" width="0" style="1" hidden="1" customWidth="1"/>
    <col min="5893" max="5893" width="12.140625" style="1" bestFit="1" customWidth="1"/>
    <col min="5894" max="6138" width="11.42578125" style="1"/>
    <col min="6139" max="6139" width="1.28515625" style="1" customWidth="1"/>
    <col min="6140" max="6140" width="2" style="1" customWidth="1"/>
    <col min="6141" max="6141" width="70.5703125" style="1" customWidth="1"/>
    <col min="6142" max="6142" width="6.5703125" style="1" customWidth="1"/>
    <col min="6143" max="6143" width="3.7109375" style="1" customWidth="1"/>
    <col min="6144" max="6144" width="10.7109375" style="1" customWidth="1"/>
    <col min="6145" max="6145" width="3.28515625" style="1" customWidth="1"/>
    <col min="6146" max="6146" width="0" style="1" hidden="1" customWidth="1"/>
    <col min="6147" max="6147" width="11.42578125" style="1"/>
    <col min="6148" max="6148" width="0" style="1" hidden="1" customWidth="1"/>
    <col min="6149" max="6149" width="12.140625" style="1" bestFit="1" customWidth="1"/>
    <col min="6150" max="6394" width="11.42578125" style="1"/>
    <col min="6395" max="6395" width="1.28515625" style="1" customWidth="1"/>
    <col min="6396" max="6396" width="2" style="1" customWidth="1"/>
    <col min="6397" max="6397" width="70.5703125" style="1" customWidth="1"/>
    <col min="6398" max="6398" width="6.5703125" style="1" customWidth="1"/>
    <col min="6399" max="6399" width="3.7109375" style="1" customWidth="1"/>
    <col min="6400" max="6400" width="10.7109375" style="1" customWidth="1"/>
    <col min="6401" max="6401" width="3.28515625" style="1" customWidth="1"/>
    <col min="6402" max="6402" width="0" style="1" hidden="1" customWidth="1"/>
    <col min="6403" max="6403" width="11.42578125" style="1"/>
    <col min="6404" max="6404" width="0" style="1" hidden="1" customWidth="1"/>
    <col min="6405" max="6405" width="12.140625" style="1" bestFit="1" customWidth="1"/>
    <col min="6406" max="6650" width="11.42578125" style="1"/>
    <col min="6651" max="6651" width="1.28515625" style="1" customWidth="1"/>
    <col min="6652" max="6652" width="2" style="1" customWidth="1"/>
    <col min="6653" max="6653" width="70.5703125" style="1" customWidth="1"/>
    <col min="6654" max="6654" width="6.5703125" style="1" customWidth="1"/>
    <col min="6655" max="6655" width="3.7109375" style="1" customWidth="1"/>
    <col min="6656" max="6656" width="10.7109375" style="1" customWidth="1"/>
    <col min="6657" max="6657" width="3.28515625" style="1" customWidth="1"/>
    <col min="6658" max="6658" width="0" style="1" hidden="1" customWidth="1"/>
    <col min="6659" max="6659" width="11.42578125" style="1"/>
    <col min="6660" max="6660" width="0" style="1" hidden="1" customWidth="1"/>
    <col min="6661" max="6661" width="12.140625" style="1" bestFit="1" customWidth="1"/>
    <col min="6662" max="6906" width="11.42578125" style="1"/>
    <col min="6907" max="6907" width="1.28515625" style="1" customWidth="1"/>
    <col min="6908" max="6908" width="2" style="1" customWidth="1"/>
    <col min="6909" max="6909" width="70.5703125" style="1" customWidth="1"/>
    <col min="6910" max="6910" width="6.5703125" style="1" customWidth="1"/>
    <col min="6911" max="6911" width="3.7109375" style="1" customWidth="1"/>
    <col min="6912" max="6912" width="10.7109375" style="1" customWidth="1"/>
    <col min="6913" max="6913" width="3.28515625" style="1" customWidth="1"/>
    <col min="6914" max="6914" width="0" style="1" hidden="1" customWidth="1"/>
    <col min="6915" max="6915" width="11.42578125" style="1"/>
    <col min="6916" max="6916" width="0" style="1" hidden="1" customWidth="1"/>
    <col min="6917" max="6917" width="12.140625" style="1" bestFit="1" customWidth="1"/>
    <col min="6918" max="7162" width="11.42578125" style="1"/>
    <col min="7163" max="7163" width="1.28515625" style="1" customWidth="1"/>
    <col min="7164" max="7164" width="2" style="1" customWidth="1"/>
    <col min="7165" max="7165" width="70.5703125" style="1" customWidth="1"/>
    <col min="7166" max="7166" width="6.5703125" style="1" customWidth="1"/>
    <col min="7167" max="7167" width="3.7109375" style="1" customWidth="1"/>
    <col min="7168" max="7168" width="10.7109375" style="1" customWidth="1"/>
    <col min="7169" max="7169" width="3.28515625" style="1" customWidth="1"/>
    <col min="7170" max="7170" width="0" style="1" hidden="1" customWidth="1"/>
    <col min="7171" max="7171" width="11.42578125" style="1"/>
    <col min="7172" max="7172" width="0" style="1" hidden="1" customWidth="1"/>
    <col min="7173" max="7173" width="12.140625" style="1" bestFit="1" customWidth="1"/>
    <col min="7174" max="7418" width="11.42578125" style="1"/>
    <col min="7419" max="7419" width="1.28515625" style="1" customWidth="1"/>
    <col min="7420" max="7420" width="2" style="1" customWidth="1"/>
    <col min="7421" max="7421" width="70.5703125" style="1" customWidth="1"/>
    <col min="7422" max="7422" width="6.5703125" style="1" customWidth="1"/>
    <col min="7423" max="7423" width="3.7109375" style="1" customWidth="1"/>
    <col min="7424" max="7424" width="10.7109375" style="1" customWidth="1"/>
    <col min="7425" max="7425" width="3.28515625" style="1" customWidth="1"/>
    <col min="7426" max="7426" width="0" style="1" hidden="1" customWidth="1"/>
    <col min="7427" max="7427" width="11.42578125" style="1"/>
    <col min="7428" max="7428" width="0" style="1" hidden="1" customWidth="1"/>
    <col min="7429" max="7429" width="12.140625" style="1" bestFit="1" customWidth="1"/>
    <col min="7430" max="7674" width="11.42578125" style="1"/>
    <col min="7675" max="7675" width="1.28515625" style="1" customWidth="1"/>
    <col min="7676" max="7676" width="2" style="1" customWidth="1"/>
    <col min="7677" max="7677" width="70.5703125" style="1" customWidth="1"/>
    <col min="7678" max="7678" width="6.5703125" style="1" customWidth="1"/>
    <col min="7679" max="7679" width="3.7109375" style="1" customWidth="1"/>
    <col min="7680" max="7680" width="10.7109375" style="1" customWidth="1"/>
    <col min="7681" max="7681" width="3.28515625" style="1" customWidth="1"/>
    <col min="7682" max="7682" width="0" style="1" hidden="1" customWidth="1"/>
    <col min="7683" max="7683" width="11.42578125" style="1"/>
    <col min="7684" max="7684" width="0" style="1" hidden="1" customWidth="1"/>
    <col min="7685" max="7685" width="12.140625" style="1" bestFit="1" customWidth="1"/>
    <col min="7686" max="7930" width="11.42578125" style="1"/>
    <col min="7931" max="7931" width="1.28515625" style="1" customWidth="1"/>
    <col min="7932" max="7932" width="2" style="1" customWidth="1"/>
    <col min="7933" max="7933" width="70.5703125" style="1" customWidth="1"/>
    <col min="7934" max="7934" width="6.5703125" style="1" customWidth="1"/>
    <col min="7935" max="7935" width="3.7109375" style="1" customWidth="1"/>
    <col min="7936" max="7936" width="10.7109375" style="1" customWidth="1"/>
    <col min="7937" max="7937" width="3.28515625" style="1" customWidth="1"/>
    <col min="7938" max="7938" width="0" style="1" hidden="1" customWidth="1"/>
    <col min="7939" max="7939" width="11.42578125" style="1"/>
    <col min="7940" max="7940" width="0" style="1" hidden="1" customWidth="1"/>
    <col min="7941" max="7941" width="12.140625" style="1" bestFit="1" customWidth="1"/>
    <col min="7942" max="8186" width="11.42578125" style="1"/>
    <col min="8187" max="8187" width="1.28515625" style="1" customWidth="1"/>
    <col min="8188" max="8188" width="2" style="1" customWidth="1"/>
    <col min="8189" max="8189" width="70.5703125" style="1" customWidth="1"/>
    <col min="8190" max="8190" width="6.5703125" style="1" customWidth="1"/>
    <col min="8191" max="8191" width="3.7109375" style="1" customWidth="1"/>
    <col min="8192" max="8192" width="10.7109375" style="1" customWidth="1"/>
    <col min="8193" max="8193" width="3.28515625" style="1" customWidth="1"/>
    <col min="8194" max="8194" width="0" style="1" hidden="1" customWidth="1"/>
    <col min="8195" max="8195" width="11.42578125" style="1"/>
    <col min="8196" max="8196" width="0" style="1" hidden="1" customWidth="1"/>
    <col min="8197" max="8197" width="12.140625" style="1" bestFit="1" customWidth="1"/>
    <col min="8198" max="8442" width="11.42578125" style="1"/>
    <col min="8443" max="8443" width="1.28515625" style="1" customWidth="1"/>
    <col min="8444" max="8444" width="2" style="1" customWidth="1"/>
    <col min="8445" max="8445" width="70.5703125" style="1" customWidth="1"/>
    <col min="8446" max="8446" width="6.5703125" style="1" customWidth="1"/>
    <col min="8447" max="8447" width="3.7109375" style="1" customWidth="1"/>
    <col min="8448" max="8448" width="10.7109375" style="1" customWidth="1"/>
    <col min="8449" max="8449" width="3.28515625" style="1" customWidth="1"/>
    <col min="8450" max="8450" width="0" style="1" hidden="1" customWidth="1"/>
    <col min="8451" max="8451" width="11.42578125" style="1"/>
    <col min="8452" max="8452" width="0" style="1" hidden="1" customWidth="1"/>
    <col min="8453" max="8453" width="12.140625" style="1" bestFit="1" customWidth="1"/>
    <col min="8454" max="8698" width="11.42578125" style="1"/>
    <col min="8699" max="8699" width="1.28515625" style="1" customWidth="1"/>
    <col min="8700" max="8700" width="2" style="1" customWidth="1"/>
    <col min="8701" max="8701" width="70.5703125" style="1" customWidth="1"/>
    <col min="8702" max="8702" width="6.5703125" style="1" customWidth="1"/>
    <col min="8703" max="8703" width="3.7109375" style="1" customWidth="1"/>
    <col min="8704" max="8704" width="10.7109375" style="1" customWidth="1"/>
    <col min="8705" max="8705" width="3.28515625" style="1" customWidth="1"/>
    <col min="8706" max="8706" width="0" style="1" hidden="1" customWidth="1"/>
    <col min="8707" max="8707" width="11.42578125" style="1"/>
    <col min="8708" max="8708" width="0" style="1" hidden="1" customWidth="1"/>
    <col min="8709" max="8709" width="12.140625" style="1" bestFit="1" customWidth="1"/>
    <col min="8710" max="8954" width="11.42578125" style="1"/>
    <col min="8955" max="8955" width="1.28515625" style="1" customWidth="1"/>
    <col min="8956" max="8956" width="2" style="1" customWidth="1"/>
    <col min="8957" max="8957" width="70.5703125" style="1" customWidth="1"/>
    <col min="8958" max="8958" width="6.5703125" style="1" customWidth="1"/>
    <col min="8959" max="8959" width="3.7109375" style="1" customWidth="1"/>
    <col min="8960" max="8960" width="10.7109375" style="1" customWidth="1"/>
    <col min="8961" max="8961" width="3.28515625" style="1" customWidth="1"/>
    <col min="8962" max="8962" width="0" style="1" hidden="1" customWidth="1"/>
    <col min="8963" max="8963" width="11.42578125" style="1"/>
    <col min="8964" max="8964" width="0" style="1" hidden="1" customWidth="1"/>
    <col min="8965" max="8965" width="12.140625" style="1" bestFit="1" customWidth="1"/>
    <col min="8966" max="9210" width="11.42578125" style="1"/>
    <col min="9211" max="9211" width="1.28515625" style="1" customWidth="1"/>
    <col min="9212" max="9212" width="2" style="1" customWidth="1"/>
    <col min="9213" max="9213" width="70.5703125" style="1" customWidth="1"/>
    <col min="9214" max="9214" width="6.5703125" style="1" customWidth="1"/>
    <col min="9215" max="9215" width="3.7109375" style="1" customWidth="1"/>
    <col min="9216" max="9216" width="10.7109375" style="1" customWidth="1"/>
    <col min="9217" max="9217" width="3.28515625" style="1" customWidth="1"/>
    <col min="9218" max="9218" width="0" style="1" hidden="1" customWidth="1"/>
    <col min="9219" max="9219" width="11.42578125" style="1"/>
    <col min="9220" max="9220" width="0" style="1" hidden="1" customWidth="1"/>
    <col min="9221" max="9221" width="12.140625" style="1" bestFit="1" customWidth="1"/>
    <col min="9222" max="9466" width="11.42578125" style="1"/>
    <col min="9467" max="9467" width="1.28515625" style="1" customWidth="1"/>
    <col min="9468" max="9468" width="2" style="1" customWidth="1"/>
    <col min="9469" max="9469" width="70.5703125" style="1" customWidth="1"/>
    <col min="9470" max="9470" width="6.5703125" style="1" customWidth="1"/>
    <col min="9471" max="9471" width="3.7109375" style="1" customWidth="1"/>
    <col min="9472" max="9472" width="10.7109375" style="1" customWidth="1"/>
    <col min="9473" max="9473" width="3.28515625" style="1" customWidth="1"/>
    <col min="9474" max="9474" width="0" style="1" hidden="1" customWidth="1"/>
    <col min="9475" max="9475" width="11.42578125" style="1"/>
    <col min="9476" max="9476" width="0" style="1" hidden="1" customWidth="1"/>
    <col min="9477" max="9477" width="12.140625" style="1" bestFit="1" customWidth="1"/>
    <col min="9478" max="9722" width="11.42578125" style="1"/>
    <col min="9723" max="9723" width="1.28515625" style="1" customWidth="1"/>
    <col min="9724" max="9724" width="2" style="1" customWidth="1"/>
    <col min="9725" max="9725" width="70.5703125" style="1" customWidth="1"/>
    <col min="9726" max="9726" width="6.5703125" style="1" customWidth="1"/>
    <col min="9727" max="9727" width="3.7109375" style="1" customWidth="1"/>
    <col min="9728" max="9728" width="10.7109375" style="1" customWidth="1"/>
    <col min="9729" max="9729" width="3.28515625" style="1" customWidth="1"/>
    <col min="9730" max="9730" width="0" style="1" hidden="1" customWidth="1"/>
    <col min="9731" max="9731" width="11.42578125" style="1"/>
    <col min="9732" max="9732" width="0" style="1" hidden="1" customWidth="1"/>
    <col min="9733" max="9733" width="12.140625" style="1" bestFit="1" customWidth="1"/>
    <col min="9734" max="9978" width="11.42578125" style="1"/>
    <col min="9979" max="9979" width="1.28515625" style="1" customWidth="1"/>
    <col min="9980" max="9980" width="2" style="1" customWidth="1"/>
    <col min="9981" max="9981" width="70.5703125" style="1" customWidth="1"/>
    <col min="9982" max="9982" width="6.5703125" style="1" customWidth="1"/>
    <col min="9983" max="9983" width="3.7109375" style="1" customWidth="1"/>
    <col min="9984" max="9984" width="10.7109375" style="1" customWidth="1"/>
    <col min="9985" max="9985" width="3.28515625" style="1" customWidth="1"/>
    <col min="9986" max="9986" width="0" style="1" hidden="1" customWidth="1"/>
    <col min="9987" max="9987" width="11.42578125" style="1"/>
    <col min="9988" max="9988" width="0" style="1" hidden="1" customWidth="1"/>
    <col min="9989" max="9989" width="12.140625" style="1" bestFit="1" customWidth="1"/>
    <col min="9990" max="10234" width="11.42578125" style="1"/>
    <col min="10235" max="10235" width="1.28515625" style="1" customWidth="1"/>
    <col min="10236" max="10236" width="2" style="1" customWidth="1"/>
    <col min="10237" max="10237" width="70.5703125" style="1" customWidth="1"/>
    <col min="10238" max="10238" width="6.5703125" style="1" customWidth="1"/>
    <col min="10239" max="10239" width="3.7109375" style="1" customWidth="1"/>
    <col min="10240" max="10240" width="10.7109375" style="1" customWidth="1"/>
    <col min="10241" max="10241" width="3.28515625" style="1" customWidth="1"/>
    <col min="10242" max="10242" width="0" style="1" hidden="1" customWidth="1"/>
    <col min="10243" max="10243" width="11.42578125" style="1"/>
    <col min="10244" max="10244" width="0" style="1" hidden="1" customWidth="1"/>
    <col min="10245" max="10245" width="12.140625" style="1" bestFit="1" customWidth="1"/>
    <col min="10246" max="10490" width="11.42578125" style="1"/>
    <col min="10491" max="10491" width="1.28515625" style="1" customWidth="1"/>
    <col min="10492" max="10492" width="2" style="1" customWidth="1"/>
    <col min="10493" max="10493" width="70.5703125" style="1" customWidth="1"/>
    <col min="10494" max="10494" width="6.5703125" style="1" customWidth="1"/>
    <col min="10495" max="10495" width="3.7109375" style="1" customWidth="1"/>
    <col min="10496" max="10496" width="10.7109375" style="1" customWidth="1"/>
    <col min="10497" max="10497" width="3.28515625" style="1" customWidth="1"/>
    <col min="10498" max="10498" width="0" style="1" hidden="1" customWidth="1"/>
    <col min="10499" max="10499" width="11.42578125" style="1"/>
    <col min="10500" max="10500" width="0" style="1" hidden="1" customWidth="1"/>
    <col min="10501" max="10501" width="12.140625" style="1" bestFit="1" customWidth="1"/>
    <col min="10502" max="10746" width="11.42578125" style="1"/>
    <col min="10747" max="10747" width="1.28515625" style="1" customWidth="1"/>
    <col min="10748" max="10748" width="2" style="1" customWidth="1"/>
    <col min="10749" max="10749" width="70.5703125" style="1" customWidth="1"/>
    <col min="10750" max="10750" width="6.5703125" style="1" customWidth="1"/>
    <col min="10751" max="10751" width="3.7109375" style="1" customWidth="1"/>
    <col min="10752" max="10752" width="10.7109375" style="1" customWidth="1"/>
    <col min="10753" max="10753" width="3.28515625" style="1" customWidth="1"/>
    <col min="10754" max="10754" width="0" style="1" hidden="1" customWidth="1"/>
    <col min="10755" max="10755" width="11.42578125" style="1"/>
    <col min="10756" max="10756" width="0" style="1" hidden="1" customWidth="1"/>
    <col min="10757" max="10757" width="12.140625" style="1" bestFit="1" customWidth="1"/>
    <col min="10758" max="11002" width="11.42578125" style="1"/>
    <col min="11003" max="11003" width="1.28515625" style="1" customWidth="1"/>
    <col min="11004" max="11004" width="2" style="1" customWidth="1"/>
    <col min="11005" max="11005" width="70.5703125" style="1" customWidth="1"/>
    <col min="11006" max="11006" width="6.5703125" style="1" customWidth="1"/>
    <col min="11007" max="11007" width="3.7109375" style="1" customWidth="1"/>
    <col min="11008" max="11008" width="10.7109375" style="1" customWidth="1"/>
    <col min="11009" max="11009" width="3.28515625" style="1" customWidth="1"/>
    <col min="11010" max="11010" width="0" style="1" hidden="1" customWidth="1"/>
    <col min="11011" max="11011" width="11.42578125" style="1"/>
    <col min="11012" max="11012" width="0" style="1" hidden="1" customWidth="1"/>
    <col min="11013" max="11013" width="12.140625" style="1" bestFit="1" customWidth="1"/>
    <col min="11014" max="11258" width="11.42578125" style="1"/>
    <col min="11259" max="11259" width="1.28515625" style="1" customWidth="1"/>
    <col min="11260" max="11260" width="2" style="1" customWidth="1"/>
    <col min="11261" max="11261" width="70.5703125" style="1" customWidth="1"/>
    <col min="11262" max="11262" width="6.5703125" style="1" customWidth="1"/>
    <col min="11263" max="11263" width="3.7109375" style="1" customWidth="1"/>
    <col min="11264" max="11264" width="10.7109375" style="1" customWidth="1"/>
    <col min="11265" max="11265" width="3.28515625" style="1" customWidth="1"/>
    <col min="11266" max="11266" width="0" style="1" hidden="1" customWidth="1"/>
    <col min="11267" max="11267" width="11.42578125" style="1"/>
    <col min="11268" max="11268" width="0" style="1" hidden="1" customWidth="1"/>
    <col min="11269" max="11269" width="12.140625" style="1" bestFit="1" customWidth="1"/>
    <col min="11270" max="11514" width="11.42578125" style="1"/>
    <col min="11515" max="11515" width="1.28515625" style="1" customWidth="1"/>
    <col min="11516" max="11516" width="2" style="1" customWidth="1"/>
    <col min="11517" max="11517" width="70.5703125" style="1" customWidth="1"/>
    <col min="11518" max="11518" width="6.5703125" style="1" customWidth="1"/>
    <col min="11519" max="11519" width="3.7109375" style="1" customWidth="1"/>
    <col min="11520" max="11520" width="10.7109375" style="1" customWidth="1"/>
    <col min="11521" max="11521" width="3.28515625" style="1" customWidth="1"/>
    <col min="11522" max="11522" width="0" style="1" hidden="1" customWidth="1"/>
    <col min="11523" max="11523" width="11.42578125" style="1"/>
    <col min="11524" max="11524" width="0" style="1" hidden="1" customWidth="1"/>
    <col min="11525" max="11525" width="12.140625" style="1" bestFit="1" customWidth="1"/>
    <col min="11526" max="11770" width="11.42578125" style="1"/>
    <col min="11771" max="11771" width="1.28515625" style="1" customWidth="1"/>
    <col min="11772" max="11772" width="2" style="1" customWidth="1"/>
    <col min="11773" max="11773" width="70.5703125" style="1" customWidth="1"/>
    <col min="11774" max="11774" width="6.5703125" style="1" customWidth="1"/>
    <col min="11775" max="11775" width="3.7109375" style="1" customWidth="1"/>
    <col min="11776" max="11776" width="10.7109375" style="1" customWidth="1"/>
    <col min="11777" max="11777" width="3.28515625" style="1" customWidth="1"/>
    <col min="11778" max="11778" width="0" style="1" hidden="1" customWidth="1"/>
    <col min="11779" max="11779" width="11.42578125" style="1"/>
    <col min="11780" max="11780" width="0" style="1" hidden="1" customWidth="1"/>
    <col min="11781" max="11781" width="12.140625" style="1" bestFit="1" customWidth="1"/>
    <col min="11782" max="12026" width="11.42578125" style="1"/>
    <col min="12027" max="12027" width="1.28515625" style="1" customWidth="1"/>
    <col min="12028" max="12028" width="2" style="1" customWidth="1"/>
    <col min="12029" max="12029" width="70.5703125" style="1" customWidth="1"/>
    <col min="12030" max="12030" width="6.5703125" style="1" customWidth="1"/>
    <col min="12031" max="12031" width="3.7109375" style="1" customWidth="1"/>
    <col min="12032" max="12032" width="10.7109375" style="1" customWidth="1"/>
    <col min="12033" max="12033" width="3.28515625" style="1" customWidth="1"/>
    <col min="12034" max="12034" width="0" style="1" hidden="1" customWidth="1"/>
    <col min="12035" max="12035" width="11.42578125" style="1"/>
    <col min="12036" max="12036" width="0" style="1" hidden="1" customWidth="1"/>
    <col min="12037" max="12037" width="12.140625" style="1" bestFit="1" customWidth="1"/>
    <col min="12038" max="12282" width="11.42578125" style="1"/>
    <col min="12283" max="12283" width="1.28515625" style="1" customWidth="1"/>
    <col min="12284" max="12284" width="2" style="1" customWidth="1"/>
    <col min="12285" max="12285" width="70.5703125" style="1" customWidth="1"/>
    <col min="12286" max="12286" width="6.5703125" style="1" customWidth="1"/>
    <col min="12287" max="12287" width="3.7109375" style="1" customWidth="1"/>
    <col min="12288" max="12288" width="10.7109375" style="1" customWidth="1"/>
    <col min="12289" max="12289" width="3.28515625" style="1" customWidth="1"/>
    <col min="12290" max="12290" width="0" style="1" hidden="1" customWidth="1"/>
    <col min="12291" max="12291" width="11.42578125" style="1"/>
    <col min="12292" max="12292" width="0" style="1" hidden="1" customWidth="1"/>
    <col min="12293" max="12293" width="12.140625" style="1" bestFit="1" customWidth="1"/>
    <col min="12294" max="12538" width="11.42578125" style="1"/>
    <col min="12539" max="12539" width="1.28515625" style="1" customWidth="1"/>
    <col min="12540" max="12540" width="2" style="1" customWidth="1"/>
    <col min="12541" max="12541" width="70.5703125" style="1" customWidth="1"/>
    <col min="12542" max="12542" width="6.5703125" style="1" customWidth="1"/>
    <col min="12543" max="12543" width="3.7109375" style="1" customWidth="1"/>
    <col min="12544" max="12544" width="10.7109375" style="1" customWidth="1"/>
    <col min="12545" max="12545" width="3.28515625" style="1" customWidth="1"/>
    <col min="12546" max="12546" width="0" style="1" hidden="1" customWidth="1"/>
    <col min="12547" max="12547" width="11.42578125" style="1"/>
    <col min="12548" max="12548" width="0" style="1" hidden="1" customWidth="1"/>
    <col min="12549" max="12549" width="12.140625" style="1" bestFit="1" customWidth="1"/>
    <col min="12550" max="12794" width="11.42578125" style="1"/>
    <col min="12795" max="12795" width="1.28515625" style="1" customWidth="1"/>
    <col min="12796" max="12796" width="2" style="1" customWidth="1"/>
    <col min="12797" max="12797" width="70.5703125" style="1" customWidth="1"/>
    <col min="12798" max="12798" width="6.5703125" style="1" customWidth="1"/>
    <col min="12799" max="12799" width="3.7109375" style="1" customWidth="1"/>
    <col min="12800" max="12800" width="10.7109375" style="1" customWidth="1"/>
    <col min="12801" max="12801" width="3.28515625" style="1" customWidth="1"/>
    <col min="12802" max="12802" width="0" style="1" hidden="1" customWidth="1"/>
    <col min="12803" max="12803" width="11.42578125" style="1"/>
    <col min="12804" max="12804" width="0" style="1" hidden="1" customWidth="1"/>
    <col min="12805" max="12805" width="12.140625" style="1" bestFit="1" customWidth="1"/>
    <col min="12806" max="13050" width="11.42578125" style="1"/>
    <col min="13051" max="13051" width="1.28515625" style="1" customWidth="1"/>
    <col min="13052" max="13052" width="2" style="1" customWidth="1"/>
    <col min="13053" max="13053" width="70.5703125" style="1" customWidth="1"/>
    <col min="13054" max="13054" width="6.5703125" style="1" customWidth="1"/>
    <col min="13055" max="13055" width="3.7109375" style="1" customWidth="1"/>
    <col min="13056" max="13056" width="10.7109375" style="1" customWidth="1"/>
    <col min="13057" max="13057" width="3.28515625" style="1" customWidth="1"/>
    <col min="13058" max="13058" width="0" style="1" hidden="1" customWidth="1"/>
    <col min="13059" max="13059" width="11.42578125" style="1"/>
    <col min="13060" max="13060" width="0" style="1" hidden="1" customWidth="1"/>
    <col min="13061" max="13061" width="12.140625" style="1" bestFit="1" customWidth="1"/>
    <col min="13062" max="13306" width="11.42578125" style="1"/>
    <col min="13307" max="13307" width="1.28515625" style="1" customWidth="1"/>
    <col min="13308" max="13308" width="2" style="1" customWidth="1"/>
    <col min="13309" max="13309" width="70.5703125" style="1" customWidth="1"/>
    <col min="13310" max="13310" width="6.5703125" style="1" customWidth="1"/>
    <col min="13311" max="13311" width="3.7109375" style="1" customWidth="1"/>
    <col min="13312" max="13312" width="10.7109375" style="1" customWidth="1"/>
    <col min="13313" max="13313" width="3.28515625" style="1" customWidth="1"/>
    <col min="13314" max="13314" width="0" style="1" hidden="1" customWidth="1"/>
    <col min="13315" max="13315" width="11.42578125" style="1"/>
    <col min="13316" max="13316" width="0" style="1" hidden="1" customWidth="1"/>
    <col min="13317" max="13317" width="12.140625" style="1" bestFit="1" customWidth="1"/>
    <col min="13318" max="13562" width="11.42578125" style="1"/>
    <col min="13563" max="13563" width="1.28515625" style="1" customWidth="1"/>
    <col min="13564" max="13564" width="2" style="1" customWidth="1"/>
    <col min="13565" max="13565" width="70.5703125" style="1" customWidth="1"/>
    <col min="13566" max="13566" width="6.5703125" style="1" customWidth="1"/>
    <col min="13567" max="13567" width="3.7109375" style="1" customWidth="1"/>
    <col min="13568" max="13568" width="10.7109375" style="1" customWidth="1"/>
    <col min="13569" max="13569" width="3.28515625" style="1" customWidth="1"/>
    <col min="13570" max="13570" width="0" style="1" hidden="1" customWidth="1"/>
    <col min="13571" max="13571" width="11.42578125" style="1"/>
    <col min="13572" max="13572" width="0" style="1" hidden="1" customWidth="1"/>
    <col min="13573" max="13573" width="12.140625" style="1" bestFit="1" customWidth="1"/>
    <col min="13574" max="13818" width="11.42578125" style="1"/>
    <col min="13819" max="13819" width="1.28515625" style="1" customWidth="1"/>
    <col min="13820" max="13820" width="2" style="1" customWidth="1"/>
    <col min="13821" max="13821" width="70.5703125" style="1" customWidth="1"/>
    <col min="13822" max="13822" width="6.5703125" style="1" customWidth="1"/>
    <col min="13823" max="13823" width="3.7109375" style="1" customWidth="1"/>
    <col min="13824" max="13824" width="10.7109375" style="1" customWidth="1"/>
    <col min="13825" max="13825" width="3.28515625" style="1" customWidth="1"/>
    <col min="13826" max="13826" width="0" style="1" hidden="1" customWidth="1"/>
    <col min="13827" max="13827" width="11.42578125" style="1"/>
    <col min="13828" max="13828" width="0" style="1" hidden="1" customWidth="1"/>
    <col min="13829" max="13829" width="12.140625" style="1" bestFit="1" customWidth="1"/>
    <col min="13830" max="14074" width="11.42578125" style="1"/>
    <col min="14075" max="14075" width="1.28515625" style="1" customWidth="1"/>
    <col min="14076" max="14076" width="2" style="1" customWidth="1"/>
    <col min="14077" max="14077" width="70.5703125" style="1" customWidth="1"/>
    <col min="14078" max="14078" width="6.5703125" style="1" customWidth="1"/>
    <col min="14079" max="14079" width="3.7109375" style="1" customWidth="1"/>
    <col min="14080" max="14080" width="10.7109375" style="1" customWidth="1"/>
    <col min="14081" max="14081" width="3.28515625" style="1" customWidth="1"/>
    <col min="14082" max="14082" width="0" style="1" hidden="1" customWidth="1"/>
    <col min="14083" max="14083" width="11.42578125" style="1"/>
    <col min="14084" max="14084" width="0" style="1" hidden="1" customWidth="1"/>
    <col min="14085" max="14085" width="12.140625" style="1" bestFit="1" customWidth="1"/>
    <col min="14086" max="14330" width="11.42578125" style="1"/>
    <col min="14331" max="14331" width="1.28515625" style="1" customWidth="1"/>
    <col min="14332" max="14332" width="2" style="1" customWidth="1"/>
    <col min="14333" max="14333" width="70.5703125" style="1" customWidth="1"/>
    <col min="14334" max="14334" width="6.5703125" style="1" customWidth="1"/>
    <col min="14335" max="14335" width="3.7109375" style="1" customWidth="1"/>
    <col min="14336" max="14336" width="10.7109375" style="1" customWidth="1"/>
    <col min="14337" max="14337" width="3.28515625" style="1" customWidth="1"/>
    <col min="14338" max="14338" width="0" style="1" hidden="1" customWidth="1"/>
    <col min="14339" max="14339" width="11.42578125" style="1"/>
    <col min="14340" max="14340" width="0" style="1" hidden="1" customWidth="1"/>
    <col min="14341" max="14341" width="12.140625" style="1" bestFit="1" customWidth="1"/>
    <col min="14342" max="14586" width="11.42578125" style="1"/>
    <col min="14587" max="14587" width="1.28515625" style="1" customWidth="1"/>
    <col min="14588" max="14588" width="2" style="1" customWidth="1"/>
    <col min="14589" max="14589" width="70.5703125" style="1" customWidth="1"/>
    <col min="14590" max="14590" width="6.5703125" style="1" customWidth="1"/>
    <col min="14591" max="14591" width="3.7109375" style="1" customWidth="1"/>
    <col min="14592" max="14592" width="10.7109375" style="1" customWidth="1"/>
    <col min="14593" max="14593" width="3.28515625" style="1" customWidth="1"/>
    <col min="14594" max="14594" width="0" style="1" hidden="1" customWidth="1"/>
    <col min="14595" max="14595" width="11.42578125" style="1"/>
    <col min="14596" max="14596" width="0" style="1" hidden="1" customWidth="1"/>
    <col min="14597" max="14597" width="12.140625" style="1" bestFit="1" customWidth="1"/>
    <col min="14598" max="14842" width="11.42578125" style="1"/>
    <col min="14843" max="14843" width="1.28515625" style="1" customWidth="1"/>
    <col min="14844" max="14844" width="2" style="1" customWidth="1"/>
    <col min="14845" max="14845" width="70.5703125" style="1" customWidth="1"/>
    <col min="14846" max="14846" width="6.5703125" style="1" customWidth="1"/>
    <col min="14847" max="14847" width="3.7109375" style="1" customWidth="1"/>
    <col min="14848" max="14848" width="10.7109375" style="1" customWidth="1"/>
    <col min="14849" max="14849" width="3.28515625" style="1" customWidth="1"/>
    <col min="14850" max="14850" width="0" style="1" hidden="1" customWidth="1"/>
    <col min="14851" max="14851" width="11.42578125" style="1"/>
    <col min="14852" max="14852" width="0" style="1" hidden="1" customWidth="1"/>
    <col min="14853" max="14853" width="12.140625" style="1" bestFit="1" customWidth="1"/>
    <col min="14854" max="15098" width="11.42578125" style="1"/>
    <col min="15099" max="15099" width="1.28515625" style="1" customWidth="1"/>
    <col min="15100" max="15100" width="2" style="1" customWidth="1"/>
    <col min="15101" max="15101" width="70.5703125" style="1" customWidth="1"/>
    <col min="15102" max="15102" width="6.5703125" style="1" customWidth="1"/>
    <col min="15103" max="15103" width="3.7109375" style="1" customWidth="1"/>
    <col min="15104" max="15104" width="10.7109375" style="1" customWidth="1"/>
    <col min="15105" max="15105" width="3.28515625" style="1" customWidth="1"/>
    <col min="15106" max="15106" width="0" style="1" hidden="1" customWidth="1"/>
    <col min="15107" max="15107" width="11.42578125" style="1"/>
    <col min="15108" max="15108" width="0" style="1" hidden="1" customWidth="1"/>
    <col min="15109" max="15109" width="12.140625" style="1" bestFit="1" customWidth="1"/>
    <col min="15110" max="15354" width="11.42578125" style="1"/>
    <col min="15355" max="15355" width="1.28515625" style="1" customWidth="1"/>
    <col min="15356" max="15356" width="2" style="1" customWidth="1"/>
    <col min="15357" max="15357" width="70.5703125" style="1" customWidth="1"/>
    <col min="15358" max="15358" width="6.5703125" style="1" customWidth="1"/>
    <col min="15359" max="15359" width="3.7109375" style="1" customWidth="1"/>
    <col min="15360" max="15360" width="10.7109375" style="1" customWidth="1"/>
    <col min="15361" max="15361" width="3.28515625" style="1" customWidth="1"/>
    <col min="15362" max="15362" width="0" style="1" hidden="1" customWidth="1"/>
    <col min="15363" max="15363" width="11.42578125" style="1"/>
    <col min="15364" max="15364" width="0" style="1" hidden="1" customWidth="1"/>
    <col min="15365" max="15365" width="12.140625" style="1" bestFit="1" customWidth="1"/>
    <col min="15366" max="15610" width="11.42578125" style="1"/>
    <col min="15611" max="15611" width="1.28515625" style="1" customWidth="1"/>
    <col min="15612" max="15612" width="2" style="1" customWidth="1"/>
    <col min="15613" max="15613" width="70.5703125" style="1" customWidth="1"/>
    <col min="15614" max="15614" width="6.5703125" style="1" customWidth="1"/>
    <col min="15615" max="15615" width="3.7109375" style="1" customWidth="1"/>
    <col min="15616" max="15616" width="10.7109375" style="1" customWidth="1"/>
    <col min="15617" max="15617" width="3.28515625" style="1" customWidth="1"/>
    <col min="15618" max="15618" width="0" style="1" hidden="1" customWidth="1"/>
    <col min="15619" max="15619" width="11.42578125" style="1"/>
    <col min="15620" max="15620" width="0" style="1" hidden="1" customWidth="1"/>
    <col min="15621" max="15621" width="12.140625" style="1" bestFit="1" customWidth="1"/>
    <col min="15622" max="15866" width="11.42578125" style="1"/>
    <col min="15867" max="15867" width="1.28515625" style="1" customWidth="1"/>
    <col min="15868" max="15868" width="2" style="1" customWidth="1"/>
    <col min="15869" max="15869" width="70.5703125" style="1" customWidth="1"/>
    <col min="15870" max="15870" width="6.5703125" style="1" customWidth="1"/>
    <col min="15871" max="15871" width="3.7109375" style="1" customWidth="1"/>
    <col min="15872" max="15872" width="10.7109375" style="1" customWidth="1"/>
    <col min="15873" max="15873" width="3.28515625" style="1" customWidth="1"/>
    <col min="15874" max="15874" width="0" style="1" hidden="1" customWidth="1"/>
    <col min="15875" max="15875" width="11.42578125" style="1"/>
    <col min="15876" max="15876" width="0" style="1" hidden="1" customWidth="1"/>
    <col min="15877" max="15877" width="12.140625" style="1" bestFit="1" customWidth="1"/>
    <col min="15878" max="16122" width="11.42578125" style="1"/>
    <col min="16123" max="16123" width="1.28515625" style="1" customWidth="1"/>
    <col min="16124" max="16124" width="2" style="1" customWidth="1"/>
    <col min="16125" max="16125" width="70.5703125" style="1" customWidth="1"/>
    <col min="16126" max="16126" width="6.5703125" style="1" customWidth="1"/>
    <col min="16127" max="16127" width="3.7109375" style="1" customWidth="1"/>
    <col min="16128" max="16128" width="10.7109375" style="1" customWidth="1"/>
    <col min="16129" max="16129" width="3.28515625" style="1" customWidth="1"/>
    <col min="16130" max="16130" width="0" style="1" hidden="1" customWidth="1"/>
    <col min="16131" max="16131" width="11.42578125" style="1"/>
    <col min="16132" max="16132" width="0" style="1" hidden="1" customWidth="1"/>
    <col min="16133" max="16133" width="12.140625" style="1" bestFit="1" customWidth="1"/>
    <col min="16134" max="16384" width="11.42578125" style="1"/>
  </cols>
  <sheetData>
    <row r="1" spans="1:6" ht="15">
      <c r="A1" s="275" t="s">
        <v>0</v>
      </c>
      <c r="B1" s="275"/>
      <c r="C1" s="275"/>
      <c r="D1" s="275"/>
      <c r="E1" s="275"/>
      <c r="F1" s="1"/>
    </row>
    <row r="2" spans="1:6" ht="15">
      <c r="A2" s="275" t="s">
        <v>1</v>
      </c>
      <c r="B2" s="275"/>
      <c r="C2" s="275"/>
      <c r="D2" s="275"/>
      <c r="E2" s="275"/>
      <c r="F2" s="1"/>
    </row>
    <row r="3" spans="1:6" ht="15">
      <c r="A3" s="2" t="s">
        <v>2</v>
      </c>
      <c r="B3" s="2"/>
      <c r="C3" s="2"/>
      <c r="D3" s="2"/>
      <c r="E3" s="2"/>
      <c r="F3" s="3"/>
    </row>
    <row r="4" spans="1:6" ht="15.6" customHeight="1">
      <c r="A4" s="274" t="s">
        <v>3</v>
      </c>
      <c r="B4" s="274"/>
      <c r="C4" s="274"/>
      <c r="D4" s="274"/>
      <c r="E4" s="274"/>
      <c r="F4" s="1"/>
    </row>
    <row r="5" spans="1:6" ht="8.25" customHeight="1">
      <c r="A5" s="4"/>
      <c r="B5" s="4"/>
      <c r="C5" s="4"/>
      <c r="D5" s="4"/>
      <c r="E5" s="4"/>
      <c r="F5" s="5"/>
    </row>
    <row r="6" spans="1:6" ht="15">
      <c r="A6" s="275" t="s">
        <v>4</v>
      </c>
      <c r="B6" s="275"/>
      <c r="C6" s="275"/>
      <c r="D6" s="275"/>
      <c r="E6" s="275"/>
      <c r="F6" s="1"/>
    </row>
    <row r="7" spans="1:6" ht="15">
      <c r="A7" s="274" t="s">
        <v>5</v>
      </c>
      <c r="B7" s="274"/>
      <c r="C7" s="274"/>
      <c r="D7" s="274"/>
      <c r="E7" s="274"/>
      <c r="F7" s="1"/>
    </row>
    <row r="8" spans="1:6" ht="22.5" customHeight="1">
      <c r="A8" s="274" t="s">
        <v>534</v>
      </c>
      <c r="B8" s="274"/>
      <c r="C8" s="274"/>
      <c r="D8" s="274"/>
      <c r="E8" s="274"/>
      <c r="F8" s="1"/>
    </row>
    <row r="9" spans="1:6" ht="15" hidden="1">
      <c r="A9" s="4"/>
      <c r="B9" s="4"/>
      <c r="C9" s="4"/>
      <c r="D9" s="4"/>
      <c r="E9" s="4"/>
      <c r="F9" s="5"/>
    </row>
    <row r="10" spans="1:6" ht="21" customHeight="1">
      <c r="A10" s="274" t="s">
        <v>6</v>
      </c>
      <c r="B10" s="274"/>
      <c r="C10" s="274"/>
      <c r="D10" s="274"/>
      <c r="E10" s="274"/>
      <c r="F10" s="1"/>
    </row>
    <row r="11" spans="1:6" ht="9" customHeight="1" thickBot="1">
      <c r="A11" s="6"/>
      <c r="B11" s="6"/>
      <c r="C11" s="6"/>
      <c r="D11" s="6"/>
      <c r="E11" s="6"/>
      <c r="F11" s="7"/>
    </row>
    <row r="12" spans="1:6" ht="9" customHeight="1" thickTop="1">
      <c r="A12" s="8"/>
      <c r="B12" s="8"/>
      <c r="C12" s="8"/>
      <c r="D12" s="8"/>
      <c r="E12" s="8"/>
      <c r="F12" s="9"/>
    </row>
    <row r="13" spans="1:6" ht="15" customHeight="1">
      <c r="D13" s="10" t="s">
        <v>7</v>
      </c>
      <c r="E13" s="10"/>
      <c r="F13" s="129">
        <v>2021</v>
      </c>
    </row>
    <row r="14" spans="1:6" ht="15.6" customHeight="1">
      <c r="A14" s="1" t="s">
        <v>8</v>
      </c>
      <c r="E14" s="12"/>
      <c r="F14" s="11"/>
    </row>
    <row r="15" spans="1:6" ht="15.6" customHeight="1">
      <c r="B15" s="1" t="s">
        <v>9</v>
      </c>
      <c r="D15" s="1" t="s">
        <v>10</v>
      </c>
      <c r="E15" s="12"/>
      <c r="F15" s="13">
        <f>'HT AGOSTO 2021'!H36</f>
        <v>50500</v>
      </c>
    </row>
    <row r="16" spans="1:6" ht="15.6" customHeight="1">
      <c r="B16" s="1" t="s">
        <v>11</v>
      </c>
      <c r="E16" s="12"/>
      <c r="F16" s="13">
        <f>'HT AGOSTO 2021'!E35</f>
        <v>4935.25</v>
      </c>
    </row>
    <row r="17" spans="1:6" ht="15.6" customHeight="1">
      <c r="B17" s="1" t="s">
        <v>80</v>
      </c>
      <c r="E17" s="12"/>
      <c r="F17" s="13">
        <f>'HT AGOSTO 2021'!H37</f>
        <v>0</v>
      </c>
    </row>
    <row r="18" spans="1:6" ht="15.6" customHeight="1">
      <c r="E18" s="12"/>
      <c r="F18" s="13" t="s">
        <v>10</v>
      </c>
    </row>
    <row r="19" spans="1:6" ht="15.6" customHeight="1">
      <c r="B19" s="1" t="s">
        <v>12</v>
      </c>
      <c r="E19" s="12"/>
      <c r="F19" s="13" t="s">
        <v>10</v>
      </c>
    </row>
    <row r="20" spans="1:6" ht="15.6" customHeight="1">
      <c r="C20" s="4" t="s">
        <v>13</v>
      </c>
      <c r="E20" s="12"/>
      <c r="F20" s="13">
        <f>'HT AGOSTO 2021'!H40</f>
        <v>-2712</v>
      </c>
    </row>
    <row r="21" spans="1:6" ht="15.6" customHeight="1">
      <c r="C21" s="4" t="s">
        <v>14</v>
      </c>
      <c r="E21" s="12"/>
      <c r="F21" s="13">
        <f>'HT AGOSTO 2021'!H41</f>
        <v>-28295.47</v>
      </c>
    </row>
    <row r="22" spans="1:6" ht="15.6" customHeight="1">
      <c r="B22" s="14"/>
      <c r="C22" s="1" t="s">
        <v>15</v>
      </c>
      <c r="E22" s="12"/>
      <c r="F22" s="13">
        <f>'HT AGOSTO 2021'!H43</f>
        <v>-28069.1</v>
      </c>
    </row>
    <row r="23" spans="1:6" ht="15.6" customHeight="1">
      <c r="B23" s="14" t="s">
        <v>15</v>
      </c>
      <c r="C23" s="1" t="s">
        <v>16</v>
      </c>
      <c r="E23" s="12"/>
      <c r="F23" s="13">
        <f>'HT AGOSTO 2021'!H44</f>
        <v>-3158.8999999999996</v>
      </c>
    </row>
    <row r="24" spans="1:6" ht="15.6" customHeight="1">
      <c r="B24" s="14" t="s">
        <v>17</v>
      </c>
      <c r="E24" s="12"/>
      <c r="F24" s="15">
        <f>'HT AGOSTO 2021'!G35+'HT AGOSTO 2021'!H42+'HT AGOSTO 2021'!H46</f>
        <v>13343.369999999988</v>
      </c>
    </row>
    <row r="25" spans="1:6" ht="15.6" customHeight="1">
      <c r="A25" s="16" t="s">
        <v>18</v>
      </c>
      <c r="F25" s="13" t="s">
        <v>10</v>
      </c>
    </row>
    <row r="26" spans="1:6" ht="15.6" customHeight="1">
      <c r="A26" s="16" t="s">
        <v>19</v>
      </c>
      <c r="E26" s="12"/>
      <c r="F26" s="17">
        <f>SUM(F15:F24)</f>
        <v>6543.1499999999887</v>
      </c>
    </row>
    <row r="27" spans="1:6" ht="15.6" customHeight="1">
      <c r="E27" s="12"/>
      <c r="F27" s="18"/>
    </row>
    <row r="28" spans="1:6" ht="15.6" customHeight="1">
      <c r="A28" s="1" t="s">
        <v>20</v>
      </c>
      <c r="E28" s="12"/>
      <c r="F28" s="19">
        <f>F26</f>
        <v>6543.1499999999887</v>
      </c>
    </row>
    <row r="29" spans="1:6" ht="15.6" customHeight="1">
      <c r="A29" s="1" t="s">
        <v>21</v>
      </c>
      <c r="E29" s="12"/>
      <c r="F29" s="20">
        <v>613.99</v>
      </c>
    </row>
    <row r="30" spans="1:6" ht="16.5" customHeight="1" thickBot="1">
      <c r="A30" s="16" t="s">
        <v>22</v>
      </c>
      <c r="D30" s="21">
        <v>4</v>
      </c>
      <c r="E30" s="12"/>
      <c r="F30" s="22">
        <f>+F28+F29</f>
        <v>7157.1399999999885</v>
      </c>
    </row>
    <row r="31" spans="1:6" ht="15.6" customHeight="1" thickTop="1">
      <c r="E31" s="12"/>
      <c r="F31" s="18"/>
    </row>
    <row r="32" spans="1:6" ht="15.6" customHeight="1">
      <c r="A32" s="16" t="s">
        <v>23</v>
      </c>
      <c r="E32" s="12"/>
      <c r="F32" s="18"/>
    </row>
    <row r="33" spans="1:6" ht="15.6" customHeight="1">
      <c r="A33" s="16"/>
      <c r="B33" s="16" t="s">
        <v>24</v>
      </c>
      <c r="E33" s="12"/>
      <c r="F33" s="18"/>
    </row>
    <row r="34" spans="1:6" ht="15.6" customHeight="1">
      <c r="B34" s="1" t="s">
        <v>25</v>
      </c>
      <c r="D34" s="1" t="s">
        <v>10</v>
      </c>
      <c r="E34" s="12"/>
      <c r="F34" s="18">
        <f>'HT AGOSTO 2021'!I29</f>
        <v>24587.484299999996</v>
      </c>
    </row>
    <row r="35" spans="1:6" ht="15.6" customHeight="1">
      <c r="B35" s="1" t="s">
        <v>26</v>
      </c>
      <c r="E35" s="12"/>
      <c r="F35" s="20">
        <f>'HT AGOSTO 2021'!I27</f>
        <v>1676.4500000000007</v>
      </c>
    </row>
    <row r="36" spans="1:6" ht="15.6" customHeight="1">
      <c r="B36" s="1" t="s">
        <v>27</v>
      </c>
      <c r="E36" s="12"/>
      <c r="F36" s="23"/>
    </row>
    <row r="37" spans="1:6" ht="15.6" customHeight="1">
      <c r="B37" s="14" t="s">
        <v>28</v>
      </c>
      <c r="E37" s="12"/>
      <c r="F37" s="20">
        <f>F38</f>
        <v>178.5</v>
      </c>
    </row>
    <row r="38" spans="1:6" ht="15.6" customHeight="1">
      <c r="B38" s="14" t="s">
        <v>29</v>
      </c>
      <c r="E38" s="12"/>
      <c r="F38" s="23">
        <f>'HT AGOSTO 2021'!J18</f>
        <v>178.5</v>
      </c>
    </row>
    <row r="39" spans="1:6" ht="9" customHeight="1">
      <c r="E39" s="12"/>
      <c r="F39" s="23"/>
    </row>
    <row r="40" spans="1:6" ht="15.6" customHeight="1">
      <c r="A40" s="274" t="s">
        <v>30</v>
      </c>
      <c r="B40" s="274"/>
      <c r="C40" s="274"/>
      <c r="E40" s="12"/>
      <c r="F40" s="20">
        <f>SUM(F41:F50)</f>
        <v>17651.829999999991</v>
      </c>
    </row>
    <row r="41" spans="1:6" ht="15.6" customHeight="1">
      <c r="A41" s="274" t="s">
        <v>31</v>
      </c>
      <c r="B41" s="274"/>
      <c r="C41" s="274"/>
      <c r="E41" s="12"/>
      <c r="F41" s="18">
        <f>'HT AGOSTO 2021'!J13</f>
        <v>0</v>
      </c>
    </row>
    <row r="42" spans="1:6" ht="15.6" customHeight="1">
      <c r="A42" s="274" t="s">
        <v>32</v>
      </c>
      <c r="B42" s="274"/>
      <c r="C42" s="274"/>
      <c r="E42" s="12"/>
      <c r="F42" s="18">
        <f>'HT AGOSTO 2021'!J12</f>
        <v>-18138.100000000006</v>
      </c>
    </row>
    <row r="43" spans="1:6" ht="15.6" customHeight="1">
      <c r="A43" s="274" t="s">
        <v>33</v>
      </c>
      <c r="B43" s="274"/>
      <c r="C43" s="274"/>
      <c r="E43" s="12"/>
      <c r="F43" s="18">
        <f>'HT AGOSTO 2021'!J14</f>
        <v>0</v>
      </c>
    </row>
    <row r="44" spans="1:6" ht="15.6" customHeight="1">
      <c r="A44" s="274" t="s">
        <v>34</v>
      </c>
      <c r="B44" s="274"/>
      <c r="C44" s="274"/>
      <c r="E44" s="12"/>
      <c r="F44" s="18">
        <f>'HT AGOSTO 2021'!J15</f>
        <v>4046.25</v>
      </c>
    </row>
    <row r="45" spans="1:6" ht="15.6" customHeight="1">
      <c r="A45" s="131"/>
      <c r="B45" s="274" t="s">
        <v>95</v>
      </c>
      <c r="C45" s="274"/>
      <c r="E45" s="12"/>
      <c r="F45" s="18">
        <f>'HT AGOSTO 2021'!K17</f>
        <v>0</v>
      </c>
    </row>
    <row r="46" spans="1:6" ht="15.6" customHeight="1">
      <c r="A46" s="131"/>
      <c r="B46" s="274" t="s">
        <v>96</v>
      </c>
      <c r="C46" s="274"/>
      <c r="E46" s="12"/>
      <c r="F46" s="18">
        <f>'HT AGOSTO 2021'!J28</f>
        <v>0</v>
      </c>
    </row>
    <row r="47" spans="1:6" ht="15.6" customHeight="1">
      <c r="A47" s="274" t="s">
        <v>35</v>
      </c>
      <c r="B47" s="274"/>
      <c r="C47" s="274"/>
      <c r="E47" s="12"/>
      <c r="F47" s="18">
        <f>'HT AGOSTO 2021'!J16</f>
        <v>0</v>
      </c>
    </row>
    <row r="48" spans="1:6" ht="15.6" customHeight="1">
      <c r="A48" s="274" t="s">
        <v>36</v>
      </c>
      <c r="B48" s="274"/>
      <c r="C48" s="274"/>
      <c r="E48" s="12"/>
      <c r="F48" s="18">
        <f>'HT AGOSTO 2021'!J21</f>
        <v>5727.49</v>
      </c>
    </row>
    <row r="49" spans="1:6" ht="15.6" customHeight="1">
      <c r="A49" s="274" t="s">
        <v>37</v>
      </c>
      <c r="B49" s="274"/>
      <c r="C49" s="274"/>
      <c r="E49" s="12"/>
      <c r="F49" s="23">
        <f>'HT AGOSTO 2021'!J22</f>
        <v>-2612.87</v>
      </c>
    </row>
    <row r="50" spans="1:6" ht="15.6" customHeight="1">
      <c r="A50" s="276" t="s">
        <v>38</v>
      </c>
      <c r="B50" s="276"/>
      <c r="C50" s="276"/>
      <c r="E50" s="12"/>
      <c r="F50" s="20">
        <f>'HT AGOSTO 2021'!J23</f>
        <v>28629.059999999998</v>
      </c>
    </row>
    <row r="51" spans="1:6" ht="15.6" customHeight="1">
      <c r="A51" s="16" t="s">
        <v>39</v>
      </c>
      <c r="E51" s="12"/>
      <c r="F51" s="18"/>
    </row>
    <row r="52" spans="1:6" ht="15" customHeight="1" thickBot="1">
      <c r="A52" s="16" t="s">
        <v>40</v>
      </c>
      <c r="B52" s="16"/>
      <c r="E52" s="12"/>
      <c r="F52" s="130">
        <f>F34+F40+F37+F35</f>
        <v>44094.264299999981</v>
      </c>
    </row>
    <row r="53" spans="1:6" ht="19.5" customHeight="1" thickTop="1">
      <c r="A53" s="16"/>
      <c r="B53" s="16"/>
      <c r="D53" s="1" t="s">
        <v>10</v>
      </c>
      <c r="F53" s="13"/>
    </row>
    <row r="54" spans="1:6" ht="12.6" customHeight="1">
      <c r="A54" s="16"/>
      <c r="B54" s="16"/>
      <c r="F54" s="13"/>
    </row>
    <row r="55" spans="1:6" ht="19.5" customHeight="1">
      <c r="A55" s="16"/>
      <c r="B55" s="16"/>
      <c r="F55" s="13"/>
    </row>
    <row r="56" spans="1:6" ht="27.6" customHeight="1">
      <c r="E56" s="12"/>
      <c r="F56" s="11"/>
    </row>
    <row r="57" spans="1:6" ht="23.25" customHeight="1">
      <c r="A57" s="24" t="s">
        <v>41</v>
      </c>
      <c r="D57" s="25"/>
      <c r="F57" s="13"/>
    </row>
    <row r="58" spans="1:6" ht="23.25" customHeight="1">
      <c r="A58" s="24"/>
      <c r="D58" s="25"/>
      <c r="F58" s="13"/>
    </row>
    <row r="59" spans="1:6" ht="33" customHeight="1">
      <c r="A59" s="24"/>
      <c r="D59" s="25"/>
      <c r="F59" s="13"/>
    </row>
    <row r="60" spans="1:6" ht="25.5" customHeight="1">
      <c r="A60" s="24"/>
      <c r="D60" s="25"/>
      <c r="F60" s="13"/>
    </row>
    <row r="61" spans="1:6" ht="21.75" customHeight="1">
      <c r="A61" s="24"/>
      <c r="D61" s="25"/>
      <c r="F61" s="13"/>
    </row>
    <row r="62" spans="1:6" ht="18.75" customHeight="1" thickBot="1">
      <c r="A62" s="26"/>
      <c r="B62" s="26"/>
      <c r="C62" s="26"/>
      <c r="D62" s="26"/>
      <c r="E62" s="26"/>
      <c r="F62" s="7"/>
    </row>
    <row r="63" spans="1:6" ht="14.25" customHeight="1" thickTop="1">
      <c r="A63" s="27"/>
      <c r="B63" s="27"/>
      <c r="C63" s="27"/>
      <c r="D63" s="27"/>
      <c r="E63" s="27"/>
      <c r="F63" s="9"/>
    </row>
    <row r="64" spans="1:6" ht="8.25" customHeight="1">
      <c r="A64" s="28"/>
      <c r="B64" s="28"/>
      <c r="C64" s="28"/>
      <c r="D64" s="28"/>
      <c r="E64" s="28"/>
    </row>
    <row r="65" spans="1:6" s="28" customFormat="1" ht="25.5" customHeight="1">
      <c r="D65" s="30"/>
      <c r="F65" s="31"/>
    </row>
    <row r="66" spans="1:6" s="28" customFormat="1" ht="8.25" customHeight="1">
      <c r="D66" s="30"/>
      <c r="F66" s="31"/>
    </row>
    <row r="67" spans="1:6" s="28" customFormat="1" ht="8.25" customHeight="1">
      <c r="D67" s="30"/>
      <c r="F67" s="31"/>
    </row>
    <row r="68" spans="1:6" s="28" customFormat="1" ht="13.5" customHeight="1">
      <c r="A68" s="32"/>
      <c r="B68" s="33"/>
      <c r="C68" s="34"/>
      <c r="D68" s="35"/>
      <c r="F68" s="31"/>
    </row>
    <row r="69" spans="1:6" s="28" customFormat="1" ht="10.5" customHeight="1">
      <c r="F69" s="29"/>
    </row>
    <row r="70" spans="1:6" s="28" customFormat="1" ht="48" customHeight="1">
      <c r="F70" s="29"/>
    </row>
    <row r="71" spans="1:6" s="28" customFormat="1" ht="9" customHeight="1">
      <c r="F71" s="29"/>
    </row>
    <row r="72" spans="1:6" s="28" customFormat="1" ht="10.5" customHeight="1">
      <c r="F72" s="29"/>
    </row>
    <row r="73" spans="1:6" s="28" customFormat="1" ht="10.5" customHeight="1">
      <c r="F73" s="29"/>
    </row>
  </sheetData>
  <mergeCells count="18">
    <mergeCell ref="A47:C47"/>
    <mergeCell ref="A48:C48"/>
    <mergeCell ref="A49:C49"/>
    <mergeCell ref="A50:C50"/>
    <mergeCell ref="A10:E10"/>
    <mergeCell ref="A40:C40"/>
    <mergeCell ref="A41:C41"/>
    <mergeCell ref="A42:C42"/>
    <mergeCell ref="A43:C43"/>
    <mergeCell ref="A44:C44"/>
    <mergeCell ref="B45:C45"/>
    <mergeCell ref="B46:C46"/>
    <mergeCell ref="A8:E8"/>
    <mergeCell ref="A1:E1"/>
    <mergeCell ref="A2:E2"/>
    <mergeCell ref="A4:E4"/>
    <mergeCell ref="A6:E6"/>
    <mergeCell ref="A7:E7"/>
  </mergeCells>
  <printOptions horizontalCentered="1"/>
  <pageMargins left="0.59055118110236227" right="0.59055118110236227" top="0.68" bottom="0.23622047244094491" header="0.27559055118110237" footer="0.67"/>
  <pageSetup scale="82" firstPageNumber="6" orientation="portrait" useFirstPageNumber="1" r:id="rId1"/>
  <headerFooter alignWithMargins="0">
    <oddFooter>&amp;C&amp;"Times New Roman,Normal"&amp;11 5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WVW61"/>
  <sheetViews>
    <sheetView showGridLines="0" topLeftCell="C30" workbookViewId="0">
      <selection activeCell="H44" sqref="H44"/>
    </sheetView>
  </sheetViews>
  <sheetFormatPr baseColWidth="10" defaultColWidth="0" defaultRowHeight="15"/>
  <cols>
    <col min="1" max="1" width="49.85546875" style="121" bestFit="1" customWidth="1"/>
    <col min="2" max="2" width="15.140625" style="121" customWidth="1"/>
    <col min="3" max="3" width="13.85546875" style="121" customWidth="1"/>
    <col min="4" max="4" width="14.140625" style="121" customWidth="1"/>
    <col min="5" max="5" width="13.42578125" style="121" customWidth="1"/>
    <col min="6" max="6" width="12.85546875" style="121" customWidth="1"/>
    <col min="7" max="8" width="13" style="121" bestFit="1" customWidth="1"/>
    <col min="9" max="9" width="15.5703125" style="121" customWidth="1"/>
    <col min="10" max="10" width="14.7109375" style="121" customWidth="1"/>
    <col min="11" max="11" width="12.7109375" style="121" customWidth="1"/>
    <col min="12" max="12" width="9.42578125" style="121" customWidth="1"/>
    <col min="13" max="13" width="13.140625" style="121" customWidth="1"/>
    <col min="14" max="14" width="9.140625" style="37" customWidth="1"/>
    <col min="15" max="15" width="10.7109375" style="37" customWidth="1"/>
    <col min="16" max="256" width="9.140625" style="37" hidden="1"/>
    <col min="257" max="257" width="36.42578125" style="37" bestFit="1" customWidth="1"/>
    <col min="258" max="258" width="9.140625" style="37" hidden="1" customWidth="1"/>
    <col min="259" max="259" width="13.85546875" style="37" customWidth="1"/>
    <col min="260" max="260" width="14.140625" style="37" customWidth="1"/>
    <col min="261" max="261" width="13.42578125" style="37" customWidth="1"/>
    <col min="262" max="262" width="12.85546875" style="37" customWidth="1"/>
    <col min="263" max="263" width="12.28515625" style="37" customWidth="1"/>
    <col min="264" max="264" width="12.5703125" style="37" customWidth="1"/>
    <col min="265" max="265" width="15.5703125" style="37" customWidth="1"/>
    <col min="266" max="266" width="11.42578125" style="37" bestFit="1" customWidth="1"/>
    <col min="267" max="267" width="12.7109375" style="37" customWidth="1"/>
    <col min="268" max="268" width="9.42578125" style="37" customWidth="1"/>
    <col min="269" max="269" width="13.140625" style="37" customWidth="1"/>
    <col min="270" max="271" width="9.140625" style="37" customWidth="1"/>
    <col min="272" max="512" width="9.140625" style="37" hidden="1"/>
    <col min="513" max="513" width="36.42578125" style="37" bestFit="1" customWidth="1"/>
    <col min="514" max="514" width="9.140625" style="37" hidden="1" customWidth="1"/>
    <col min="515" max="515" width="13.85546875" style="37" customWidth="1"/>
    <col min="516" max="516" width="14.140625" style="37" customWidth="1"/>
    <col min="517" max="517" width="13.42578125" style="37" customWidth="1"/>
    <col min="518" max="518" width="12.85546875" style="37" customWidth="1"/>
    <col min="519" max="519" width="12.28515625" style="37" customWidth="1"/>
    <col min="520" max="520" width="12.5703125" style="37" customWidth="1"/>
    <col min="521" max="521" width="15.5703125" style="37" customWidth="1"/>
    <col min="522" max="522" width="11.42578125" style="37" bestFit="1" customWidth="1"/>
    <col min="523" max="523" width="12.7109375" style="37" customWidth="1"/>
    <col min="524" max="524" width="9.42578125" style="37" customWidth="1"/>
    <col min="525" max="525" width="13.140625" style="37" customWidth="1"/>
    <col min="526" max="527" width="9.140625" style="37" customWidth="1"/>
    <col min="528" max="768" width="9.140625" style="37" hidden="1"/>
    <col min="769" max="769" width="36.42578125" style="37" bestFit="1" customWidth="1"/>
    <col min="770" max="770" width="9.140625" style="37" hidden="1" customWidth="1"/>
    <col min="771" max="771" width="13.85546875" style="37" customWidth="1"/>
    <col min="772" max="772" width="14.140625" style="37" customWidth="1"/>
    <col min="773" max="773" width="13.42578125" style="37" customWidth="1"/>
    <col min="774" max="774" width="12.85546875" style="37" customWidth="1"/>
    <col min="775" max="775" width="12.28515625" style="37" customWidth="1"/>
    <col min="776" max="776" width="12.5703125" style="37" customWidth="1"/>
    <col min="777" max="777" width="15.5703125" style="37" customWidth="1"/>
    <col min="778" max="778" width="11.42578125" style="37" bestFit="1" customWidth="1"/>
    <col min="779" max="779" width="12.7109375" style="37" customWidth="1"/>
    <col min="780" max="780" width="9.42578125" style="37" customWidth="1"/>
    <col min="781" max="781" width="13.140625" style="37" customWidth="1"/>
    <col min="782" max="783" width="9.140625" style="37" customWidth="1"/>
    <col min="784" max="1024" width="9.140625" style="37" hidden="1"/>
    <col min="1025" max="1025" width="36.42578125" style="37" bestFit="1" customWidth="1"/>
    <col min="1026" max="1026" width="9.140625" style="37" hidden="1" customWidth="1"/>
    <col min="1027" max="1027" width="13.85546875" style="37" customWidth="1"/>
    <col min="1028" max="1028" width="14.140625" style="37" customWidth="1"/>
    <col min="1029" max="1029" width="13.42578125" style="37" customWidth="1"/>
    <col min="1030" max="1030" width="12.85546875" style="37" customWidth="1"/>
    <col min="1031" max="1031" width="12.28515625" style="37" customWidth="1"/>
    <col min="1032" max="1032" width="12.5703125" style="37" customWidth="1"/>
    <col min="1033" max="1033" width="15.5703125" style="37" customWidth="1"/>
    <col min="1034" max="1034" width="11.42578125" style="37" bestFit="1" customWidth="1"/>
    <col min="1035" max="1035" width="12.7109375" style="37" customWidth="1"/>
    <col min="1036" max="1036" width="9.42578125" style="37" customWidth="1"/>
    <col min="1037" max="1037" width="13.140625" style="37" customWidth="1"/>
    <col min="1038" max="1039" width="9.140625" style="37" customWidth="1"/>
    <col min="1040" max="1280" width="9.140625" style="37" hidden="1"/>
    <col min="1281" max="1281" width="36.42578125" style="37" bestFit="1" customWidth="1"/>
    <col min="1282" max="1282" width="9.140625" style="37" hidden="1" customWidth="1"/>
    <col min="1283" max="1283" width="13.85546875" style="37" customWidth="1"/>
    <col min="1284" max="1284" width="14.140625" style="37" customWidth="1"/>
    <col min="1285" max="1285" width="13.42578125" style="37" customWidth="1"/>
    <col min="1286" max="1286" width="12.85546875" style="37" customWidth="1"/>
    <col min="1287" max="1287" width="12.28515625" style="37" customWidth="1"/>
    <col min="1288" max="1288" width="12.5703125" style="37" customWidth="1"/>
    <col min="1289" max="1289" width="15.5703125" style="37" customWidth="1"/>
    <col min="1290" max="1290" width="11.42578125" style="37" bestFit="1" customWidth="1"/>
    <col min="1291" max="1291" width="12.7109375" style="37" customWidth="1"/>
    <col min="1292" max="1292" width="9.42578125" style="37" customWidth="1"/>
    <col min="1293" max="1293" width="13.140625" style="37" customWidth="1"/>
    <col min="1294" max="1295" width="9.140625" style="37" customWidth="1"/>
    <col min="1296" max="1536" width="9.140625" style="37" hidden="1"/>
    <col min="1537" max="1537" width="36.42578125" style="37" bestFit="1" customWidth="1"/>
    <col min="1538" max="1538" width="9.140625" style="37" hidden="1" customWidth="1"/>
    <col min="1539" max="1539" width="13.85546875" style="37" customWidth="1"/>
    <col min="1540" max="1540" width="14.140625" style="37" customWidth="1"/>
    <col min="1541" max="1541" width="13.42578125" style="37" customWidth="1"/>
    <col min="1542" max="1542" width="12.85546875" style="37" customWidth="1"/>
    <col min="1543" max="1543" width="12.28515625" style="37" customWidth="1"/>
    <col min="1544" max="1544" width="12.5703125" style="37" customWidth="1"/>
    <col min="1545" max="1545" width="15.5703125" style="37" customWidth="1"/>
    <col min="1546" max="1546" width="11.42578125" style="37" bestFit="1" customWidth="1"/>
    <col min="1547" max="1547" width="12.7109375" style="37" customWidth="1"/>
    <col min="1548" max="1548" width="9.42578125" style="37" customWidth="1"/>
    <col min="1549" max="1549" width="13.140625" style="37" customWidth="1"/>
    <col min="1550" max="1551" width="9.140625" style="37" customWidth="1"/>
    <col min="1552" max="1792" width="9.140625" style="37" hidden="1"/>
    <col min="1793" max="1793" width="36.42578125" style="37" bestFit="1" customWidth="1"/>
    <col min="1794" max="1794" width="9.140625" style="37" hidden="1" customWidth="1"/>
    <col min="1795" max="1795" width="13.85546875" style="37" customWidth="1"/>
    <col min="1796" max="1796" width="14.140625" style="37" customWidth="1"/>
    <col min="1797" max="1797" width="13.42578125" style="37" customWidth="1"/>
    <col min="1798" max="1798" width="12.85546875" style="37" customWidth="1"/>
    <col min="1799" max="1799" width="12.28515625" style="37" customWidth="1"/>
    <col min="1800" max="1800" width="12.5703125" style="37" customWidth="1"/>
    <col min="1801" max="1801" width="15.5703125" style="37" customWidth="1"/>
    <col min="1802" max="1802" width="11.42578125" style="37" bestFit="1" customWidth="1"/>
    <col min="1803" max="1803" width="12.7109375" style="37" customWidth="1"/>
    <col min="1804" max="1804" width="9.42578125" style="37" customWidth="1"/>
    <col min="1805" max="1805" width="13.140625" style="37" customWidth="1"/>
    <col min="1806" max="1807" width="9.140625" style="37" customWidth="1"/>
    <col min="1808" max="2048" width="9.140625" style="37" hidden="1"/>
    <col min="2049" max="2049" width="36.42578125" style="37" bestFit="1" customWidth="1"/>
    <col min="2050" max="2050" width="9.140625" style="37" hidden="1" customWidth="1"/>
    <col min="2051" max="2051" width="13.85546875" style="37" customWidth="1"/>
    <col min="2052" max="2052" width="14.140625" style="37" customWidth="1"/>
    <col min="2053" max="2053" width="13.42578125" style="37" customWidth="1"/>
    <col min="2054" max="2054" width="12.85546875" style="37" customWidth="1"/>
    <col min="2055" max="2055" width="12.28515625" style="37" customWidth="1"/>
    <col min="2056" max="2056" width="12.5703125" style="37" customWidth="1"/>
    <col min="2057" max="2057" width="15.5703125" style="37" customWidth="1"/>
    <col min="2058" max="2058" width="11.42578125" style="37" bestFit="1" customWidth="1"/>
    <col min="2059" max="2059" width="12.7109375" style="37" customWidth="1"/>
    <col min="2060" max="2060" width="9.42578125" style="37" customWidth="1"/>
    <col min="2061" max="2061" width="13.140625" style="37" customWidth="1"/>
    <col min="2062" max="2063" width="9.140625" style="37" customWidth="1"/>
    <col min="2064" max="2304" width="9.140625" style="37" hidden="1"/>
    <col min="2305" max="2305" width="36.42578125" style="37" bestFit="1" customWidth="1"/>
    <col min="2306" max="2306" width="9.140625" style="37" hidden="1" customWidth="1"/>
    <col min="2307" max="2307" width="13.85546875" style="37" customWidth="1"/>
    <col min="2308" max="2308" width="14.140625" style="37" customWidth="1"/>
    <col min="2309" max="2309" width="13.42578125" style="37" customWidth="1"/>
    <col min="2310" max="2310" width="12.85546875" style="37" customWidth="1"/>
    <col min="2311" max="2311" width="12.28515625" style="37" customWidth="1"/>
    <col min="2312" max="2312" width="12.5703125" style="37" customWidth="1"/>
    <col min="2313" max="2313" width="15.5703125" style="37" customWidth="1"/>
    <col min="2314" max="2314" width="11.42578125" style="37" bestFit="1" customWidth="1"/>
    <col min="2315" max="2315" width="12.7109375" style="37" customWidth="1"/>
    <col min="2316" max="2316" width="9.42578125" style="37" customWidth="1"/>
    <col min="2317" max="2317" width="13.140625" style="37" customWidth="1"/>
    <col min="2318" max="2319" width="9.140625" style="37" customWidth="1"/>
    <col min="2320" max="2560" width="9.140625" style="37" hidden="1"/>
    <col min="2561" max="2561" width="36.42578125" style="37" bestFit="1" customWidth="1"/>
    <col min="2562" max="2562" width="9.140625" style="37" hidden="1" customWidth="1"/>
    <col min="2563" max="2563" width="13.85546875" style="37" customWidth="1"/>
    <col min="2564" max="2564" width="14.140625" style="37" customWidth="1"/>
    <col min="2565" max="2565" width="13.42578125" style="37" customWidth="1"/>
    <col min="2566" max="2566" width="12.85546875" style="37" customWidth="1"/>
    <col min="2567" max="2567" width="12.28515625" style="37" customWidth="1"/>
    <col min="2568" max="2568" width="12.5703125" style="37" customWidth="1"/>
    <col min="2569" max="2569" width="15.5703125" style="37" customWidth="1"/>
    <col min="2570" max="2570" width="11.42578125" style="37" bestFit="1" customWidth="1"/>
    <col min="2571" max="2571" width="12.7109375" style="37" customWidth="1"/>
    <col min="2572" max="2572" width="9.42578125" style="37" customWidth="1"/>
    <col min="2573" max="2573" width="13.140625" style="37" customWidth="1"/>
    <col min="2574" max="2575" width="9.140625" style="37" customWidth="1"/>
    <col min="2576" max="2816" width="9.140625" style="37" hidden="1"/>
    <col min="2817" max="2817" width="36.42578125" style="37" bestFit="1" customWidth="1"/>
    <col min="2818" max="2818" width="9.140625" style="37" hidden="1" customWidth="1"/>
    <col min="2819" max="2819" width="13.85546875" style="37" customWidth="1"/>
    <col min="2820" max="2820" width="14.140625" style="37" customWidth="1"/>
    <col min="2821" max="2821" width="13.42578125" style="37" customWidth="1"/>
    <col min="2822" max="2822" width="12.85546875" style="37" customWidth="1"/>
    <col min="2823" max="2823" width="12.28515625" style="37" customWidth="1"/>
    <col min="2824" max="2824" width="12.5703125" style="37" customWidth="1"/>
    <col min="2825" max="2825" width="15.5703125" style="37" customWidth="1"/>
    <col min="2826" max="2826" width="11.42578125" style="37" bestFit="1" customWidth="1"/>
    <col min="2827" max="2827" width="12.7109375" style="37" customWidth="1"/>
    <col min="2828" max="2828" width="9.42578125" style="37" customWidth="1"/>
    <col min="2829" max="2829" width="13.140625" style="37" customWidth="1"/>
    <col min="2830" max="2831" width="9.140625" style="37" customWidth="1"/>
    <col min="2832" max="3072" width="9.140625" style="37" hidden="1"/>
    <col min="3073" max="3073" width="36.42578125" style="37" bestFit="1" customWidth="1"/>
    <col min="3074" max="3074" width="9.140625" style="37" hidden="1" customWidth="1"/>
    <col min="3075" max="3075" width="13.85546875" style="37" customWidth="1"/>
    <col min="3076" max="3076" width="14.140625" style="37" customWidth="1"/>
    <col min="3077" max="3077" width="13.42578125" style="37" customWidth="1"/>
    <col min="3078" max="3078" width="12.85546875" style="37" customWidth="1"/>
    <col min="3079" max="3079" width="12.28515625" style="37" customWidth="1"/>
    <col min="3080" max="3080" width="12.5703125" style="37" customWidth="1"/>
    <col min="3081" max="3081" width="15.5703125" style="37" customWidth="1"/>
    <col min="3082" max="3082" width="11.42578125" style="37" bestFit="1" customWidth="1"/>
    <col min="3083" max="3083" width="12.7109375" style="37" customWidth="1"/>
    <col min="3084" max="3084" width="9.42578125" style="37" customWidth="1"/>
    <col min="3085" max="3085" width="13.140625" style="37" customWidth="1"/>
    <col min="3086" max="3087" width="9.140625" style="37" customWidth="1"/>
    <col min="3088" max="3328" width="9.140625" style="37" hidden="1"/>
    <col min="3329" max="3329" width="36.42578125" style="37" bestFit="1" customWidth="1"/>
    <col min="3330" max="3330" width="9.140625" style="37" hidden="1" customWidth="1"/>
    <col min="3331" max="3331" width="13.85546875" style="37" customWidth="1"/>
    <col min="3332" max="3332" width="14.140625" style="37" customWidth="1"/>
    <col min="3333" max="3333" width="13.42578125" style="37" customWidth="1"/>
    <col min="3334" max="3334" width="12.85546875" style="37" customWidth="1"/>
    <col min="3335" max="3335" width="12.28515625" style="37" customWidth="1"/>
    <col min="3336" max="3336" width="12.5703125" style="37" customWidth="1"/>
    <col min="3337" max="3337" width="15.5703125" style="37" customWidth="1"/>
    <col min="3338" max="3338" width="11.42578125" style="37" bestFit="1" customWidth="1"/>
    <col min="3339" max="3339" width="12.7109375" style="37" customWidth="1"/>
    <col min="3340" max="3340" width="9.42578125" style="37" customWidth="1"/>
    <col min="3341" max="3341" width="13.140625" style="37" customWidth="1"/>
    <col min="3342" max="3343" width="9.140625" style="37" customWidth="1"/>
    <col min="3344" max="3584" width="9.140625" style="37" hidden="1"/>
    <col min="3585" max="3585" width="36.42578125" style="37" bestFit="1" customWidth="1"/>
    <col min="3586" max="3586" width="9.140625" style="37" hidden="1" customWidth="1"/>
    <col min="3587" max="3587" width="13.85546875" style="37" customWidth="1"/>
    <col min="3588" max="3588" width="14.140625" style="37" customWidth="1"/>
    <col min="3589" max="3589" width="13.42578125" style="37" customWidth="1"/>
    <col min="3590" max="3590" width="12.85546875" style="37" customWidth="1"/>
    <col min="3591" max="3591" width="12.28515625" style="37" customWidth="1"/>
    <col min="3592" max="3592" width="12.5703125" style="37" customWidth="1"/>
    <col min="3593" max="3593" width="15.5703125" style="37" customWidth="1"/>
    <col min="3594" max="3594" width="11.42578125" style="37" bestFit="1" customWidth="1"/>
    <col min="3595" max="3595" width="12.7109375" style="37" customWidth="1"/>
    <col min="3596" max="3596" width="9.42578125" style="37" customWidth="1"/>
    <col min="3597" max="3597" width="13.140625" style="37" customWidth="1"/>
    <col min="3598" max="3599" width="9.140625" style="37" customWidth="1"/>
    <col min="3600" max="3840" width="9.140625" style="37" hidden="1"/>
    <col min="3841" max="3841" width="36.42578125" style="37" bestFit="1" customWidth="1"/>
    <col min="3842" max="3842" width="9.140625" style="37" hidden="1" customWidth="1"/>
    <col min="3843" max="3843" width="13.85546875" style="37" customWidth="1"/>
    <col min="3844" max="3844" width="14.140625" style="37" customWidth="1"/>
    <col min="3845" max="3845" width="13.42578125" style="37" customWidth="1"/>
    <col min="3846" max="3846" width="12.85546875" style="37" customWidth="1"/>
    <col min="3847" max="3847" width="12.28515625" style="37" customWidth="1"/>
    <col min="3848" max="3848" width="12.5703125" style="37" customWidth="1"/>
    <col min="3849" max="3849" width="15.5703125" style="37" customWidth="1"/>
    <col min="3850" max="3850" width="11.42578125" style="37" bestFit="1" customWidth="1"/>
    <col min="3851" max="3851" width="12.7109375" style="37" customWidth="1"/>
    <col min="3852" max="3852" width="9.42578125" style="37" customWidth="1"/>
    <col min="3853" max="3853" width="13.140625" style="37" customWidth="1"/>
    <col min="3854" max="3855" width="9.140625" style="37" customWidth="1"/>
    <col min="3856" max="4096" width="9.140625" style="37" hidden="1"/>
    <col min="4097" max="4097" width="36.42578125" style="37" bestFit="1" customWidth="1"/>
    <col min="4098" max="4098" width="9.140625" style="37" hidden="1" customWidth="1"/>
    <col min="4099" max="4099" width="13.85546875" style="37" customWidth="1"/>
    <col min="4100" max="4100" width="14.140625" style="37" customWidth="1"/>
    <col min="4101" max="4101" width="13.42578125" style="37" customWidth="1"/>
    <col min="4102" max="4102" width="12.85546875" style="37" customWidth="1"/>
    <col min="4103" max="4103" width="12.28515625" style="37" customWidth="1"/>
    <col min="4104" max="4104" width="12.5703125" style="37" customWidth="1"/>
    <col min="4105" max="4105" width="15.5703125" style="37" customWidth="1"/>
    <col min="4106" max="4106" width="11.42578125" style="37" bestFit="1" customWidth="1"/>
    <col min="4107" max="4107" width="12.7109375" style="37" customWidth="1"/>
    <col min="4108" max="4108" width="9.42578125" style="37" customWidth="1"/>
    <col min="4109" max="4109" width="13.140625" style="37" customWidth="1"/>
    <col min="4110" max="4111" width="9.140625" style="37" customWidth="1"/>
    <col min="4112" max="4352" width="9.140625" style="37" hidden="1"/>
    <col min="4353" max="4353" width="36.42578125" style="37" bestFit="1" customWidth="1"/>
    <col min="4354" max="4354" width="9.140625" style="37" hidden="1" customWidth="1"/>
    <col min="4355" max="4355" width="13.85546875" style="37" customWidth="1"/>
    <col min="4356" max="4356" width="14.140625" style="37" customWidth="1"/>
    <col min="4357" max="4357" width="13.42578125" style="37" customWidth="1"/>
    <col min="4358" max="4358" width="12.85546875" style="37" customWidth="1"/>
    <col min="4359" max="4359" width="12.28515625" style="37" customWidth="1"/>
    <col min="4360" max="4360" width="12.5703125" style="37" customWidth="1"/>
    <col min="4361" max="4361" width="15.5703125" style="37" customWidth="1"/>
    <col min="4362" max="4362" width="11.42578125" style="37" bestFit="1" customWidth="1"/>
    <col min="4363" max="4363" width="12.7109375" style="37" customWidth="1"/>
    <col min="4364" max="4364" width="9.42578125" style="37" customWidth="1"/>
    <col min="4365" max="4365" width="13.140625" style="37" customWidth="1"/>
    <col min="4366" max="4367" width="9.140625" style="37" customWidth="1"/>
    <col min="4368" max="4608" width="9.140625" style="37" hidden="1"/>
    <col min="4609" max="4609" width="36.42578125" style="37" bestFit="1" customWidth="1"/>
    <col min="4610" max="4610" width="9.140625" style="37" hidden="1" customWidth="1"/>
    <col min="4611" max="4611" width="13.85546875" style="37" customWidth="1"/>
    <col min="4612" max="4612" width="14.140625" style="37" customWidth="1"/>
    <col min="4613" max="4613" width="13.42578125" style="37" customWidth="1"/>
    <col min="4614" max="4614" width="12.85546875" style="37" customWidth="1"/>
    <col min="4615" max="4615" width="12.28515625" style="37" customWidth="1"/>
    <col min="4616" max="4616" width="12.5703125" style="37" customWidth="1"/>
    <col min="4617" max="4617" width="15.5703125" style="37" customWidth="1"/>
    <col min="4618" max="4618" width="11.42578125" style="37" bestFit="1" customWidth="1"/>
    <col min="4619" max="4619" width="12.7109375" style="37" customWidth="1"/>
    <col min="4620" max="4620" width="9.42578125" style="37" customWidth="1"/>
    <col min="4621" max="4621" width="13.140625" style="37" customWidth="1"/>
    <col min="4622" max="4623" width="9.140625" style="37" customWidth="1"/>
    <col min="4624" max="4864" width="9.140625" style="37" hidden="1"/>
    <col min="4865" max="4865" width="36.42578125" style="37" bestFit="1" customWidth="1"/>
    <col min="4866" max="4866" width="9.140625" style="37" hidden="1" customWidth="1"/>
    <col min="4867" max="4867" width="13.85546875" style="37" customWidth="1"/>
    <col min="4868" max="4868" width="14.140625" style="37" customWidth="1"/>
    <col min="4869" max="4869" width="13.42578125" style="37" customWidth="1"/>
    <col min="4870" max="4870" width="12.85546875" style="37" customWidth="1"/>
    <col min="4871" max="4871" width="12.28515625" style="37" customWidth="1"/>
    <col min="4872" max="4872" width="12.5703125" style="37" customWidth="1"/>
    <col min="4873" max="4873" width="15.5703125" style="37" customWidth="1"/>
    <col min="4874" max="4874" width="11.42578125" style="37" bestFit="1" customWidth="1"/>
    <col min="4875" max="4875" width="12.7109375" style="37" customWidth="1"/>
    <col min="4876" max="4876" width="9.42578125" style="37" customWidth="1"/>
    <col min="4877" max="4877" width="13.140625" style="37" customWidth="1"/>
    <col min="4878" max="4879" width="9.140625" style="37" customWidth="1"/>
    <col min="4880" max="5120" width="9.140625" style="37" hidden="1"/>
    <col min="5121" max="5121" width="36.42578125" style="37" bestFit="1" customWidth="1"/>
    <col min="5122" max="5122" width="9.140625" style="37" hidden="1" customWidth="1"/>
    <col min="5123" max="5123" width="13.85546875" style="37" customWidth="1"/>
    <col min="5124" max="5124" width="14.140625" style="37" customWidth="1"/>
    <col min="5125" max="5125" width="13.42578125" style="37" customWidth="1"/>
    <col min="5126" max="5126" width="12.85546875" style="37" customWidth="1"/>
    <col min="5127" max="5127" width="12.28515625" style="37" customWidth="1"/>
    <col min="5128" max="5128" width="12.5703125" style="37" customWidth="1"/>
    <col min="5129" max="5129" width="15.5703125" style="37" customWidth="1"/>
    <col min="5130" max="5130" width="11.42578125" style="37" bestFit="1" customWidth="1"/>
    <col min="5131" max="5131" width="12.7109375" style="37" customWidth="1"/>
    <col min="5132" max="5132" width="9.42578125" style="37" customWidth="1"/>
    <col min="5133" max="5133" width="13.140625" style="37" customWidth="1"/>
    <col min="5134" max="5135" width="9.140625" style="37" customWidth="1"/>
    <col min="5136" max="5376" width="9.140625" style="37" hidden="1"/>
    <col min="5377" max="5377" width="36.42578125" style="37" bestFit="1" customWidth="1"/>
    <col min="5378" max="5378" width="9.140625" style="37" hidden="1" customWidth="1"/>
    <col min="5379" max="5379" width="13.85546875" style="37" customWidth="1"/>
    <col min="5380" max="5380" width="14.140625" style="37" customWidth="1"/>
    <col min="5381" max="5381" width="13.42578125" style="37" customWidth="1"/>
    <col min="5382" max="5382" width="12.85546875" style="37" customWidth="1"/>
    <col min="5383" max="5383" width="12.28515625" style="37" customWidth="1"/>
    <col min="5384" max="5384" width="12.5703125" style="37" customWidth="1"/>
    <col min="5385" max="5385" width="15.5703125" style="37" customWidth="1"/>
    <col min="5386" max="5386" width="11.42578125" style="37" bestFit="1" customWidth="1"/>
    <col min="5387" max="5387" width="12.7109375" style="37" customWidth="1"/>
    <col min="5388" max="5388" width="9.42578125" style="37" customWidth="1"/>
    <col min="5389" max="5389" width="13.140625" style="37" customWidth="1"/>
    <col min="5390" max="5391" width="9.140625" style="37" customWidth="1"/>
    <col min="5392" max="5632" width="9.140625" style="37" hidden="1"/>
    <col min="5633" max="5633" width="36.42578125" style="37" bestFit="1" customWidth="1"/>
    <col min="5634" max="5634" width="9.140625" style="37" hidden="1" customWidth="1"/>
    <col min="5635" max="5635" width="13.85546875" style="37" customWidth="1"/>
    <col min="5636" max="5636" width="14.140625" style="37" customWidth="1"/>
    <col min="5637" max="5637" width="13.42578125" style="37" customWidth="1"/>
    <col min="5638" max="5638" width="12.85546875" style="37" customWidth="1"/>
    <col min="5639" max="5639" width="12.28515625" style="37" customWidth="1"/>
    <col min="5640" max="5640" width="12.5703125" style="37" customWidth="1"/>
    <col min="5641" max="5641" width="15.5703125" style="37" customWidth="1"/>
    <col min="5642" max="5642" width="11.42578125" style="37" bestFit="1" customWidth="1"/>
    <col min="5643" max="5643" width="12.7109375" style="37" customWidth="1"/>
    <col min="5644" max="5644" width="9.42578125" style="37" customWidth="1"/>
    <col min="5645" max="5645" width="13.140625" style="37" customWidth="1"/>
    <col min="5646" max="5647" width="9.140625" style="37" customWidth="1"/>
    <col min="5648" max="5888" width="9.140625" style="37" hidden="1"/>
    <col min="5889" max="5889" width="36.42578125" style="37" bestFit="1" customWidth="1"/>
    <col min="5890" max="5890" width="9.140625" style="37" hidden="1" customWidth="1"/>
    <col min="5891" max="5891" width="13.85546875" style="37" customWidth="1"/>
    <col min="5892" max="5892" width="14.140625" style="37" customWidth="1"/>
    <col min="5893" max="5893" width="13.42578125" style="37" customWidth="1"/>
    <col min="5894" max="5894" width="12.85546875" style="37" customWidth="1"/>
    <col min="5895" max="5895" width="12.28515625" style="37" customWidth="1"/>
    <col min="5896" max="5896" width="12.5703125" style="37" customWidth="1"/>
    <col min="5897" max="5897" width="15.5703125" style="37" customWidth="1"/>
    <col min="5898" max="5898" width="11.42578125" style="37" bestFit="1" customWidth="1"/>
    <col min="5899" max="5899" width="12.7109375" style="37" customWidth="1"/>
    <col min="5900" max="5900" width="9.42578125" style="37" customWidth="1"/>
    <col min="5901" max="5901" width="13.140625" style="37" customWidth="1"/>
    <col min="5902" max="5903" width="9.140625" style="37" customWidth="1"/>
    <col min="5904" max="6144" width="9.140625" style="37" hidden="1"/>
    <col min="6145" max="6145" width="36.42578125" style="37" bestFit="1" customWidth="1"/>
    <col min="6146" max="6146" width="9.140625" style="37" hidden="1" customWidth="1"/>
    <col min="6147" max="6147" width="13.85546875" style="37" customWidth="1"/>
    <col min="6148" max="6148" width="14.140625" style="37" customWidth="1"/>
    <col min="6149" max="6149" width="13.42578125" style="37" customWidth="1"/>
    <col min="6150" max="6150" width="12.85546875" style="37" customWidth="1"/>
    <col min="6151" max="6151" width="12.28515625" style="37" customWidth="1"/>
    <col min="6152" max="6152" width="12.5703125" style="37" customWidth="1"/>
    <col min="6153" max="6153" width="15.5703125" style="37" customWidth="1"/>
    <col min="6154" max="6154" width="11.42578125" style="37" bestFit="1" customWidth="1"/>
    <col min="6155" max="6155" width="12.7109375" style="37" customWidth="1"/>
    <col min="6156" max="6156" width="9.42578125" style="37" customWidth="1"/>
    <col min="6157" max="6157" width="13.140625" style="37" customWidth="1"/>
    <col min="6158" max="6159" width="9.140625" style="37" customWidth="1"/>
    <col min="6160" max="6400" width="9.140625" style="37" hidden="1"/>
    <col min="6401" max="6401" width="36.42578125" style="37" bestFit="1" customWidth="1"/>
    <col min="6402" max="6402" width="9.140625" style="37" hidden="1" customWidth="1"/>
    <col min="6403" max="6403" width="13.85546875" style="37" customWidth="1"/>
    <col min="6404" max="6404" width="14.140625" style="37" customWidth="1"/>
    <col min="6405" max="6405" width="13.42578125" style="37" customWidth="1"/>
    <col min="6406" max="6406" width="12.85546875" style="37" customWidth="1"/>
    <col min="6407" max="6407" width="12.28515625" style="37" customWidth="1"/>
    <col min="6408" max="6408" width="12.5703125" style="37" customWidth="1"/>
    <col min="6409" max="6409" width="15.5703125" style="37" customWidth="1"/>
    <col min="6410" max="6410" width="11.42578125" style="37" bestFit="1" customWidth="1"/>
    <col min="6411" max="6411" width="12.7109375" style="37" customWidth="1"/>
    <col min="6412" max="6412" width="9.42578125" style="37" customWidth="1"/>
    <col min="6413" max="6413" width="13.140625" style="37" customWidth="1"/>
    <col min="6414" max="6415" width="9.140625" style="37" customWidth="1"/>
    <col min="6416" max="6656" width="9.140625" style="37" hidden="1"/>
    <col min="6657" max="6657" width="36.42578125" style="37" bestFit="1" customWidth="1"/>
    <col min="6658" max="6658" width="9.140625" style="37" hidden="1" customWidth="1"/>
    <col min="6659" max="6659" width="13.85546875" style="37" customWidth="1"/>
    <col min="6660" max="6660" width="14.140625" style="37" customWidth="1"/>
    <col min="6661" max="6661" width="13.42578125" style="37" customWidth="1"/>
    <col min="6662" max="6662" width="12.85546875" style="37" customWidth="1"/>
    <col min="6663" max="6663" width="12.28515625" style="37" customWidth="1"/>
    <col min="6664" max="6664" width="12.5703125" style="37" customWidth="1"/>
    <col min="6665" max="6665" width="15.5703125" style="37" customWidth="1"/>
    <col min="6666" max="6666" width="11.42578125" style="37" bestFit="1" customWidth="1"/>
    <col min="6667" max="6667" width="12.7109375" style="37" customWidth="1"/>
    <col min="6668" max="6668" width="9.42578125" style="37" customWidth="1"/>
    <col min="6669" max="6669" width="13.140625" style="37" customWidth="1"/>
    <col min="6670" max="6671" width="9.140625" style="37" customWidth="1"/>
    <col min="6672" max="6912" width="9.140625" style="37" hidden="1"/>
    <col min="6913" max="6913" width="36.42578125" style="37" bestFit="1" customWidth="1"/>
    <col min="6914" max="6914" width="9.140625" style="37" hidden="1" customWidth="1"/>
    <col min="6915" max="6915" width="13.85546875" style="37" customWidth="1"/>
    <col min="6916" max="6916" width="14.140625" style="37" customWidth="1"/>
    <col min="6917" max="6917" width="13.42578125" style="37" customWidth="1"/>
    <col min="6918" max="6918" width="12.85546875" style="37" customWidth="1"/>
    <col min="6919" max="6919" width="12.28515625" style="37" customWidth="1"/>
    <col min="6920" max="6920" width="12.5703125" style="37" customWidth="1"/>
    <col min="6921" max="6921" width="15.5703125" style="37" customWidth="1"/>
    <col min="6922" max="6922" width="11.42578125" style="37" bestFit="1" customWidth="1"/>
    <col min="6923" max="6923" width="12.7109375" style="37" customWidth="1"/>
    <col min="6924" max="6924" width="9.42578125" style="37" customWidth="1"/>
    <col min="6925" max="6925" width="13.140625" style="37" customWidth="1"/>
    <col min="6926" max="6927" width="9.140625" style="37" customWidth="1"/>
    <col min="6928" max="7168" width="9.140625" style="37" hidden="1"/>
    <col min="7169" max="7169" width="36.42578125" style="37" bestFit="1" customWidth="1"/>
    <col min="7170" max="7170" width="9.140625" style="37" hidden="1" customWidth="1"/>
    <col min="7171" max="7171" width="13.85546875" style="37" customWidth="1"/>
    <col min="7172" max="7172" width="14.140625" style="37" customWidth="1"/>
    <col min="7173" max="7173" width="13.42578125" style="37" customWidth="1"/>
    <col min="7174" max="7174" width="12.85546875" style="37" customWidth="1"/>
    <col min="7175" max="7175" width="12.28515625" style="37" customWidth="1"/>
    <col min="7176" max="7176" width="12.5703125" style="37" customWidth="1"/>
    <col min="7177" max="7177" width="15.5703125" style="37" customWidth="1"/>
    <col min="7178" max="7178" width="11.42578125" style="37" bestFit="1" customWidth="1"/>
    <col min="7179" max="7179" width="12.7109375" style="37" customWidth="1"/>
    <col min="7180" max="7180" width="9.42578125" style="37" customWidth="1"/>
    <col min="7181" max="7181" width="13.140625" style="37" customWidth="1"/>
    <col min="7182" max="7183" width="9.140625" style="37" customWidth="1"/>
    <col min="7184" max="7424" width="9.140625" style="37" hidden="1"/>
    <col min="7425" max="7425" width="36.42578125" style="37" bestFit="1" customWidth="1"/>
    <col min="7426" max="7426" width="9.140625" style="37" hidden="1" customWidth="1"/>
    <col min="7427" max="7427" width="13.85546875" style="37" customWidth="1"/>
    <col min="7428" max="7428" width="14.140625" style="37" customWidth="1"/>
    <col min="7429" max="7429" width="13.42578125" style="37" customWidth="1"/>
    <col min="7430" max="7430" width="12.85546875" style="37" customWidth="1"/>
    <col min="7431" max="7431" width="12.28515625" style="37" customWidth="1"/>
    <col min="7432" max="7432" width="12.5703125" style="37" customWidth="1"/>
    <col min="7433" max="7433" width="15.5703125" style="37" customWidth="1"/>
    <col min="7434" max="7434" width="11.42578125" style="37" bestFit="1" customWidth="1"/>
    <col min="7435" max="7435" width="12.7109375" style="37" customWidth="1"/>
    <col min="7436" max="7436" width="9.42578125" style="37" customWidth="1"/>
    <col min="7437" max="7437" width="13.140625" style="37" customWidth="1"/>
    <col min="7438" max="7439" width="9.140625" style="37" customWidth="1"/>
    <col min="7440" max="7680" width="9.140625" style="37" hidden="1"/>
    <col min="7681" max="7681" width="36.42578125" style="37" bestFit="1" customWidth="1"/>
    <col min="7682" max="7682" width="9.140625" style="37" hidden="1" customWidth="1"/>
    <col min="7683" max="7683" width="13.85546875" style="37" customWidth="1"/>
    <col min="7684" max="7684" width="14.140625" style="37" customWidth="1"/>
    <col min="7685" max="7685" width="13.42578125" style="37" customWidth="1"/>
    <col min="7686" max="7686" width="12.85546875" style="37" customWidth="1"/>
    <col min="7687" max="7687" width="12.28515625" style="37" customWidth="1"/>
    <col min="7688" max="7688" width="12.5703125" style="37" customWidth="1"/>
    <col min="7689" max="7689" width="15.5703125" style="37" customWidth="1"/>
    <col min="7690" max="7690" width="11.42578125" style="37" bestFit="1" customWidth="1"/>
    <col min="7691" max="7691" width="12.7109375" style="37" customWidth="1"/>
    <col min="7692" max="7692" width="9.42578125" style="37" customWidth="1"/>
    <col min="7693" max="7693" width="13.140625" style="37" customWidth="1"/>
    <col min="7694" max="7695" width="9.140625" style="37" customWidth="1"/>
    <col min="7696" max="7936" width="9.140625" style="37" hidden="1"/>
    <col min="7937" max="7937" width="36.42578125" style="37" bestFit="1" customWidth="1"/>
    <col min="7938" max="7938" width="9.140625" style="37" hidden="1" customWidth="1"/>
    <col min="7939" max="7939" width="13.85546875" style="37" customWidth="1"/>
    <col min="7940" max="7940" width="14.140625" style="37" customWidth="1"/>
    <col min="7941" max="7941" width="13.42578125" style="37" customWidth="1"/>
    <col min="7942" max="7942" width="12.85546875" style="37" customWidth="1"/>
    <col min="7943" max="7943" width="12.28515625" style="37" customWidth="1"/>
    <col min="7944" max="7944" width="12.5703125" style="37" customWidth="1"/>
    <col min="7945" max="7945" width="15.5703125" style="37" customWidth="1"/>
    <col min="7946" max="7946" width="11.42578125" style="37" bestFit="1" customWidth="1"/>
    <col min="7947" max="7947" width="12.7109375" style="37" customWidth="1"/>
    <col min="7948" max="7948" width="9.42578125" style="37" customWidth="1"/>
    <col min="7949" max="7949" width="13.140625" style="37" customWidth="1"/>
    <col min="7950" max="7951" width="9.140625" style="37" customWidth="1"/>
    <col min="7952" max="8192" width="9.140625" style="37" hidden="1"/>
    <col min="8193" max="8193" width="36.42578125" style="37" bestFit="1" customWidth="1"/>
    <col min="8194" max="8194" width="9.140625" style="37" hidden="1" customWidth="1"/>
    <col min="8195" max="8195" width="13.85546875" style="37" customWidth="1"/>
    <col min="8196" max="8196" width="14.140625" style="37" customWidth="1"/>
    <col min="8197" max="8197" width="13.42578125" style="37" customWidth="1"/>
    <col min="8198" max="8198" width="12.85546875" style="37" customWidth="1"/>
    <col min="8199" max="8199" width="12.28515625" style="37" customWidth="1"/>
    <col min="8200" max="8200" width="12.5703125" style="37" customWidth="1"/>
    <col min="8201" max="8201" width="15.5703125" style="37" customWidth="1"/>
    <col min="8202" max="8202" width="11.42578125" style="37" bestFit="1" customWidth="1"/>
    <col min="8203" max="8203" width="12.7109375" style="37" customWidth="1"/>
    <col min="8204" max="8204" width="9.42578125" style="37" customWidth="1"/>
    <col min="8205" max="8205" width="13.140625" style="37" customWidth="1"/>
    <col min="8206" max="8207" width="9.140625" style="37" customWidth="1"/>
    <col min="8208" max="8448" width="9.140625" style="37" hidden="1"/>
    <col min="8449" max="8449" width="36.42578125" style="37" bestFit="1" customWidth="1"/>
    <col min="8450" max="8450" width="9.140625" style="37" hidden="1" customWidth="1"/>
    <col min="8451" max="8451" width="13.85546875" style="37" customWidth="1"/>
    <col min="8452" max="8452" width="14.140625" style="37" customWidth="1"/>
    <col min="8453" max="8453" width="13.42578125" style="37" customWidth="1"/>
    <col min="8454" max="8454" width="12.85546875" style="37" customWidth="1"/>
    <col min="8455" max="8455" width="12.28515625" style="37" customWidth="1"/>
    <col min="8456" max="8456" width="12.5703125" style="37" customWidth="1"/>
    <col min="8457" max="8457" width="15.5703125" style="37" customWidth="1"/>
    <col min="8458" max="8458" width="11.42578125" style="37" bestFit="1" customWidth="1"/>
    <col min="8459" max="8459" width="12.7109375" style="37" customWidth="1"/>
    <col min="8460" max="8460" width="9.42578125" style="37" customWidth="1"/>
    <col min="8461" max="8461" width="13.140625" style="37" customWidth="1"/>
    <col min="8462" max="8463" width="9.140625" style="37" customWidth="1"/>
    <col min="8464" max="8704" width="9.140625" style="37" hidden="1"/>
    <col min="8705" max="8705" width="36.42578125" style="37" bestFit="1" customWidth="1"/>
    <col min="8706" max="8706" width="9.140625" style="37" hidden="1" customWidth="1"/>
    <col min="8707" max="8707" width="13.85546875" style="37" customWidth="1"/>
    <col min="8708" max="8708" width="14.140625" style="37" customWidth="1"/>
    <col min="8709" max="8709" width="13.42578125" style="37" customWidth="1"/>
    <col min="8710" max="8710" width="12.85546875" style="37" customWidth="1"/>
    <col min="8711" max="8711" width="12.28515625" style="37" customWidth="1"/>
    <col min="8712" max="8712" width="12.5703125" style="37" customWidth="1"/>
    <col min="8713" max="8713" width="15.5703125" style="37" customWidth="1"/>
    <col min="8714" max="8714" width="11.42578125" style="37" bestFit="1" customWidth="1"/>
    <col min="8715" max="8715" width="12.7109375" style="37" customWidth="1"/>
    <col min="8716" max="8716" width="9.42578125" style="37" customWidth="1"/>
    <col min="8717" max="8717" width="13.140625" style="37" customWidth="1"/>
    <col min="8718" max="8719" width="9.140625" style="37" customWidth="1"/>
    <col min="8720" max="8960" width="9.140625" style="37" hidden="1"/>
    <col min="8961" max="8961" width="36.42578125" style="37" bestFit="1" customWidth="1"/>
    <col min="8962" max="8962" width="9.140625" style="37" hidden="1" customWidth="1"/>
    <col min="8963" max="8963" width="13.85546875" style="37" customWidth="1"/>
    <col min="8964" max="8964" width="14.140625" style="37" customWidth="1"/>
    <col min="8965" max="8965" width="13.42578125" style="37" customWidth="1"/>
    <col min="8966" max="8966" width="12.85546875" style="37" customWidth="1"/>
    <col min="8967" max="8967" width="12.28515625" style="37" customWidth="1"/>
    <col min="8968" max="8968" width="12.5703125" style="37" customWidth="1"/>
    <col min="8969" max="8969" width="15.5703125" style="37" customWidth="1"/>
    <col min="8970" max="8970" width="11.42578125" style="37" bestFit="1" customWidth="1"/>
    <col min="8971" max="8971" width="12.7109375" style="37" customWidth="1"/>
    <col min="8972" max="8972" width="9.42578125" style="37" customWidth="1"/>
    <col min="8973" max="8973" width="13.140625" style="37" customWidth="1"/>
    <col min="8974" max="8975" width="9.140625" style="37" customWidth="1"/>
    <col min="8976" max="9216" width="9.140625" style="37" hidden="1"/>
    <col min="9217" max="9217" width="36.42578125" style="37" bestFit="1" customWidth="1"/>
    <col min="9218" max="9218" width="9.140625" style="37" hidden="1" customWidth="1"/>
    <col min="9219" max="9219" width="13.85546875" style="37" customWidth="1"/>
    <col min="9220" max="9220" width="14.140625" style="37" customWidth="1"/>
    <col min="9221" max="9221" width="13.42578125" style="37" customWidth="1"/>
    <col min="9222" max="9222" width="12.85546875" style="37" customWidth="1"/>
    <col min="9223" max="9223" width="12.28515625" style="37" customWidth="1"/>
    <col min="9224" max="9224" width="12.5703125" style="37" customWidth="1"/>
    <col min="9225" max="9225" width="15.5703125" style="37" customWidth="1"/>
    <col min="9226" max="9226" width="11.42578125" style="37" bestFit="1" customWidth="1"/>
    <col min="9227" max="9227" width="12.7109375" style="37" customWidth="1"/>
    <col min="9228" max="9228" width="9.42578125" style="37" customWidth="1"/>
    <col min="9229" max="9229" width="13.140625" style="37" customWidth="1"/>
    <col min="9230" max="9231" width="9.140625" style="37" customWidth="1"/>
    <col min="9232" max="9472" width="9.140625" style="37" hidden="1"/>
    <col min="9473" max="9473" width="36.42578125" style="37" bestFit="1" customWidth="1"/>
    <col min="9474" max="9474" width="9.140625" style="37" hidden="1" customWidth="1"/>
    <col min="9475" max="9475" width="13.85546875" style="37" customWidth="1"/>
    <col min="9476" max="9476" width="14.140625" style="37" customWidth="1"/>
    <col min="9477" max="9477" width="13.42578125" style="37" customWidth="1"/>
    <col min="9478" max="9478" width="12.85546875" style="37" customWidth="1"/>
    <col min="9479" max="9479" width="12.28515625" style="37" customWidth="1"/>
    <col min="9480" max="9480" width="12.5703125" style="37" customWidth="1"/>
    <col min="9481" max="9481" width="15.5703125" style="37" customWidth="1"/>
    <col min="9482" max="9482" width="11.42578125" style="37" bestFit="1" customWidth="1"/>
    <col min="9483" max="9483" width="12.7109375" style="37" customWidth="1"/>
    <col min="9484" max="9484" width="9.42578125" style="37" customWidth="1"/>
    <col min="9485" max="9485" width="13.140625" style="37" customWidth="1"/>
    <col min="9486" max="9487" width="9.140625" style="37" customWidth="1"/>
    <col min="9488" max="9728" width="9.140625" style="37" hidden="1"/>
    <col min="9729" max="9729" width="36.42578125" style="37" bestFit="1" customWidth="1"/>
    <col min="9730" max="9730" width="9.140625" style="37" hidden="1" customWidth="1"/>
    <col min="9731" max="9731" width="13.85546875" style="37" customWidth="1"/>
    <col min="9732" max="9732" width="14.140625" style="37" customWidth="1"/>
    <col min="9733" max="9733" width="13.42578125" style="37" customWidth="1"/>
    <col min="9734" max="9734" width="12.85546875" style="37" customWidth="1"/>
    <col min="9735" max="9735" width="12.28515625" style="37" customWidth="1"/>
    <col min="9736" max="9736" width="12.5703125" style="37" customWidth="1"/>
    <col min="9737" max="9737" width="15.5703125" style="37" customWidth="1"/>
    <col min="9738" max="9738" width="11.42578125" style="37" bestFit="1" customWidth="1"/>
    <col min="9739" max="9739" width="12.7109375" style="37" customWidth="1"/>
    <col min="9740" max="9740" width="9.42578125" style="37" customWidth="1"/>
    <col min="9741" max="9741" width="13.140625" style="37" customWidth="1"/>
    <col min="9742" max="9743" width="9.140625" style="37" customWidth="1"/>
    <col min="9744" max="9984" width="9.140625" style="37" hidden="1"/>
    <col min="9985" max="9985" width="36.42578125" style="37" bestFit="1" customWidth="1"/>
    <col min="9986" max="9986" width="9.140625" style="37" hidden="1" customWidth="1"/>
    <col min="9987" max="9987" width="13.85546875" style="37" customWidth="1"/>
    <col min="9988" max="9988" width="14.140625" style="37" customWidth="1"/>
    <col min="9989" max="9989" width="13.42578125" style="37" customWidth="1"/>
    <col min="9990" max="9990" width="12.85546875" style="37" customWidth="1"/>
    <col min="9991" max="9991" width="12.28515625" style="37" customWidth="1"/>
    <col min="9992" max="9992" width="12.5703125" style="37" customWidth="1"/>
    <col min="9993" max="9993" width="15.5703125" style="37" customWidth="1"/>
    <col min="9994" max="9994" width="11.42578125" style="37" bestFit="1" customWidth="1"/>
    <col min="9995" max="9995" width="12.7109375" style="37" customWidth="1"/>
    <col min="9996" max="9996" width="9.42578125" style="37" customWidth="1"/>
    <col min="9997" max="9997" width="13.140625" style="37" customWidth="1"/>
    <col min="9998" max="9999" width="9.140625" style="37" customWidth="1"/>
    <col min="10000" max="10240" width="9.140625" style="37" hidden="1"/>
    <col min="10241" max="10241" width="36.42578125" style="37" bestFit="1" customWidth="1"/>
    <col min="10242" max="10242" width="9.140625" style="37" hidden="1" customWidth="1"/>
    <col min="10243" max="10243" width="13.85546875" style="37" customWidth="1"/>
    <col min="10244" max="10244" width="14.140625" style="37" customWidth="1"/>
    <col min="10245" max="10245" width="13.42578125" style="37" customWidth="1"/>
    <col min="10246" max="10246" width="12.85546875" style="37" customWidth="1"/>
    <col min="10247" max="10247" width="12.28515625" style="37" customWidth="1"/>
    <col min="10248" max="10248" width="12.5703125" style="37" customWidth="1"/>
    <col min="10249" max="10249" width="15.5703125" style="37" customWidth="1"/>
    <col min="10250" max="10250" width="11.42578125" style="37" bestFit="1" customWidth="1"/>
    <col min="10251" max="10251" width="12.7109375" style="37" customWidth="1"/>
    <col min="10252" max="10252" width="9.42578125" style="37" customWidth="1"/>
    <col min="10253" max="10253" width="13.140625" style="37" customWidth="1"/>
    <col min="10254" max="10255" width="9.140625" style="37" customWidth="1"/>
    <col min="10256" max="10496" width="9.140625" style="37" hidden="1"/>
    <col min="10497" max="10497" width="36.42578125" style="37" bestFit="1" customWidth="1"/>
    <col min="10498" max="10498" width="9.140625" style="37" hidden="1" customWidth="1"/>
    <col min="10499" max="10499" width="13.85546875" style="37" customWidth="1"/>
    <col min="10500" max="10500" width="14.140625" style="37" customWidth="1"/>
    <col min="10501" max="10501" width="13.42578125" style="37" customWidth="1"/>
    <col min="10502" max="10502" width="12.85546875" style="37" customWidth="1"/>
    <col min="10503" max="10503" width="12.28515625" style="37" customWidth="1"/>
    <col min="10504" max="10504" width="12.5703125" style="37" customWidth="1"/>
    <col min="10505" max="10505" width="15.5703125" style="37" customWidth="1"/>
    <col min="10506" max="10506" width="11.42578125" style="37" bestFit="1" customWidth="1"/>
    <col min="10507" max="10507" width="12.7109375" style="37" customWidth="1"/>
    <col min="10508" max="10508" width="9.42578125" style="37" customWidth="1"/>
    <col min="10509" max="10509" width="13.140625" style="37" customWidth="1"/>
    <col min="10510" max="10511" width="9.140625" style="37" customWidth="1"/>
    <col min="10512" max="10752" width="9.140625" style="37" hidden="1"/>
    <col min="10753" max="10753" width="36.42578125" style="37" bestFit="1" customWidth="1"/>
    <col min="10754" max="10754" width="9.140625" style="37" hidden="1" customWidth="1"/>
    <col min="10755" max="10755" width="13.85546875" style="37" customWidth="1"/>
    <col min="10756" max="10756" width="14.140625" style="37" customWidth="1"/>
    <col min="10757" max="10757" width="13.42578125" style="37" customWidth="1"/>
    <col min="10758" max="10758" width="12.85546875" style="37" customWidth="1"/>
    <col min="10759" max="10759" width="12.28515625" style="37" customWidth="1"/>
    <col min="10760" max="10760" width="12.5703125" style="37" customWidth="1"/>
    <col min="10761" max="10761" width="15.5703125" style="37" customWidth="1"/>
    <col min="10762" max="10762" width="11.42578125" style="37" bestFit="1" customWidth="1"/>
    <col min="10763" max="10763" width="12.7109375" style="37" customWidth="1"/>
    <col min="10764" max="10764" width="9.42578125" style="37" customWidth="1"/>
    <col min="10765" max="10765" width="13.140625" style="37" customWidth="1"/>
    <col min="10766" max="10767" width="9.140625" style="37" customWidth="1"/>
    <col min="10768" max="11008" width="9.140625" style="37" hidden="1"/>
    <col min="11009" max="11009" width="36.42578125" style="37" bestFit="1" customWidth="1"/>
    <col min="11010" max="11010" width="9.140625" style="37" hidden="1" customWidth="1"/>
    <col min="11011" max="11011" width="13.85546875" style="37" customWidth="1"/>
    <col min="11012" max="11012" width="14.140625" style="37" customWidth="1"/>
    <col min="11013" max="11013" width="13.42578125" style="37" customWidth="1"/>
    <col min="11014" max="11014" width="12.85546875" style="37" customWidth="1"/>
    <col min="11015" max="11015" width="12.28515625" style="37" customWidth="1"/>
    <col min="11016" max="11016" width="12.5703125" style="37" customWidth="1"/>
    <col min="11017" max="11017" width="15.5703125" style="37" customWidth="1"/>
    <col min="11018" max="11018" width="11.42578125" style="37" bestFit="1" customWidth="1"/>
    <col min="11019" max="11019" width="12.7109375" style="37" customWidth="1"/>
    <col min="11020" max="11020" width="9.42578125" style="37" customWidth="1"/>
    <col min="11021" max="11021" width="13.140625" style="37" customWidth="1"/>
    <col min="11022" max="11023" width="9.140625" style="37" customWidth="1"/>
    <col min="11024" max="11264" width="9.140625" style="37" hidden="1"/>
    <col min="11265" max="11265" width="36.42578125" style="37" bestFit="1" customWidth="1"/>
    <col min="11266" max="11266" width="9.140625" style="37" hidden="1" customWidth="1"/>
    <col min="11267" max="11267" width="13.85546875" style="37" customWidth="1"/>
    <col min="11268" max="11268" width="14.140625" style="37" customWidth="1"/>
    <col min="11269" max="11269" width="13.42578125" style="37" customWidth="1"/>
    <col min="11270" max="11270" width="12.85546875" style="37" customWidth="1"/>
    <col min="11271" max="11271" width="12.28515625" style="37" customWidth="1"/>
    <col min="11272" max="11272" width="12.5703125" style="37" customWidth="1"/>
    <col min="11273" max="11273" width="15.5703125" style="37" customWidth="1"/>
    <col min="11274" max="11274" width="11.42578125" style="37" bestFit="1" customWidth="1"/>
    <col min="11275" max="11275" width="12.7109375" style="37" customWidth="1"/>
    <col min="11276" max="11276" width="9.42578125" style="37" customWidth="1"/>
    <col min="11277" max="11277" width="13.140625" style="37" customWidth="1"/>
    <col min="11278" max="11279" width="9.140625" style="37" customWidth="1"/>
    <col min="11280" max="11520" width="9.140625" style="37" hidden="1"/>
    <col min="11521" max="11521" width="36.42578125" style="37" bestFit="1" customWidth="1"/>
    <col min="11522" max="11522" width="9.140625" style="37" hidden="1" customWidth="1"/>
    <col min="11523" max="11523" width="13.85546875" style="37" customWidth="1"/>
    <col min="11524" max="11524" width="14.140625" style="37" customWidth="1"/>
    <col min="11525" max="11525" width="13.42578125" style="37" customWidth="1"/>
    <col min="11526" max="11526" width="12.85546875" style="37" customWidth="1"/>
    <col min="11527" max="11527" width="12.28515625" style="37" customWidth="1"/>
    <col min="11528" max="11528" width="12.5703125" style="37" customWidth="1"/>
    <col min="11529" max="11529" width="15.5703125" style="37" customWidth="1"/>
    <col min="11530" max="11530" width="11.42578125" style="37" bestFit="1" customWidth="1"/>
    <col min="11531" max="11531" width="12.7109375" style="37" customWidth="1"/>
    <col min="11532" max="11532" width="9.42578125" style="37" customWidth="1"/>
    <col min="11533" max="11533" width="13.140625" style="37" customWidth="1"/>
    <col min="11534" max="11535" width="9.140625" style="37" customWidth="1"/>
    <col min="11536" max="11776" width="9.140625" style="37" hidden="1"/>
    <col min="11777" max="11777" width="36.42578125" style="37" bestFit="1" customWidth="1"/>
    <col min="11778" max="11778" width="9.140625" style="37" hidden="1" customWidth="1"/>
    <col min="11779" max="11779" width="13.85546875" style="37" customWidth="1"/>
    <col min="11780" max="11780" width="14.140625" style="37" customWidth="1"/>
    <col min="11781" max="11781" width="13.42578125" style="37" customWidth="1"/>
    <col min="11782" max="11782" width="12.85546875" style="37" customWidth="1"/>
    <col min="11783" max="11783" width="12.28515625" style="37" customWidth="1"/>
    <col min="11784" max="11784" width="12.5703125" style="37" customWidth="1"/>
    <col min="11785" max="11785" width="15.5703125" style="37" customWidth="1"/>
    <col min="11786" max="11786" width="11.42578125" style="37" bestFit="1" customWidth="1"/>
    <col min="11787" max="11787" width="12.7109375" style="37" customWidth="1"/>
    <col min="11788" max="11788" width="9.42578125" style="37" customWidth="1"/>
    <col min="11789" max="11789" width="13.140625" style="37" customWidth="1"/>
    <col min="11790" max="11791" width="9.140625" style="37" customWidth="1"/>
    <col min="11792" max="12032" width="9.140625" style="37" hidden="1"/>
    <col min="12033" max="12033" width="36.42578125" style="37" bestFit="1" customWidth="1"/>
    <col min="12034" max="12034" width="9.140625" style="37" hidden="1" customWidth="1"/>
    <col min="12035" max="12035" width="13.85546875" style="37" customWidth="1"/>
    <col min="12036" max="12036" width="14.140625" style="37" customWidth="1"/>
    <col min="12037" max="12037" width="13.42578125" style="37" customWidth="1"/>
    <col min="12038" max="12038" width="12.85546875" style="37" customWidth="1"/>
    <col min="12039" max="12039" width="12.28515625" style="37" customWidth="1"/>
    <col min="12040" max="12040" width="12.5703125" style="37" customWidth="1"/>
    <col min="12041" max="12041" width="15.5703125" style="37" customWidth="1"/>
    <col min="12042" max="12042" width="11.42578125" style="37" bestFit="1" customWidth="1"/>
    <col min="12043" max="12043" width="12.7109375" style="37" customWidth="1"/>
    <col min="12044" max="12044" width="9.42578125" style="37" customWidth="1"/>
    <col min="12045" max="12045" width="13.140625" style="37" customWidth="1"/>
    <col min="12046" max="12047" width="9.140625" style="37" customWidth="1"/>
    <col min="12048" max="12288" width="9.140625" style="37" hidden="1"/>
    <col min="12289" max="12289" width="36.42578125" style="37" bestFit="1" customWidth="1"/>
    <col min="12290" max="12290" width="9.140625" style="37" hidden="1" customWidth="1"/>
    <col min="12291" max="12291" width="13.85546875" style="37" customWidth="1"/>
    <col min="12292" max="12292" width="14.140625" style="37" customWidth="1"/>
    <col min="12293" max="12293" width="13.42578125" style="37" customWidth="1"/>
    <col min="12294" max="12294" width="12.85546875" style="37" customWidth="1"/>
    <col min="12295" max="12295" width="12.28515625" style="37" customWidth="1"/>
    <col min="12296" max="12296" width="12.5703125" style="37" customWidth="1"/>
    <col min="12297" max="12297" width="15.5703125" style="37" customWidth="1"/>
    <col min="12298" max="12298" width="11.42578125" style="37" bestFit="1" customWidth="1"/>
    <col min="12299" max="12299" width="12.7109375" style="37" customWidth="1"/>
    <col min="12300" max="12300" width="9.42578125" style="37" customWidth="1"/>
    <col min="12301" max="12301" width="13.140625" style="37" customWidth="1"/>
    <col min="12302" max="12303" width="9.140625" style="37" customWidth="1"/>
    <col min="12304" max="12544" width="9.140625" style="37" hidden="1"/>
    <col min="12545" max="12545" width="36.42578125" style="37" bestFit="1" customWidth="1"/>
    <col min="12546" max="12546" width="9.140625" style="37" hidden="1" customWidth="1"/>
    <col min="12547" max="12547" width="13.85546875" style="37" customWidth="1"/>
    <col min="12548" max="12548" width="14.140625" style="37" customWidth="1"/>
    <col min="12549" max="12549" width="13.42578125" style="37" customWidth="1"/>
    <col min="12550" max="12550" width="12.85546875" style="37" customWidth="1"/>
    <col min="12551" max="12551" width="12.28515625" style="37" customWidth="1"/>
    <col min="12552" max="12552" width="12.5703125" style="37" customWidth="1"/>
    <col min="12553" max="12553" width="15.5703125" style="37" customWidth="1"/>
    <col min="12554" max="12554" width="11.42578125" style="37" bestFit="1" customWidth="1"/>
    <col min="12555" max="12555" width="12.7109375" style="37" customWidth="1"/>
    <col min="12556" max="12556" width="9.42578125" style="37" customWidth="1"/>
    <col min="12557" max="12557" width="13.140625" style="37" customWidth="1"/>
    <col min="12558" max="12559" width="9.140625" style="37" customWidth="1"/>
    <col min="12560" max="12800" width="9.140625" style="37" hidden="1"/>
    <col min="12801" max="12801" width="36.42578125" style="37" bestFit="1" customWidth="1"/>
    <col min="12802" max="12802" width="9.140625" style="37" hidden="1" customWidth="1"/>
    <col min="12803" max="12803" width="13.85546875" style="37" customWidth="1"/>
    <col min="12804" max="12804" width="14.140625" style="37" customWidth="1"/>
    <col min="12805" max="12805" width="13.42578125" style="37" customWidth="1"/>
    <col min="12806" max="12806" width="12.85546875" style="37" customWidth="1"/>
    <col min="12807" max="12807" width="12.28515625" style="37" customWidth="1"/>
    <col min="12808" max="12808" width="12.5703125" style="37" customWidth="1"/>
    <col min="12809" max="12809" width="15.5703125" style="37" customWidth="1"/>
    <col min="12810" max="12810" width="11.42578125" style="37" bestFit="1" customWidth="1"/>
    <col min="12811" max="12811" width="12.7109375" style="37" customWidth="1"/>
    <col min="12812" max="12812" width="9.42578125" style="37" customWidth="1"/>
    <col min="12813" max="12813" width="13.140625" style="37" customWidth="1"/>
    <col min="12814" max="12815" width="9.140625" style="37" customWidth="1"/>
    <col min="12816" max="13056" width="9.140625" style="37" hidden="1"/>
    <col min="13057" max="13057" width="36.42578125" style="37" bestFit="1" customWidth="1"/>
    <col min="13058" max="13058" width="9.140625" style="37" hidden="1" customWidth="1"/>
    <col min="13059" max="13059" width="13.85546875" style="37" customWidth="1"/>
    <col min="13060" max="13060" width="14.140625" style="37" customWidth="1"/>
    <col min="13061" max="13061" width="13.42578125" style="37" customWidth="1"/>
    <col min="13062" max="13062" width="12.85546875" style="37" customWidth="1"/>
    <col min="13063" max="13063" width="12.28515625" style="37" customWidth="1"/>
    <col min="13064" max="13064" width="12.5703125" style="37" customWidth="1"/>
    <col min="13065" max="13065" width="15.5703125" style="37" customWidth="1"/>
    <col min="13066" max="13066" width="11.42578125" style="37" bestFit="1" customWidth="1"/>
    <col min="13067" max="13067" width="12.7109375" style="37" customWidth="1"/>
    <col min="13068" max="13068" width="9.42578125" style="37" customWidth="1"/>
    <col min="13069" max="13069" width="13.140625" style="37" customWidth="1"/>
    <col min="13070" max="13071" width="9.140625" style="37" customWidth="1"/>
    <col min="13072" max="13312" width="9.140625" style="37" hidden="1"/>
    <col min="13313" max="13313" width="36.42578125" style="37" bestFit="1" customWidth="1"/>
    <col min="13314" max="13314" width="9.140625" style="37" hidden="1" customWidth="1"/>
    <col min="13315" max="13315" width="13.85546875" style="37" customWidth="1"/>
    <col min="13316" max="13316" width="14.140625" style="37" customWidth="1"/>
    <col min="13317" max="13317" width="13.42578125" style="37" customWidth="1"/>
    <col min="13318" max="13318" width="12.85546875" style="37" customWidth="1"/>
    <col min="13319" max="13319" width="12.28515625" style="37" customWidth="1"/>
    <col min="13320" max="13320" width="12.5703125" style="37" customWidth="1"/>
    <col min="13321" max="13321" width="15.5703125" style="37" customWidth="1"/>
    <col min="13322" max="13322" width="11.42578125" style="37" bestFit="1" customWidth="1"/>
    <col min="13323" max="13323" width="12.7109375" style="37" customWidth="1"/>
    <col min="13324" max="13324" width="9.42578125" style="37" customWidth="1"/>
    <col min="13325" max="13325" width="13.140625" style="37" customWidth="1"/>
    <col min="13326" max="13327" width="9.140625" style="37" customWidth="1"/>
    <col min="13328" max="13568" width="9.140625" style="37" hidden="1"/>
    <col min="13569" max="13569" width="36.42578125" style="37" bestFit="1" customWidth="1"/>
    <col min="13570" max="13570" width="9.140625" style="37" hidden="1" customWidth="1"/>
    <col min="13571" max="13571" width="13.85546875" style="37" customWidth="1"/>
    <col min="13572" max="13572" width="14.140625" style="37" customWidth="1"/>
    <col min="13573" max="13573" width="13.42578125" style="37" customWidth="1"/>
    <col min="13574" max="13574" width="12.85546875" style="37" customWidth="1"/>
    <col min="13575" max="13575" width="12.28515625" style="37" customWidth="1"/>
    <col min="13576" max="13576" width="12.5703125" style="37" customWidth="1"/>
    <col min="13577" max="13577" width="15.5703125" style="37" customWidth="1"/>
    <col min="13578" max="13578" width="11.42578125" style="37" bestFit="1" customWidth="1"/>
    <col min="13579" max="13579" width="12.7109375" style="37" customWidth="1"/>
    <col min="13580" max="13580" width="9.42578125" style="37" customWidth="1"/>
    <col min="13581" max="13581" width="13.140625" style="37" customWidth="1"/>
    <col min="13582" max="13583" width="9.140625" style="37" customWidth="1"/>
    <col min="13584" max="13824" width="9.140625" style="37" hidden="1"/>
    <col min="13825" max="13825" width="36.42578125" style="37" bestFit="1" customWidth="1"/>
    <col min="13826" max="13826" width="9.140625" style="37" hidden="1" customWidth="1"/>
    <col min="13827" max="13827" width="13.85546875" style="37" customWidth="1"/>
    <col min="13828" max="13828" width="14.140625" style="37" customWidth="1"/>
    <col min="13829" max="13829" width="13.42578125" style="37" customWidth="1"/>
    <col min="13830" max="13830" width="12.85546875" style="37" customWidth="1"/>
    <col min="13831" max="13831" width="12.28515625" style="37" customWidth="1"/>
    <col min="13832" max="13832" width="12.5703125" style="37" customWidth="1"/>
    <col min="13833" max="13833" width="15.5703125" style="37" customWidth="1"/>
    <col min="13834" max="13834" width="11.42578125" style="37" bestFit="1" customWidth="1"/>
    <col min="13835" max="13835" width="12.7109375" style="37" customWidth="1"/>
    <col min="13836" max="13836" width="9.42578125" style="37" customWidth="1"/>
    <col min="13837" max="13837" width="13.140625" style="37" customWidth="1"/>
    <col min="13838" max="13839" width="9.140625" style="37" customWidth="1"/>
    <col min="13840" max="14080" width="9.140625" style="37" hidden="1"/>
    <col min="14081" max="14081" width="36.42578125" style="37" bestFit="1" customWidth="1"/>
    <col min="14082" max="14082" width="9.140625" style="37" hidden="1" customWidth="1"/>
    <col min="14083" max="14083" width="13.85546875" style="37" customWidth="1"/>
    <col min="14084" max="14084" width="14.140625" style="37" customWidth="1"/>
    <col min="14085" max="14085" width="13.42578125" style="37" customWidth="1"/>
    <col min="14086" max="14086" width="12.85546875" style="37" customWidth="1"/>
    <col min="14087" max="14087" width="12.28515625" style="37" customWidth="1"/>
    <col min="14088" max="14088" width="12.5703125" style="37" customWidth="1"/>
    <col min="14089" max="14089" width="15.5703125" style="37" customWidth="1"/>
    <col min="14090" max="14090" width="11.42578125" style="37" bestFit="1" customWidth="1"/>
    <col min="14091" max="14091" width="12.7109375" style="37" customWidth="1"/>
    <col min="14092" max="14092" width="9.42578125" style="37" customWidth="1"/>
    <col min="14093" max="14093" width="13.140625" style="37" customWidth="1"/>
    <col min="14094" max="14095" width="9.140625" style="37" customWidth="1"/>
    <col min="14096" max="14336" width="9.140625" style="37" hidden="1"/>
    <col min="14337" max="14337" width="36.42578125" style="37" bestFit="1" customWidth="1"/>
    <col min="14338" max="14338" width="9.140625" style="37" hidden="1" customWidth="1"/>
    <col min="14339" max="14339" width="13.85546875" style="37" customWidth="1"/>
    <col min="14340" max="14340" width="14.140625" style="37" customWidth="1"/>
    <col min="14341" max="14341" width="13.42578125" style="37" customWidth="1"/>
    <col min="14342" max="14342" width="12.85546875" style="37" customWidth="1"/>
    <col min="14343" max="14343" width="12.28515625" style="37" customWidth="1"/>
    <col min="14344" max="14344" width="12.5703125" style="37" customWidth="1"/>
    <col min="14345" max="14345" width="15.5703125" style="37" customWidth="1"/>
    <col min="14346" max="14346" width="11.42578125" style="37" bestFit="1" customWidth="1"/>
    <col min="14347" max="14347" width="12.7109375" style="37" customWidth="1"/>
    <col min="14348" max="14348" width="9.42578125" style="37" customWidth="1"/>
    <col min="14349" max="14349" width="13.140625" style="37" customWidth="1"/>
    <col min="14350" max="14351" width="9.140625" style="37" customWidth="1"/>
    <col min="14352" max="14592" width="9.140625" style="37" hidden="1"/>
    <col min="14593" max="14593" width="36.42578125" style="37" bestFit="1" customWidth="1"/>
    <col min="14594" max="14594" width="9.140625" style="37" hidden="1" customWidth="1"/>
    <col min="14595" max="14595" width="13.85546875" style="37" customWidth="1"/>
    <col min="14596" max="14596" width="14.140625" style="37" customWidth="1"/>
    <col min="14597" max="14597" width="13.42578125" style="37" customWidth="1"/>
    <col min="14598" max="14598" width="12.85546875" style="37" customWidth="1"/>
    <col min="14599" max="14599" width="12.28515625" style="37" customWidth="1"/>
    <col min="14600" max="14600" width="12.5703125" style="37" customWidth="1"/>
    <col min="14601" max="14601" width="15.5703125" style="37" customWidth="1"/>
    <col min="14602" max="14602" width="11.42578125" style="37" bestFit="1" customWidth="1"/>
    <col min="14603" max="14603" width="12.7109375" style="37" customWidth="1"/>
    <col min="14604" max="14604" width="9.42578125" style="37" customWidth="1"/>
    <col min="14605" max="14605" width="13.140625" style="37" customWidth="1"/>
    <col min="14606" max="14607" width="9.140625" style="37" customWidth="1"/>
    <col min="14608" max="14848" width="9.140625" style="37" hidden="1"/>
    <col min="14849" max="14849" width="36.42578125" style="37" bestFit="1" customWidth="1"/>
    <col min="14850" max="14850" width="9.140625" style="37" hidden="1" customWidth="1"/>
    <col min="14851" max="14851" width="13.85546875" style="37" customWidth="1"/>
    <col min="14852" max="14852" width="14.140625" style="37" customWidth="1"/>
    <col min="14853" max="14853" width="13.42578125" style="37" customWidth="1"/>
    <col min="14854" max="14854" width="12.85546875" style="37" customWidth="1"/>
    <col min="14855" max="14855" width="12.28515625" style="37" customWidth="1"/>
    <col min="14856" max="14856" width="12.5703125" style="37" customWidth="1"/>
    <col min="14857" max="14857" width="15.5703125" style="37" customWidth="1"/>
    <col min="14858" max="14858" width="11.42578125" style="37" bestFit="1" customWidth="1"/>
    <col min="14859" max="14859" width="12.7109375" style="37" customWidth="1"/>
    <col min="14860" max="14860" width="9.42578125" style="37" customWidth="1"/>
    <col min="14861" max="14861" width="13.140625" style="37" customWidth="1"/>
    <col min="14862" max="14863" width="9.140625" style="37" customWidth="1"/>
    <col min="14864" max="15104" width="9.140625" style="37" hidden="1"/>
    <col min="15105" max="15105" width="36.42578125" style="37" bestFit="1" customWidth="1"/>
    <col min="15106" max="15106" width="9.140625" style="37" hidden="1" customWidth="1"/>
    <col min="15107" max="15107" width="13.85546875" style="37" customWidth="1"/>
    <col min="15108" max="15108" width="14.140625" style="37" customWidth="1"/>
    <col min="15109" max="15109" width="13.42578125" style="37" customWidth="1"/>
    <col min="15110" max="15110" width="12.85546875" style="37" customWidth="1"/>
    <col min="15111" max="15111" width="12.28515625" style="37" customWidth="1"/>
    <col min="15112" max="15112" width="12.5703125" style="37" customWidth="1"/>
    <col min="15113" max="15113" width="15.5703125" style="37" customWidth="1"/>
    <col min="15114" max="15114" width="11.42578125" style="37" bestFit="1" customWidth="1"/>
    <col min="15115" max="15115" width="12.7109375" style="37" customWidth="1"/>
    <col min="15116" max="15116" width="9.42578125" style="37" customWidth="1"/>
    <col min="15117" max="15117" width="13.140625" style="37" customWidth="1"/>
    <col min="15118" max="15119" width="9.140625" style="37" customWidth="1"/>
    <col min="15120" max="15360" width="9.140625" style="37" hidden="1"/>
    <col min="15361" max="15361" width="36.42578125" style="37" bestFit="1" customWidth="1"/>
    <col min="15362" max="15362" width="9.140625" style="37" hidden="1" customWidth="1"/>
    <col min="15363" max="15363" width="13.85546875" style="37" customWidth="1"/>
    <col min="15364" max="15364" width="14.140625" style="37" customWidth="1"/>
    <col min="15365" max="15365" width="13.42578125" style="37" customWidth="1"/>
    <col min="15366" max="15366" width="12.85546875" style="37" customWidth="1"/>
    <col min="15367" max="15367" width="12.28515625" style="37" customWidth="1"/>
    <col min="15368" max="15368" width="12.5703125" style="37" customWidth="1"/>
    <col min="15369" max="15369" width="15.5703125" style="37" customWidth="1"/>
    <col min="15370" max="15370" width="11.42578125" style="37" bestFit="1" customWidth="1"/>
    <col min="15371" max="15371" width="12.7109375" style="37" customWidth="1"/>
    <col min="15372" max="15372" width="9.42578125" style="37" customWidth="1"/>
    <col min="15373" max="15373" width="13.140625" style="37" customWidth="1"/>
    <col min="15374" max="15375" width="9.140625" style="37" customWidth="1"/>
    <col min="15376" max="15616" width="9.140625" style="37" hidden="1"/>
    <col min="15617" max="15617" width="36.42578125" style="37" bestFit="1" customWidth="1"/>
    <col min="15618" max="15618" width="9.140625" style="37" hidden="1" customWidth="1"/>
    <col min="15619" max="15619" width="13.85546875" style="37" customWidth="1"/>
    <col min="15620" max="15620" width="14.140625" style="37" customWidth="1"/>
    <col min="15621" max="15621" width="13.42578125" style="37" customWidth="1"/>
    <col min="15622" max="15622" width="12.85546875" style="37" customWidth="1"/>
    <col min="15623" max="15623" width="12.28515625" style="37" customWidth="1"/>
    <col min="15624" max="15624" width="12.5703125" style="37" customWidth="1"/>
    <col min="15625" max="15625" width="15.5703125" style="37" customWidth="1"/>
    <col min="15626" max="15626" width="11.42578125" style="37" bestFit="1" customWidth="1"/>
    <col min="15627" max="15627" width="12.7109375" style="37" customWidth="1"/>
    <col min="15628" max="15628" width="9.42578125" style="37" customWidth="1"/>
    <col min="15629" max="15629" width="13.140625" style="37" customWidth="1"/>
    <col min="15630" max="15631" width="9.140625" style="37" customWidth="1"/>
    <col min="15632" max="15872" width="9.140625" style="37" hidden="1"/>
    <col min="15873" max="15873" width="36.42578125" style="37" bestFit="1" customWidth="1"/>
    <col min="15874" max="15874" width="9.140625" style="37" hidden="1" customWidth="1"/>
    <col min="15875" max="15875" width="13.85546875" style="37" customWidth="1"/>
    <col min="15876" max="15876" width="14.140625" style="37" customWidth="1"/>
    <col min="15877" max="15877" width="13.42578125" style="37" customWidth="1"/>
    <col min="15878" max="15878" width="12.85546875" style="37" customWidth="1"/>
    <col min="15879" max="15879" width="12.28515625" style="37" customWidth="1"/>
    <col min="15880" max="15880" width="12.5703125" style="37" customWidth="1"/>
    <col min="15881" max="15881" width="15.5703125" style="37" customWidth="1"/>
    <col min="15882" max="15882" width="11.42578125" style="37" bestFit="1" customWidth="1"/>
    <col min="15883" max="15883" width="12.7109375" style="37" customWidth="1"/>
    <col min="15884" max="15884" width="9.42578125" style="37" customWidth="1"/>
    <col min="15885" max="15885" width="13.140625" style="37" customWidth="1"/>
    <col min="15886" max="15887" width="9.140625" style="37" customWidth="1"/>
    <col min="15888" max="16128" width="9.140625" style="37" hidden="1"/>
    <col min="16129" max="16129" width="36.42578125" style="37" bestFit="1" customWidth="1"/>
    <col min="16130" max="16130" width="9.140625" style="37" hidden="1" customWidth="1"/>
    <col min="16131" max="16131" width="13.85546875" style="37" customWidth="1"/>
    <col min="16132" max="16132" width="14.140625" style="37" customWidth="1"/>
    <col min="16133" max="16133" width="13.42578125" style="37" customWidth="1"/>
    <col min="16134" max="16134" width="12.85546875" style="37" customWidth="1"/>
    <col min="16135" max="16135" width="12.28515625" style="37" customWidth="1"/>
    <col min="16136" max="16136" width="12.5703125" style="37" customWidth="1"/>
    <col min="16137" max="16137" width="15.5703125" style="37" customWidth="1"/>
    <col min="16138" max="16138" width="11.42578125" style="37" bestFit="1" customWidth="1"/>
    <col min="16139" max="16139" width="12.7109375" style="37" customWidth="1"/>
    <col min="16140" max="16140" width="9.42578125" style="37" customWidth="1"/>
    <col min="16141" max="16141" width="13.140625" style="37" customWidth="1"/>
    <col min="16142" max="16143" width="9.140625" style="37" customWidth="1"/>
    <col min="16144" max="16384" width="9.140625" style="37" hidden="1"/>
  </cols>
  <sheetData>
    <row r="1" spans="1:13" ht="16.5" hidden="1" customHeight="1">
      <c r="A1" s="277" t="s">
        <v>536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</row>
    <row r="2" spans="1:13" ht="16.5" hidden="1" customHeight="1">
      <c r="A2" s="277"/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</row>
    <row r="3" spans="1:13" ht="15" customHeight="1">
      <c r="A3" s="277"/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</row>
    <row r="4" spans="1:13" ht="16.5" hidden="1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1:13" ht="16.5" hidden="1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</row>
    <row r="6" spans="1:13" ht="16.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1:13" ht="16.5">
      <c r="A7" s="38"/>
      <c r="B7" s="39"/>
      <c r="C7" s="243" t="s">
        <v>537</v>
      </c>
      <c r="D7" s="244" t="s">
        <v>538</v>
      </c>
      <c r="E7" s="245"/>
      <c r="F7" s="246" t="s">
        <v>42</v>
      </c>
      <c r="G7" s="247"/>
      <c r="H7" s="40" t="s">
        <v>43</v>
      </c>
      <c r="I7" s="245" t="s">
        <v>44</v>
      </c>
      <c r="J7" s="248" t="s">
        <v>45</v>
      </c>
      <c r="K7" s="248" t="s">
        <v>46</v>
      </c>
      <c r="L7" s="40"/>
      <c r="M7" s="247"/>
    </row>
    <row r="8" spans="1:13" ht="16.5">
      <c r="A8" s="41"/>
      <c r="B8" s="42">
        <v>2004</v>
      </c>
      <c r="C8" s="43">
        <v>2021</v>
      </c>
      <c r="D8" s="43">
        <v>2020</v>
      </c>
      <c r="E8" s="43" t="s">
        <v>47</v>
      </c>
      <c r="F8" s="249" t="s">
        <v>48</v>
      </c>
      <c r="G8" s="250" t="s">
        <v>49</v>
      </c>
      <c r="H8" s="43" t="s">
        <v>50</v>
      </c>
      <c r="I8" s="251" t="s">
        <v>51</v>
      </c>
      <c r="J8" s="43" t="s">
        <v>52</v>
      </c>
      <c r="K8" s="252" t="s">
        <v>53</v>
      </c>
      <c r="L8" s="43" t="s">
        <v>54</v>
      </c>
      <c r="M8" s="245"/>
    </row>
    <row r="9" spans="1:13" ht="16.5">
      <c r="A9" s="44" t="s">
        <v>55</v>
      </c>
      <c r="B9" s="45"/>
      <c r="C9" s="46"/>
      <c r="D9" s="46"/>
      <c r="E9" s="47"/>
      <c r="F9" s="48"/>
      <c r="G9" s="49"/>
      <c r="H9" s="46"/>
      <c r="I9" s="49"/>
      <c r="J9" s="47"/>
      <c r="K9" s="46"/>
      <c r="L9" s="47"/>
      <c r="M9" s="50"/>
    </row>
    <row r="10" spans="1:13">
      <c r="A10" s="51" t="s">
        <v>56</v>
      </c>
      <c r="B10" s="52"/>
      <c r="C10" s="51">
        <f>Balance!H10</f>
        <v>44708.25</v>
      </c>
      <c r="D10" s="51">
        <v>613.99</v>
      </c>
      <c r="E10" s="52">
        <f>C10-D10</f>
        <v>44094.26</v>
      </c>
      <c r="F10" s="53">
        <v>0</v>
      </c>
      <c r="G10" s="104">
        <v>0</v>
      </c>
      <c r="H10" s="51">
        <f>+E10+F10-G10</f>
        <v>44094.26</v>
      </c>
      <c r="I10" s="55"/>
      <c r="J10" s="56"/>
      <c r="K10" s="57"/>
      <c r="L10" s="56"/>
      <c r="M10" s="51">
        <f>SUM(I10:L10)+H10</f>
        <v>44094.26</v>
      </c>
    </row>
    <row r="11" spans="1:13">
      <c r="A11" s="58" t="s">
        <v>57</v>
      </c>
      <c r="B11" s="59"/>
      <c r="C11" s="51">
        <v>0</v>
      </c>
      <c r="D11" s="51">
        <v>0</v>
      </c>
      <c r="E11" s="52">
        <f t="shared" ref="E11:E18" si="0">C11-D11</f>
        <v>0</v>
      </c>
      <c r="F11" s="53"/>
      <c r="G11" s="54"/>
      <c r="H11" s="51">
        <f t="shared" ref="H11:H18" si="1">+E11+F11-G11</f>
        <v>0</v>
      </c>
      <c r="I11" s="55"/>
      <c r="J11" s="60"/>
      <c r="K11" s="61">
        <f>-H11-I11</f>
        <v>0</v>
      </c>
      <c r="L11" s="60"/>
      <c r="M11" s="61">
        <f t="shared" ref="M11:M20" si="2">SUM(I11:L11)+H11</f>
        <v>0</v>
      </c>
    </row>
    <row r="12" spans="1:13">
      <c r="A12" s="51" t="s">
        <v>58</v>
      </c>
      <c r="B12" s="52"/>
      <c r="C12" s="51">
        <f>Balance!H12</f>
        <v>260962.57</v>
      </c>
      <c r="D12" s="51">
        <v>242824.47</v>
      </c>
      <c r="E12" s="52">
        <f t="shared" si="0"/>
        <v>18138.100000000006</v>
      </c>
      <c r="F12" s="53"/>
      <c r="G12" s="54"/>
      <c r="H12" s="51">
        <f t="shared" si="1"/>
        <v>18138.100000000006</v>
      </c>
      <c r="I12" s="55" t="s">
        <v>10</v>
      </c>
      <c r="J12" s="62">
        <f>-H12</f>
        <v>-18138.100000000006</v>
      </c>
      <c r="K12" s="61">
        <v>0</v>
      </c>
      <c r="L12" s="60">
        <v>0</v>
      </c>
      <c r="M12" s="61">
        <f t="shared" si="2"/>
        <v>0</v>
      </c>
    </row>
    <row r="13" spans="1:13">
      <c r="A13" s="51" t="s">
        <v>59</v>
      </c>
      <c r="B13" s="52"/>
      <c r="C13" s="51">
        <f>+Balance!H11</f>
        <v>0</v>
      </c>
      <c r="D13" s="51">
        <v>0</v>
      </c>
      <c r="E13" s="52">
        <f t="shared" si="0"/>
        <v>0</v>
      </c>
      <c r="F13" s="53"/>
      <c r="G13" s="54"/>
      <c r="H13" s="51">
        <f t="shared" si="1"/>
        <v>0</v>
      </c>
      <c r="I13" s="55"/>
      <c r="J13" s="63">
        <f>-H13</f>
        <v>0</v>
      </c>
      <c r="K13" s="64"/>
      <c r="L13" s="60"/>
      <c r="M13" s="61">
        <f t="shared" si="2"/>
        <v>0</v>
      </c>
    </row>
    <row r="14" spans="1:13">
      <c r="A14" s="51" t="s">
        <v>60</v>
      </c>
      <c r="B14" s="52"/>
      <c r="C14" s="51"/>
      <c r="D14" s="51"/>
      <c r="E14" s="52">
        <f t="shared" si="0"/>
        <v>0</v>
      </c>
      <c r="F14" s="53"/>
      <c r="G14" s="54"/>
      <c r="H14" s="51">
        <f t="shared" si="1"/>
        <v>0</v>
      </c>
      <c r="I14" s="55"/>
      <c r="J14" s="62">
        <f>-H14</f>
        <v>0</v>
      </c>
      <c r="K14" s="61"/>
      <c r="L14" s="60"/>
      <c r="M14" s="61">
        <f t="shared" si="2"/>
        <v>0</v>
      </c>
    </row>
    <row r="15" spans="1:13">
      <c r="A15" s="51" t="s">
        <v>61</v>
      </c>
      <c r="B15" s="52"/>
      <c r="C15" s="51">
        <f>Balance!H13</f>
        <v>18916.68</v>
      </c>
      <c r="D15" s="51">
        <v>22962.93</v>
      </c>
      <c r="E15" s="52">
        <f t="shared" si="0"/>
        <v>-4046.25</v>
      </c>
      <c r="F15" s="53"/>
      <c r="G15" s="54"/>
      <c r="H15" s="51">
        <f t="shared" si="1"/>
        <v>-4046.25</v>
      </c>
      <c r="I15" s="55"/>
      <c r="J15" s="65">
        <f>-H15</f>
        <v>4046.25</v>
      </c>
      <c r="K15" s="64"/>
      <c r="L15" s="60"/>
      <c r="M15" s="61">
        <f t="shared" si="2"/>
        <v>0</v>
      </c>
    </row>
    <row r="16" spans="1:13">
      <c r="A16" s="51" t="s">
        <v>62</v>
      </c>
      <c r="B16" s="52"/>
      <c r="C16" s="51">
        <f>Balance!H14</f>
        <v>510</v>
      </c>
      <c r="D16" s="51">
        <v>510</v>
      </c>
      <c r="E16" s="52">
        <f t="shared" si="0"/>
        <v>0</v>
      </c>
      <c r="F16" s="53"/>
      <c r="G16" s="54"/>
      <c r="H16" s="51">
        <f t="shared" si="1"/>
        <v>0</v>
      </c>
      <c r="I16" s="55"/>
      <c r="J16" s="65">
        <f>-H16</f>
        <v>0</v>
      </c>
      <c r="K16" s="61"/>
      <c r="L16" s="60"/>
      <c r="M16" s="61">
        <f t="shared" si="2"/>
        <v>0</v>
      </c>
    </row>
    <row r="17" spans="1:13">
      <c r="A17" s="58" t="s">
        <v>63</v>
      </c>
      <c r="B17" s="59"/>
      <c r="C17" s="51">
        <f>Balance!H17</f>
        <v>102000.41</v>
      </c>
      <c r="D17" s="51">
        <v>102000.41</v>
      </c>
      <c r="E17" s="52">
        <f t="shared" si="0"/>
        <v>0</v>
      </c>
      <c r="F17" s="138">
        <v>0</v>
      </c>
      <c r="G17" s="54">
        <v>0</v>
      </c>
      <c r="H17" s="51">
        <f>+E17+F17-G17</f>
        <v>0</v>
      </c>
      <c r="I17" s="57" t="s">
        <v>10</v>
      </c>
      <c r="J17" s="65"/>
      <c r="K17" s="61">
        <f>-H17</f>
        <v>0</v>
      </c>
      <c r="L17" s="60"/>
      <c r="M17" s="61">
        <f t="shared" si="2"/>
        <v>0</v>
      </c>
    </row>
    <row r="18" spans="1:13">
      <c r="A18" s="58" t="s">
        <v>64</v>
      </c>
      <c r="B18" s="59"/>
      <c r="C18" s="66">
        <f>Balance!H18</f>
        <v>1823.02</v>
      </c>
      <c r="D18" s="66">
        <v>2001.52</v>
      </c>
      <c r="E18" s="52">
        <f t="shared" si="0"/>
        <v>-178.5</v>
      </c>
      <c r="F18" s="53"/>
      <c r="G18" s="54"/>
      <c r="H18" s="66">
        <f t="shared" si="1"/>
        <v>-178.5</v>
      </c>
      <c r="I18" s="67"/>
      <c r="J18" s="65">
        <f>-H18</f>
        <v>178.5</v>
      </c>
      <c r="K18" s="61"/>
      <c r="L18" s="60"/>
      <c r="M18" s="61">
        <f t="shared" si="2"/>
        <v>0</v>
      </c>
    </row>
    <row r="19" spans="1:13" ht="17.25" thickBot="1">
      <c r="A19" s="68" t="s">
        <v>65</v>
      </c>
      <c r="B19" s="69"/>
      <c r="C19" s="70">
        <f t="shared" ref="C19:L19" si="3">SUM(C10:C18)</f>
        <v>428920.93000000005</v>
      </c>
      <c r="D19" s="71">
        <f t="shared" si="3"/>
        <v>370913.32000000007</v>
      </c>
      <c r="E19" s="70">
        <f t="shared" si="3"/>
        <v>58007.610000000008</v>
      </c>
      <c r="F19" s="72">
        <f t="shared" si="3"/>
        <v>0</v>
      </c>
      <c r="G19" s="73">
        <f t="shared" si="3"/>
        <v>0</v>
      </c>
      <c r="H19" s="70">
        <f t="shared" si="3"/>
        <v>58007.610000000008</v>
      </c>
      <c r="I19" s="74">
        <f>SUM(I10:I18)</f>
        <v>0</v>
      </c>
      <c r="J19" s="75">
        <f>SUM(J10:J18)</f>
        <v>-13913.350000000006</v>
      </c>
      <c r="K19" s="76">
        <f>SUM(K10:K18)</f>
        <v>0</v>
      </c>
      <c r="L19" s="75">
        <f t="shared" si="3"/>
        <v>0</v>
      </c>
      <c r="M19" s="61">
        <f>SUM(I19:L19)+H19</f>
        <v>44094.26</v>
      </c>
    </row>
    <row r="20" spans="1:13" ht="15.75" thickTop="1">
      <c r="A20" s="77" t="s">
        <v>66</v>
      </c>
      <c r="B20" s="78"/>
      <c r="C20" s="79"/>
      <c r="D20" s="80"/>
      <c r="E20" s="52"/>
      <c r="F20" s="53"/>
      <c r="G20" s="54"/>
      <c r="H20" s="52"/>
      <c r="I20" s="57"/>
      <c r="J20" s="60"/>
      <c r="K20" s="61"/>
      <c r="L20" s="60"/>
      <c r="M20" s="61">
        <f t="shared" si="2"/>
        <v>0</v>
      </c>
    </row>
    <row r="21" spans="1:13">
      <c r="A21" s="58" t="s">
        <v>67</v>
      </c>
      <c r="B21" s="59"/>
      <c r="C21" s="54">
        <f>Balance!H23*-1</f>
        <v>-10014.64</v>
      </c>
      <c r="D21" s="51">
        <v>-4287.1499999999996</v>
      </c>
      <c r="E21" s="52">
        <f>C21-D21</f>
        <v>-5727.49</v>
      </c>
      <c r="F21" s="53">
        <v>0</v>
      </c>
      <c r="G21" s="54">
        <v>0</v>
      </c>
      <c r="H21" s="52">
        <f>+E21+G21-F21</f>
        <v>-5727.49</v>
      </c>
      <c r="I21" s="57"/>
      <c r="J21" s="65">
        <f>-H21</f>
        <v>5727.49</v>
      </c>
      <c r="K21" s="64"/>
      <c r="L21" s="60"/>
      <c r="M21" s="61">
        <f>SUM(H21:L21)</f>
        <v>0</v>
      </c>
    </row>
    <row r="22" spans="1:13">
      <c r="A22" s="58" t="s">
        <v>68</v>
      </c>
      <c r="B22" s="59"/>
      <c r="C22" s="54">
        <f>Balance!H25*-1</f>
        <v>-490</v>
      </c>
      <c r="D22" s="51">
        <v>-3102.87</v>
      </c>
      <c r="E22" s="52">
        <f t="shared" ref="E22:E29" si="4">C22-D22</f>
        <v>2612.87</v>
      </c>
      <c r="F22" s="53"/>
      <c r="G22" s="54">
        <v>0</v>
      </c>
      <c r="H22" s="52">
        <f t="shared" ref="H22:H27" si="5">+E22+G22-F22</f>
        <v>2612.87</v>
      </c>
      <c r="I22" s="57"/>
      <c r="J22" s="81">
        <f>-H22</f>
        <v>-2612.87</v>
      </c>
      <c r="K22" s="64"/>
      <c r="L22" s="60"/>
      <c r="M22" s="61">
        <f t="shared" ref="M22:M29" si="6">SUM(I22:L22)+H22</f>
        <v>0</v>
      </c>
    </row>
    <row r="23" spans="1:13">
      <c r="A23" s="58" t="s">
        <v>69</v>
      </c>
      <c r="B23" s="59"/>
      <c r="C23" s="54">
        <f>Balance!H24*-1</f>
        <v>-70308.14</v>
      </c>
      <c r="D23" s="51">
        <v>-41679.08</v>
      </c>
      <c r="E23" s="52">
        <f t="shared" si="4"/>
        <v>-28629.059999999998</v>
      </c>
      <c r="F23" s="53">
        <v>0</v>
      </c>
      <c r="G23" s="54"/>
      <c r="H23" s="52">
        <f t="shared" si="5"/>
        <v>-28629.059999999998</v>
      </c>
      <c r="I23" s="57">
        <v>0</v>
      </c>
      <c r="J23" s="65">
        <f>-H23</f>
        <v>28629.059999999998</v>
      </c>
      <c r="K23" s="61"/>
      <c r="L23" s="60">
        <v>0</v>
      </c>
      <c r="M23" s="61">
        <f t="shared" si="6"/>
        <v>0</v>
      </c>
    </row>
    <row r="24" spans="1:13">
      <c r="A24" s="58" t="s">
        <v>70</v>
      </c>
      <c r="B24" s="59"/>
      <c r="C24" s="54"/>
      <c r="D24" s="51"/>
      <c r="E24" s="52">
        <f t="shared" si="4"/>
        <v>0</v>
      </c>
      <c r="F24" s="53">
        <v>0</v>
      </c>
      <c r="G24" s="54"/>
      <c r="H24" s="52">
        <f t="shared" si="5"/>
        <v>0</v>
      </c>
      <c r="I24" s="57">
        <v>0</v>
      </c>
      <c r="J24" s="60">
        <f>-H24-I24</f>
        <v>0</v>
      </c>
      <c r="K24" s="61"/>
      <c r="L24" s="60"/>
      <c r="M24" s="61">
        <f t="shared" si="6"/>
        <v>0</v>
      </c>
    </row>
    <row r="25" spans="1:13" ht="16.5">
      <c r="A25" s="82" t="s">
        <v>71</v>
      </c>
      <c r="B25" s="83"/>
      <c r="C25" s="84"/>
      <c r="D25" s="82"/>
      <c r="E25" s="52">
        <f>C25-D25</f>
        <v>0</v>
      </c>
      <c r="F25" s="53"/>
      <c r="G25" s="54"/>
      <c r="H25" s="52">
        <f t="shared" si="5"/>
        <v>0</v>
      </c>
      <c r="I25" s="57"/>
      <c r="J25" s="60"/>
      <c r="K25" s="61"/>
      <c r="L25" s="60"/>
      <c r="M25" s="85">
        <f t="shared" si="6"/>
        <v>0</v>
      </c>
    </row>
    <row r="26" spans="1:13">
      <c r="A26" s="51" t="s">
        <v>72</v>
      </c>
      <c r="B26" s="52"/>
      <c r="C26" s="54">
        <f>Balance!H30*-1</f>
        <v>-325176</v>
      </c>
      <c r="D26" s="51">
        <v>-325176</v>
      </c>
      <c r="E26" s="52">
        <f t="shared" si="4"/>
        <v>0</v>
      </c>
      <c r="F26" s="53"/>
      <c r="G26" s="54"/>
      <c r="H26" s="52">
        <f t="shared" si="5"/>
        <v>0</v>
      </c>
      <c r="I26" s="57"/>
      <c r="J26" s="60"/>
      <c r="K26" s="61"/>
      <c r="L26" s="60">
        <v>0</v>
      </c>
      <c r="M26" s="61">
        <f t="shared" si="6"/>
        <v>0</v>
      </c>
    </row>
    <row r="27" spans="1:13">
      <c r="A27" s="58" t="s">
        <v>73</v>
      </c>
      <c r="B27" s="59"/>
      <c r="C27" s="54">
        <f>Balance!H33*-1</f>
        <v>-10847.59</v>
      </c>
      <c r="D27" s="51">
        <v>-9171.14</v>
      </c>
      <c r="E27" s="52">
        <f>C27-D27</f>
        <v>-1676.4500000000007</v>
      </c>
      <c r="F27" s="53"/>
      <c r="G27" s="54"/>
      <c r="H27" s="52">
        <f t="shared" si="5"/>
        <v>-1676.4500000000007</v>
      </c>
      <c r="I27" s="57">
        <f>-H27</f>
        <v>1676.4500000000007</v>
      </c>
      <c r="J27" s="60"/>
      <c r="K27" s="61"/>
      <c r="L27" s="60"/>
      <c r="M27" s="61">
        <f t="shared" si="6"/>
        <v>0</v>
      </c>
    </row>
    <row r="28" spans="1:13">
      <c r="A28" s="58" t="s">
        <v>74</v>
      </c>
      <c r="B28" s="59"/>
      <c r="C28" s="54">
        <f>Balance!H36*-1</f>
        <v>0</v>
      </c>
      <c r="D28" s="51">
        <v>0</v>
      </c>
      <c r="E28" s="52">
        <f t="shared" si="4"/>
        <v>0</v>
      </c>
      <c r="F28" s="53">
        <v>0</v>
      </c>
      <c r="G28" s="104">
        <v>0</v>
      </c>
      <c r="H28" s="52">
        <f>+E28+G28-F28</f>
        <v>0</v>
      </c>
      <c r="I28" s="57">
        <v>0</v>
      </c>
      <c r="J28" s="60">
        <f>(H28)*-1</f>
        <v>0</v>
      </c>
      <c r="K28" s="61"/>
      <c r="L28" s="60"/>
      <c r="M28" s="61"/>
    </row>
    <row r="29" spans="1:13">
      <c r="A29" s="58" t="s">
        <v>75</v>
      </c>
      <c r="B29" s="59"/>
      <c r="C29" s="86">
        <f>Balance!H38*-1</f>
        <v>-12084.560000000003</v>
      </c>
      <c r="D29" s="66">
        <v>12502.924299999995</v>
      </c>
      <c r="E29" s="52">
        <f t="shared" si="4"/>
        <v>-24587.484299999996</v>
      </c>
      <c r="F29" s="53"/>
      <c r="G29" s="54"/>
      <c r="H29" s="52">
        <f>+E29+G29-F29</f>
        <v>-24587.484299999996</v>
      </c>
      <c r="I29" s="57">
        <f>H29*-1</f>
        <v>24587.484299999996</v>
      </c>
      <c r="J29" s="60"/>
      <c r="K29" s="61"/>
      <c r="L29" s="60">
        <f>+(H29+I29)*-1</f>
        <v>0</v>
      </c>
      <c r="M29" s="61">
        <f t="shared" si="6"/>
        <v>0</v>
      </c>
    </row>
    <row r="30" spans="1:13" ht="17.25" thickBot="1">
      <c r="A30" s="82" t="s">
        <v>76</v>
      </c>
      <c r="B30" s="83"/>
      <c r="C30" s="70">
        <f>SUM(C20:C29)</f>
        <v>-428920.93000000005</v>
      </c>
      <c r="D30" s="71">
        <f>SUM(D20:D29)</f>
        <v>-370913.31569999998</v>
      </c>
      <c r="E30" s="70">
        <f>SUM(E20:E29)</f>
        <v>-58007.614299999994</v>
      </c>
      <c r="F30" s="72">
        <f t="shared" ref="F30:L30" si="7">SUM(F21:F29)</f>
        <v>0</v>
      </c>
      <c r="G30" s="73">
        <f t="shared" si="7"/>
        <v>0</v>
      </c>
      <c r="H30" s="70">
        <f t="shared" si="7"/>
        <v>-58007.614299999994</v>
      </c>
      <c r="I30" s="87">
        <f>SUM(I21:I29)</f>
        <v>26263.934299999997</v>
      </c>
      <c r="J30" s="75">
        <f>SUM(J21:J29)</f>
        <v>31743.679999999997</v>
      </c>
      <c r="K30" s="76">
        <f t="shared" si="7"/>
        <v>0</v>
      </c>
      <c r="L30" s="75">
        <f t="shared" si="7"/>
        <v>0</v>
      </c>
      <c r="M30" s="76"/>
    </row>
    <row r="31" spans="1:13" ht="15.75" thickTop="1">
      <c r="A31" s="66" t="s">
        <v>77</v>
      </c>
      <c r="B31" s="88"/>
      <c r="C31" s="88">
        <f>+C19+C30</f>
        <v>0</v>
      </c>
      <c r="D31" s="88">
        <f>+D19+D30</f>
        <v>4.3000000878237188E-3</v>
      </c>
      <c r="E31" s="88">
        <f>+E19+E30</f>
        <v>-4.2999999859603122E-3</v>
      </c>
      <c r="F31" s="88">
        <f>+F19+F30</f>
        <v>0</v>
      </c>
      <c r="G31" s="88">
        <f>+G19+G30</f>
        <v>0</v>
      </c>
      <c r="H31" s="88">
        <f>+H30+H19</f>
        <v>-4.2999999859603122E-3</v>
      </c>
      <c r="I31" s="66">
        <f>+I30+I19</f>
        <v>26263.934299999997</v>
      </c>
      <c r="J31" s="89">
        <f>+J19+J30</f>
        <v>17830.329999999991</v>
      </c>
      <c r="K31" s="90">
        <f>+K19+K30</f>
        <v>0</v>
      </c>
      <c r="L31" s="88">
        <f>+L19+L30</f>
        <v>0</v>
      </c>
      <c r="M31" s="66">
        <f>I31+J31+K31+L31</f>
        <v>44094.264299999988</v>
      </c>
    </row>
    <row r="32" spans="1:13" hidden="1">
      <c r="A32" s="91"/>
      <c r="B32" s="91"/>
      <c r="C32" s="52"/>
      <c r="D32" s="52"/>
      <c r="E32" s="52"/>
      <c r="F32" s="52"/>
      <c r="G32" s="52"/>
      <c r="H32" s="52"/>
      <c r="I32" s="91"/>
      <c r="J32" s="91"/>
      <c r="K32" s="91"/>
      <c r="L32" s="91"/>
      <c r="M32" s="91"/>
    </row>
    <row r="33" spans="1:15">
      <c r="A33" s="91"/>
      <c r="B33" s="91"/>
      <c r="C33" s="52"/>
      <c r="D33" s="52"/>
      <c r="E33" s="88"/>
      <c r="F33" s="88"/>
      <c r="G33" s="88"/>
      <c r="H33" s="88"/>
      <c r="I33" s="91"/>
      <c r="J33" s="91"/>
      <c r="K33" s="91"/>
      <c r="L33" s="91"/>
      <c r="M33" s="91"/>
    </row>
    <row r="34" spans="1:15">
      <c r="A34" s="282" t="s">
        <v>78</v>
      </c>
      <c r="B34" s="283"/>
      <c r="C34" s="283"/>
      <c r="D34" s="283"/>
      <c r="E34" s="283"/>
      <c r="F34" s="283"/>
      <c r="G34" s="283"/>
      <c r="H34" s="284"/>
      <c r="I34" s="91"/>
      <c r="J34" s="91"/>
      <c r="K34" s="91"/>
      <c r="L34" s="91"/>
      <c r="M34" s="91"/>
    </row>
    <row r="35" spans="1:15">
      <c r="A35" s="51" t="s">
        <v>79</v>
      </c>
      <c r="B35" s="53"/>
      <c r="C35" s="53"/>
      <c r="D35" s="60">
        <f>ResultadoOK!I23</f>
        <v>4935.25</v>
      </c>
      <c r="E35" s="60">
        <f>+D35</f>
        <v>4935.25</v>
      </c>
      <c r="F35" s="92">
        <v>0</v>
      </c>
      <c r="G35" s="93">
        <f>J14+J13+J12+J16</f>
        <v>-18138.100000000006</v>
      </c>
      <c r="H35" s="94">
        <f>+E35+G35-F35</f>
        <v>-13202.850000000006</v>
      </c>
      <c r="I35" s="64"/>
      <c r="J35" s="91"/>
      <c r="K35" s="91"/>
      <c r="L35" s="91"/>
      <c r="M35" s="91"/>
    </row>
    <row r="36" spans="1:15">
      <c r="A36" s="51" t="s">
        <v>9</v>
      </c>
      <c r="B36" s="53"/>
      <c r="C36" s="53"/>
      <c r="D36" s="60">
        <f>ResultadoOK!I12</f>
        <v>50500</v>
      </c>
      <c r="E36" s="60">
        <f>+D36</f>
        <v>50500</v>
      </c>
      <c r="F36" s="95">
        <v>0</v>
      </c>
      <c r="G36" s="96">
        <v>0</v>
      </c>
      <c r="H36" s="94">
        <f>+E36+G36-F36</f>
        <v>50500</v>
      </c>
      <c r="I36" s="64"/>
      <c r="J36" s="91"/>
      <c r="K36" s="91"/>
      <c r="L36" s="91"/>
      <c r="M36" s="91"/>
    </row>
    <row r="37" spans="1:15">
      <c r="A37" s="51" t="s">
        <v>80</v>
      </c>
      <c r="B37" s="53"/>
      <c r="C37" s="53"/>
      <c r="D37" s="97">
        <v>0</v>
      </c>
      <c r="E37" s="60">
        <f>+D37</f>
        <v>0</v>
      </c>
      <c r="F37" s="95">
        <f>K17+J28</f>
        <v>0</v>
      </c>
      <c r="G37" s="97">
        <v>0</v>
      </c>
      <c r="H37" s="97">
        <f>+E37-G37+F37</f>
        <v>0</v>
      </c>
      <c r="I37" s="91"/>
      <c r="J37" s="91"/>
      <c r="K37" s="91"/>
      <c r="L37" s="91"/>
      <c r="M37" s="91"/>
    </row>
    <row r="38" spans="1:15" ht="15.75" thickBot="1">
      <c r="A38" s="51"/>
      <c r="B38" s="53"/>
      <c r="C38" s="53"/>
      <c r="D38" s="98">
        <f>SUM(D35:D37)</f>
        <v>55435.25</v>
      </c>
      <c r="E38" s="75">
        <f>SUM(E34:E37)</f>
        <v>55435.25</v>
      </c>
      <c r="F38" s="99">
        <f>+F35+F36</f>
        <v>0</v>
      </c>
      <c r="G38" s="99">
        <f>+G35+G36</f>
        <v>-18138.100000000006</v>
      </c>
      <c r="H38" s="98">
        <f>SUM(H35:H37)</f>
        <v>37297.149999999994</v>
      </c>
      <c r="I38" s="91"/>
      <c r="J38" s="91"/>
      <c r="K38" s="91"/>
      <c r="L38" s="91"/>
      <c r="M38" s="91"/>
    </row>
    <row r="39" spans="1:15" ht="15.75" thickTop="1">
      <c r="A39" s="51" t="s">
        <v>81</v>
      </c>
      <c r="B39" s="53"/>
      <c r="C39" s="53"/>
      <c r="D39" s="94"/>
      <c r="E39" s="60">
        <f t="shared" ref="E39:E47" si="8">+D39</f>
        <v>0</v>
      </c>
      <c r="F39" s="100"/>
      <c r="G39" s="94"/>
      <c r="H39" s="94">
        <f>SUM(E39:G39)</f>
        <v>0</v>
      </c>
      <c r="I39" s="91"/>
      <c r="J39" s="285" t="s">
        <v>82</v>
      </c>
      <c r="K39" s="286"/>
      <c r="L39" s="286"/>
      <c r="M39" s="101">
        <f>I29</f>
        <v>24587.484299999996</v>
      </c>
      <c r="N39" s="102">
        <f>+M39+M40+M41</f>
        <v>44094.264299999988</v>
      </c>
      <c r="O39" s="103">
        <f>+N39-H49</f>
        <v>37479.7143</v>
      </c>
    </row>
    <row r="40" spans="1:15">
      <c r="A40" s="51" t="s">
        <v>83</v>
      </c>
      <c r="B40" s="253">
        <v>410</v>
      </c>
      <c r="C40" s="53"/>
      <c r="D40" s="94">
        <v>-2712</v>
      </c>
      <c r="E40" s="60">
        <f>+D40</f>
        <v>-2712</v>
      </c>
      <c r="F40" s="95"/>
      <c r="G40" s="94"/>
      <c r="H40" s="104">
        <f>+E40+F40-G40</f>
        <v>-2712</v>
      </c>
      <c r="I40" s="64"/>
      <c r="J40" s="278" t="s">
        <v>84</v>
      </c>
      <c r="K40" s="279"/>
      <c r="L40" s="279"/>
      <c r="M40" s="105">
        <f>I27</f>
        <v>1676.4500000000007</v>
      </c>
    </row>
    <row r="41" spans="1:15">
      <c r="A41" s="51" t="s">
        <v>14</v>
      </c>
      <c r="B41" s="253">
        <v>4120</v>
      </c>
      <c r="C41" s="53"/>
      <c r="D41" s="94">
        <v>-28295.47</v>
      </c>
      <c r="E41" s="60">
        <f>+D41</f>
        <v>-28295.47</v>
      </c>
      <c r="F41" s="95"/>
      <c r="G41" s="94">
        <v>0</v>
      </c>
      <c r="H41" s="104">
        <f>+E41+F41-G41</f>
        <v>-28295.47</v>
      </c>
      <c r="I41" s="64"/>
      <c r="J41" s="278" t="s">
        <v>85</v>
      </c>
      <c r="K41" s="279"/>
      <c r="L41" s="279"/>
      <c r="M41" s="106">
        <f>+J31</f>
        <v>17830.329999999991</v>
      </c>
      <c r="N41" s="107"/>
    </row>
    <row r="42" spans="1:15">
      <c r="A42" s="51" t="s">
        <v>86</v>
      </c>
      <c r="B42" s="254"/>
      <c r="C42" s="53"/>
      <c r="D42" s="94">
        <f>-66105-D41-D43-D46-D45-D40</f>
        <v>-6921.33</v>
      </c>
      <c r="E42" s="60">
        <f>+D42</f>
        <v>-6921.33</v>
      </c>
      <c r="F42" s="95"/>
      <c r="G42" s="108">
        <f>-J15-J21-J23</f>
        <v>-38402.799999999996</v>
      </c>
      <c r="H42" s="109">
        <f>+E42+F42-G42</f>
        <v>31481.469999999994</v>
      </c>
      <c r="I42" s="64"/>
      <c r="J42" s="278" t="s">
        <v>87</v>
      </c>
      <c r="K42" s="279"/>
      <c r="L42" s="279"/>
      <c r="M42" s="110">
        <f>+K31</f>
        <v>0</v>
      </c>
    </row>
    <row r="43" spans="1:15">
      <c r="A43" s="51" t="s">
        <v>15</v>
      </c>
      <c r="B43" s="253" t="s">
        <v>178</v>
      </c>
      <c r="C43" s="53"/>
      <c r="D43" s="111">
        <v>-28069.1</v>
      </c>
      <c r="E43" s="60">
        <f>+D43</f>
        <v>-28069.1</v>
      </c>
      <c r="F43" s="95"/>
      <c r="G43" s="94"/>
      <c r="H43" s="104">
        <f>+E43+F43-G43</f>
        <v>-28069.1</v>
      </c>
      <c r="I43" s="64"/>
      <c r="J43" s="278" t="s">
        <v>88</v>
      </c>
      <c r="K43" s="279"/>
      <c r="L43" s="279"/>
      <c r="M43" s="112">
        <f>+L31</f>
        <v>0</v>
      </c>
    </row>
    <row r="44" spans="1:15">
      <c r="A44" s="51" t="s">
        <v>89</v>
      </c>
      <c r="B44" s="253">
        <v>4400</v>
      </c>
      <c r="C44" s="53"/>
      <c r="D44" s="94">
        <v>-546.03</v>
      </c>
      <c r="E44" s="60">
        <f>+D44</f>
        <v>-546.03</v>
      </c>
      <c r="F44" s="95">
        <v>0</v>
      </c>
      <c r="G44" s="113">
        <f>J22</f>
        <v>-2612.87</v>
      </c>
      <c r="H44" s="94">
        <f>+E44-F44+G44</f>
        <v>-3158.8999999999996</v>
      </c>
      <c r="I44" s="64"/>
      <c r="J44" s="278" t="s">
        <v>90</v>
      </c>
      <c r="K44" s="279"/>
      <c r="L44" s="279"/>
      <c r="M44" s="112">
        <f>SUM(M39:M43)</f>
        <v>44094.264299999988</v>
      </c>
      <c r="N44" s="64"/>
      <c r="O44" s="107"/>
    </row>
    <row r="45" spans="1:15">
      <c r="A45" s="51" t="s">
        <v>91</v>
      </c>
      <c r="B45" s="253">
        <v>4132</v>
      </c>
      <c r="C45" s="53"/>
      <c r="D45" s="94">
        <v>-107.1</v>
      </c>
      <c r="E45" s="60">
        <f t="shared" si="8"/>
        <v>-107.1</v>
      </c>
      <c r="F45" s="114">
        <f>J18</f>
        <v>178.5</v>
      </c>
      <c r="G45" s="94"/>
      <c r="H45" s="94">
        <f>+E45+F45-G45</f>
        <v>71.400000000000006</v>
      </c>
      <c r="I45" s="64"/>
      <c r="J45" s="278" t="s">
        <v>92</v>
      </c>
      <c r="K45" s="279"/>
      <c r="L45" s="279"/>
      <c r="M45" s="112">
        <f>+D10</f>
        <v>613.99</v>
      </c>
      <c r="N45" s="64"/>
    </row>
    <row r="46" spans="1:15" ht="15.75" thickBot="1">
      <c r="A46" s="51" t="s">
        <v>16</v>
      </c>
      <c r="B46" s="253">
        <v>4124</v>
      </c>
      <c r="C46" s="53"/>
      <c r="D46" s="55">
        <v>0</v>
      </c>
      <c r="E46" s="52">
        <f t="shared" si="8"/>
        <v>0</v>
      </c>
      <c r="F46" s="115"/>
      <c r="G46" s="55"/>
      <c r="H46" s="109">
        <f>+E46+F46-G46</f>
        <v>0</v>
      </c>
      <c r="I46" s="64"/>
      <c r="J46" s="280" t="s">
        <v>93</v>
      </c>
      <c r="K46" s="281"/>
      <c r="L46" s="281"/>
      <c r="M46" s="116">
        <f>SUM(M44:M45)</f>
        <v>44708.254299999986</v>
      </c>
      <c r="N46" s="64"/>
    </row>
    <row r="47" spans="1:15">
      <c r="A47" s="51" t="s">
        <v>73</v>
      </c>
      <c r="B47" s="53"/>
      <c r="C47" s="53"/>
      <c r="D47" s="86">
        <v>0</v>
      </c>
      <c r="E47" s="88">
        <f t="shared" si="8"/>
        <v>0</v>
      </c>
      <c r="F47" s="117">
        <v>0</v>
      </c>
      <c r="G47" s="86"/>
      <c r="H47" s="86"/>
      <c r="I47" s="91"/>
      <c r="J47" s="91"/>
      <c r="K47" s="91"/>
      <c r="L47" s="52"/>
      <c r="M47" s="118"/>
    </row>
    <row r="48" spans="1:15" ht="17.25" thickBot="1">
      <c r="A48" s="51"/>
      <c r="B48" s="53"/>
      <c r="C48" s="53"/>
      <c r="D48" s="73">
        <f>SUM(D39:D47)</f>
        <v>-66651.03</v>
      </c>
      <c r="E48" s="70">
        <f>+D48</f>
        <v>-66651.03</v>
      </c>
      <c r="F48" s="72">
        <f>SUM(F40:F47)</f>
        <v>178.5</v>
      </c>
      <c r="G48" s="73">
        <f>SUM(G40:G47)</f>
        <v>-41015.67</v>
      </c>
      <c r="H48" s="73">
        <f>SUM(H39:H47)</f>
        <v>-30682.600000000006</v>
      </c>
      <c r="I48" s="91"/>
      <c r="J48" s="91"/>
      <c r="K48" s="91"/>
      <c r="L48" s="83" t="s">
        <v>94</v>
      </c>
      <c r="M48" s="83">
        <f>M46-C10</f>
        <v>4.2999999859603122E-3</v>
      </c>
    </row>
    <row r="49" spans="1:15" ht="15.75" thickTop="1">
      <c r="A49" s="66"/>
      <c r="B49" s="117"/>
      <c r="C49" s="117"/>
      <c r="D49" s="86">
        <f>+D38+D48</f>
        <v>-11215.779999999999</v>
      </c>
      <c r="E49" s="88">
        <f>+E38+E48</f>
        <v>-11215.779999999999</v>
      </c>
      <c r="F49" s="119">
        <f>+F38+F48</f>
        <v>178.5</v>
      </c>
      <c r="G49" s="120">
        <f>G48+G38</f>
        <v>-59153.770000000004</v>
      </c>
      <c r="H49" s="86">
        <f>+H38+H48</f>
        <v>6614.5499999999884</v>
      </c>
      <c r="I49" s="91"/>
      <c r="J49" s="91"/>
      <c r="K49" s="91"/>
      <c r="L49" s="52"/>
      <c r="M49" s="52"/>
    </row>
    <row r="50" spans="1:15">
      <c r="C50" s="122"/>
      <c r="D50" s="123"/>
      <c r="E50" s="64"/>
      <c r="F50" s="123"/>
      <c r="G50" s="123"/>
      <c r="H50" s="123"/>
      <c r="I50" s="124"/>
      <c r="J50" s="124"/>
      <c r="K50" s="124"/>
      <c r="L50" s="124"/>
      <c r="M50" s="124"/>
    </row>
    <row r="51" spans="1:15">
      <c r="C51" s="132"/>
      <c r="D51" s="133"/>
      <c r="E51" s="133"/>
      <c r="F51" s="133"/>
      <c r="G51" s="133">
        <f>G49+H49-F49</f>
        <v>-52717.720000000016</v>
      </c>
      <c r="H51" s="133">
        <f>M44-H49</f>
        <v>37479.7143</v>
      </c>
      <c r="I51" s="134"/>
      <c r="J51" s="124"/>
      <c r="K51" s="124"/>
      <c r="L51" s="124"/>
      <c r="M51" s="124"/>
    </row>
    <row r="52" spans="1:15">
      <c r="C52" s="132">
        <v>1693.6</v>
      </c>
      <c r="D52" s="135">
        <v>1182.6099999999999</v>
      </c>
      <c r="E52" s="135">
        <f>C52-D52</f>
        <v>510.99</v>
      </c>
      <c r="F52" s="135"/>
      <c r="G52" s="135"/>
      <c r="H52" s="137">
        <f>M31-H49</f>
        <v>37479.7143</v>
      </c>
      <c r="I52" s="136"/>
      <c r="J52" s="126"/>
      <c r="M52" s="126"/>
    </row>
    <row r="53" spans="1:15">
      <c r="C53" s="132"/>
      <c r="D53" s="135"/>
      <c r="E53" s="135"/>
      <c r="F53" s="135"/>
      <c r="G53" s="135">
        <f>G51-M46</f>
        <v>-97425.974300000002</v>
      </c>
      <c r="H53" s="135"/>
      <c r="I53" s="132"/>
    </row>
    <row r="54" spans="1:15">
      <c r="C54" s="132"/>
      <c r="D54" s="135"/>
      <c r="E54" s="135"/>
      <c r="F54" s="135"/>
      <c r="G54" s="135"/>
      <c r="H54" s="135"/>
      <c r="I54" s="132"/>
    </row>
    <row r="55" spans="1:15">
      <c r="C55" s="132"/>
      <c r="D55" s="135"/>
      <c r="E55" s="135"/>
      <c r="F55" s="135"/>
      <c r="G55" s="135"/>
      <c r="H55" s="135"/>
      <c r="I55" s="132"/>
    </row>
    <row r="56" spans="1:15">
      <c r="D56" s="125"/>
      <c r="E56" s="125"/>
      <c r="F56" s="125"/>
      <c r="G56" s="125"/>
      <c r="H56" s="125"/>
    </row>
    <row r="57" spans="1:15">
      <c r="D57" s="125"/>
      <c r="E57" s="125"/>
      <c r="F57" s="125"/>
      <c r="G57" s="125"/>
      <c r="H57" s="125"/>
    </row>
    <row r="58" spans="1:15">
      <c r="D58" s="125"/>
      <c r="E58" s="125"/>
      <c r="F58" s="125"/>
      <c r="G58" s="125"/>
      <c r="H58" s="125"/>
    </row>
    <row r="59" spans="1:15" s="121" customFormat="1">
      <c r="C59" s="125"/>
      <c r="D59" s="125"/>
      <c r="E59" s="125"/>
      <c r="F59" s="125"/>
      <c r="G59" s="125"/>
      <c r="H59" s="125"/>
      <c r="N59" s="37"/>
      <c r="O59" s="37"/>
    </row>
    <row r="60" spans="1:15" s="121" customFormat="1">
      <c r="C60" s="127"/>
      <c r="N60" s="37"/>
      <c r="O60" s="37"/>
    </row>
    <row r="61" spans="1:15" s="121" customFormat="1">
      <c r="C61" s="128"/>
      <c r="N61" s="37"/>
      <c r="O61" s="37"/>
    </row>
  </sheetData>
  <mergeCells count="10">
    <mergeCell ref="A1:M3"/>
    <mergeCell ref="J44:L44"/>
    <mergeCell ref="J45:L45"/>
    <mergeCell ref="J46:L46"/>
    <mergeCell ref="A34:H34"/>
    <mergeCell ref="J39:L39"/>
    <mergeCell ref="J40:L40"/>
    <mergeCell ref="J41:L41"/>
    <mergeCell ref="J42:L42"/>
    <mergeCell ref="J43:L43"/>
  </mergeCells>
  <pageMargins left="0.27559055118110237" right="0.35433070866141736" top="0.74803149606299213" bottom="0.74803149606299213" header="0.31496062992125984" footer="0.31496062992125984"/>
  <pageSetup scale="75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Q69"/>
  <sheetViews>
    <sheetView showGridLines="0" topLeftCell="A4" workbookViewId="0">
      <selection activeCell="B20" sqref="B20:E20"/>
    </sheetView>
  </sheetViews>
  <sheetFormatPr baseColWidth="10" defaultRowHeight="15"/>
  <cols>
    <col min="1" max="1" width="2.42578125" style="192" customWidth="1"/>
    <col min="2" max="2" width="2.140625" style="192" customWidth="1"/>
    <col min="3" max="3" width="1.5703125" style="192" customWidth="1"/>
    <col min="4" max="4" width="5" style="192" customWidth="1"/>
    <col min="5" max="5" width="49.140625" style="192" customWidth="1"/>
    <col min="6" max="6" width="5.7109375" style="192" hidden="1" customWidth="1"/>
    <col min="7" max="7" width="5.42578125" style="192" customWidth="1"/>
    <col min="8" max="8" width="1.28515625" style="192" customWidth="1"/>
    <col min="9" max="9" width="13.7109375" style="192" customWidth="1"/>
    <col min="10" max="10" width="4.140625" style="192" customWidth="1"/>
    <col min="11" max="11" width="12.7109375" style="192" hidden="1" customWidth="1"/>
    <col min="12" max="16384" width="11.42578125" style="192"/>
  </cols>
  <sheetData>
    <row r="1" spans="1:11" ht="15.75" customHeight="1">
      <c r="A1" s="272" t="s">
        <v>0</v>
      </c>
      <c r="B1" s="272"/>
      <c r="C1" s="272"/>
      <c r="D1" s="272"/>
      <c r="E1" s="272"/>
      <c r="F1" s="272"/>
      <c r="G1" s="272"/>
      <c r="H1" s="272"/>
      <c r="I1" s="272"/>
      <c r="J1" s="241"/>
      <c r="K1" s="241"/>
    </row>
    <row r="2" spans="1:11" ht="15.75" customHeight="1">
      <c r="A2" s="271" t="s">
        <v>1</v>
      </c>
      <c r="B2" s="271"/>
      <c r="C2" s="271"/>
      <c r="D2" s="271"/>
      <c r="E2" s="271"/>
      <c r="F2" s="271"/>
      <c r="G2" s="271"/>
      <c r="H2" s="271"/>
      <c r="I2" s="271"/>
      <c r="J2" s="241"/>
      <c r="K2" s="241"/>
    </row>
    <row r="3" spans="1:11" ht="15.75" customHeight="1">
      <c r="A3" s="287" t="s">
        <v>2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</row>
    <row r="4" spans="1:11" ht="15.75" customHeight="1">
      <c r="A4" s="271" t="s">
        <v>3</v>
      </c>
      <c r="B4" s="271"/>
      <c r="C4" s="271"/>
      <c r="D4" s="271"/>
      <c r="E4" s="271"/>
      <c r="F4" s="271"/>
      <c r="G4" s="271"/>
      <c r="H4" s="271"/>
      <c r="I4" s="271"/>
      <c r="J4" s="210"/>
      <c r="K4" s="210"/>
    </row>
    <row r="5" spans="1:11" ht="15.75" hidden="1" customHeight="1">
      <c r="A5" s="210"/>
      <c r="B5" s="210"/>
      <c r="C5" s="210"/>
      <c r="D5" s="210"/>
      <c r="E5" s="210"/>
      <c r="F5" s="210"/>
      <c r="G5" s="210"/>
      <c r="H5" s="210"/>
      <c r="I5" s="210"/>
      <c r="J5" s="210"/>
      <c r="K5" s="210"/>
    </row>
    <row r="6" spans="1:11" ht="15.75" customHeight="1">
      <c r="A6" s="287" t="s">
        <v>176</v>
      </c>
      <c r="B6" s="287"/>
      <c r="C6" s="287"/>
      <c r="D6" s="287"/>
      <c r="E6" s="287"/>
      <c r="F6" s="287"/>
      <c r="G6" s="287"/>
      <c r="H6" s="287"/>
      <c r="I6" s="287"/>
      <c r="J6" s="287"/>
      <c r="K6" s="287"/>
    </row>
    <row r="7" spans="1:11" ht="15.75" hidden="1" customHeight="1">
      <c r="A7" s="210"/>
      <c r="B7" s="210"/>
      <c r="C7" s="210"/>
      <c r="D7" s="210"/>
      <c r="E7" s="210"/>
      <c r="F7" s="210"/>
      <c r="G7" s="210"/>
      <c r="H7" s="210"/>
      <c r="I7" s="210"/>
      <c r="J7" s="210"/>
      <c r="K7" s="210"/>
    </row>
    <row r="8" spans="1:11" ht="15.75" hidden="1" customHeight="1">
      <c r="A8" s="269" t="s">
        <v>10</v>
      </c>
      <c r="B8" s="269"/>
      <c r="C8" s="269"/>
      <c r="D8" s="269"/>
      <c r="E8" s="269"/>
      <c r="F8" s="269"/>
      <c r="G8" s="269"/>
      <c r="H8" s="269"/>
      <c r="I8" s="269"/>
      <c r="J8" s="269"/>
      <c r="K8" s="269"/>
    </row>
    <row r="9" spans="1:11" ht="15.75" hidden="1" customHeight="1">
      <c r="A9" s="210"/>
      <c r="B9" s="210"/>
      <c r="C9" s="210"/>
      <c r="D9" s="210"/>
      <c r="E9" s="210"/>
      <c r="F9" s="210"/>
      <c r="G9" s="210"/>
      <c r="H9" s="210"/>
      <c r="I9" s="210"/>
      <c r="J9" s="210"/>
      <c r="K9" s="210"/>
    </row>
    <row r="10" spans="1:11" ht="15.75" customHeight="1">
      <c r="A10" s="269" t="s">
        <v>6</v>
      </c>
      <c r="B10" s="269"/>
      <c r="C10" s="269"/>
      <c r="D10" s="269"/>
      <c r="E10" s="269"/>
      <c r="F10" s="269"/>
      <c r="G10" s="269"/>
      <c r="H10" s="269"/>
      <c r="I10" s="269"/>
      <c r="J10" s="269"/>
      <c r="K10" s="269"/>
    </row>
    <row r="11" spans="1:11" hidden="1">
      <c r="A11" s="240"/>
      <c r="B11" s="240"/>
      <c r="C11" s="240"/>
      <c r="D11" s="240"/>
      <c r="E11" s="240"/>
      <c r="F11" s="240"/>
      <c r="G11" s="240"/>
      <c r="H11" s="240"/>
      <c r="I11" s="240"/>
      <c r="J11" s="240"/>
      <c r="K11" s="240"/>
    </row>
    <row r="12" spans="1:11" ht="10.5" hidden="1" customHeight="1">
      <c r="A12" s="239"/>
      <c r="B12" s="239"/>
      <c r="C12" s="239"/>
      <c r="D12" s="239"/>
      <c r="E12" s="239"/>
      <c r="F12" s="239"/>
      <c r="G12" s="239"/>
      <c r="H12" s="239"/>
      <c r="I12" s="239"/>
      <c r="J12" s="239"/>
      <c r="K12" s="239"/>
    </row>
    <row r="13" spans="1:11" hidden="1"/>
    <row r="14" spans="1:11" hidden="1"/>
    <row r="15" spans="1:11">
      <c r="F15" s="214" t="s">
        <v>7</v>
      </c>
      <c r="G15" s="214"/>
      <c r="H15" s="214"/>
      <c r="I15" s="214"/>
      <c r="J15" s="206"/>
      <c r="K15" s="214">
        <v>2013</v>
      </c>
    </row>
    <row r="16" spans="1:11" hidden="1">
      <c r="A16" s="206" t="s">
        <v>175</v>
      </c>
    </row>
    <row r="17" spans="1:17" ht="16.5" hidden="1" customHeight="1">
      <c r="A17" s="206"/>
      <c r="B17" s="192" t="s">
        <v>57</v>
      </c>
      <c r="I17" s="238">
        <v>0</v>
      </c>
      <c r="J17" s="237"/>
      <c r="K17" s="238">
        <v>0</v>
      </c>
      <c r="L17" s="192" t="s">
        <v>10</v>
      </c>
    </row>
    <row r="18" spans="1:17" ht="16.5" hidden="1" customHeight="1">
      <c r="A18" s="206"/>
      <c r="I18" s="236"/>
      <c r="J18" s="237"/>
      <c r="K18" s="236"/>
    </row>
    <row r="19" spans="1:17" ht="18" customHeight="1">
      <c r="A19" s="287" t="s">
        <v>174</v>
      </c>
      <c r="B19" s="287"/>
      <c r="C19" s="287"/>
      <c r="D19" s="287"/>
      <c r="E19" s="287"/>
    </row>
    <row r="20" spans="1:17">
      <c r="B20" s="269" t="s">
        <v>173</v>
      </c>
      <c r="C20" s="269"/>
      <c r="D20" s="269"/>
      <c r="E20" s="269"/>
      <c r="I20" s="234">
        <v>0</v>
      </c>
      <c r="J20" s="228"/>
      <c r="K20" s="234">
        <v>24519.54</v>
      </c>
    </row>
    <row r="21" spans="1:17">
      <c r="B21" s="269" t="s">
        <v>59</v>
      </c>
      <c r="C21" s="269"/>
      <c r="D21" s="269"/>
      <c r="E21" s="269"/>
      <c r="I21" s="234">
        <v>0</v>
      </c>
      <c r="J21" s="228"/>
      <c r="K21" s="234">
        <v>197405.45</v>
      </c>
      <c r="N21" s="192" t="s">
        <v>10</v>
      </c>
    </row>
    <row r="22" spans="1:17">
      <c r="B22" s="269" t="s">
        <v>172</v>
      </c>
      <c r="C22" s="269"/>
      <c r="D22" s="269"/>
      <c r="E22" s="269"/>
      <c r="F22" s="205">
        <v>11</v>
      </c>
      <c r="G22" s="205"/>
      <c r="I22" s="232">
        <v>0</v>
      </c>
      <c r="J22" s="231"/>
      <c r="K22" s="232">
        <v>179776.02</v>
      </c>
    </row>
    <row r="23" spans="1:17">
      <c r="B23" s="269" t="s">
        <v>171</v>
      </c>
      <c r="C23" s="269"/>
      <c r="D23" s="269"/>
      <c r="E23" s="269"/>
      <c r="F23" s="205">
        <v>15</v>
      </c>
      <c r="G23" s="205"/>
      <c r="I23" s="229">
        <v>0</v>
      </c>
      <c r="J23" s="228"/>
      <c r="K23" s="229">
        <v>5115550.09</v>
      </c>
    </row>
    <row r="24" spans="1:17" ht="19.149999999999999" customHeight="1" thickBot="1">
      <c r="A24" s="287" t="s">
        <v>170</v>
      </c>
      <c r="B24" s="287"/>
      <c r="C24" s="287"/>
      <c r="D24" s="287"/>
      <c r="E24" s="287"/>
      <c r="F24" s="205"/>
      <c r="G24" s="205"/>
      <c r="I24" s="227">
        <f>SUM(I20:I23)</f>
        <v>0</v>
      </c>
      <c r="J24" s="228"/>
      <c r="K24" s="227">
        <v>5517251.0999999996</v>
      </c>
    </row>
    <row r="25" spans="1:17" ht="15.75" thickTop="1">
      <c r="F25" s="205"/>
      <c r="G25" s="205"/>
      <c r="I25" s="228"/>
      <c r="J25" s="228"/>
      <c r="K25" s="228"/>
      <c r="M25" s="192" t="s">
        <v>10</v>
      </c>
    </row>
    <row r="26" spans="1:17">
      <c r="A26" s="206" t="s">
        <v>169</v>
      </c>
      <c r="F26" s="205"/>
      <c r="G26" s="205"/>
      <c r="I26" s="228"/>
      <c r="J26" s="228"/>
      <c r="K26" s="228"/>
      <c r="Q26" s="192" t="s">
        <v>10</v>
      </c>
    </row>
    <row r="27" spans="1:17">
      <c r="B27" s="206" t="s">
        <v>168</v>
      </c>
      <c r="C27" s="206"/>
      <c r="F27" s="205"/>
      <c r="G27" s="205"/>
      <c r="I27" s="228"/>
      <c r="J27" s="228"/>
      <c r="K27" s="228"/>
    </row>
    <row r="28" spans="1:17">
      <c r="B28" s="235" t="s">
        <v>167</v>
      </c>
      <c r="C28" s="206"/>
      <c r="F28" s="205"/>
      <c r="G28" s="205"/>
      <c r="I28" s="228"/>
      <c r="J28" s="228"/>
      <c r="K28" s="228"/>
    </row>
    <row r="29" spans="1:17">
      <c r="B29" s="235"/>
      <c r="C29" s="206"/>
      <c r="D29" s="192" t="s">
        <v>166</v>
      </c>
      <c r="F29" s="205"/>
      <c r="G29" s="205"/>
      <c r="I29" s="234">
        <v>0</v>
      </c>
      <c r="J29" s="228"/>
      <c r="K29" s="234">
        <v>31783.599999999999</v>
      </c>
      <c r="N29" s="192" t="s">
        <v>10</v>
      </c>
    </row>
    <row r="30" spans="1:17">
      <c r="D30" s="192" t="s">
        <v>67</v>
      </c>
      <c r="F30" s="205"/>
      <c r="G30" s="205"/>
      <c r="I30" s="233">
        <v>0</v>
      </c>
      <c r="J30" s="228"/>
      <c r="K30" s="233">
        <v>190141.39</v>
      </c>
    </row>
    <row r="31" spans="1:17">
      <c r="D31" s="192" t="s">
        <v>165</v>
      </c>
      <c r="F31" s="205">
        <v>11</v>
      </c>
      <c r="G31" s="205"/>
      <c r="I31" s="232">
        <v>0</v>
      </c>
      <c r="J31" s="231"/>
      <c r="K31" s="230">
        <v>179776.02</v>
      </c>
    </row>
    <row r="32" spans="1:17">
      <c r="D32" s="192" t="s">
        <v>164</v>
      </c>
      <c r="F32" s="205">
        <v>15</v>
      </c>
      <c r="G32" s="205"/>
      <c r="I32" s="229">
        <v>0</v>
      </c>
      <c r="J32" s="228"/>
      <c r="K32" s="229">
        <v>5115550.09</v>
      </c>
    </row>
    <row r="33" spans="1:16" ht="18.600000000000001" customHeight="1" thickBot="1">
      <c r="A33" s="287" t="s">
        <v>163</v>
      </c>
      <c r="B33" s="287"/>
      <c r="C33" s="287"/>
      <c r="D33" s="287"/>
      <c r="E33" s="287"/>
      <c r="I33" s="227">
        <f>SUM(I29:I32)</f>
        <v>0</v>
      </c>
      <c r="J33" s="228"/>
      <c r="K33" s="227">
        <v>5517251.0999999996</v>
      </c>
    </row>
    <row r="34" spans="1:16" ht="15.75" thickTop="1">
      <c r="I34" s="226"/>
      <c r="K34" s="226"/>
    </row>
    <row r="35" spans="1:16">
      <c r="I35" s="226"/>
      <c r="K35" s="226"/>
    </row>
    <row r="36" spans="1:16">
      <c r="I36" s="226"/>
      <c r="K36" s="226"/>
    </row>
    <row r="39" spans="1:16">
      <c r="B39" s="224" t="s">
        <v>162</v>
      </c>
      <c r="C39" s="195"/>
      <c r="D39" s="195"/>
      <c r="E39" s="195"/>
      <c r="F39" s="141"/>
      <c r="G39" s="225" t="s">
        <v>161</v>
      </c>
      <c r="H39" s="223"/>
      <c r="I39" s="223"/>
      <c r="J39" s="223"/>
      <c r="K39" s="222"/>
    </row>
    <row r="40" spans="1:16">
      <c r="B40" s="195" t="s">
        <v>160</v>
      </c>
      <c r="C40" s="195"/>
      <c r="E40" s="195"/>
      <c r="F40" s="141"/>
      <c r="G40" s="195" t="s">
        <v>159</v>
      </c>
      <c r="H40" s="223"/>
      <c r="I40" s="223"/>
      <c r="J40" s="223"/>
      <c r="K40" s="222"/>
    </row>
    <row r="41" spans="1:16">
      <c r="B41" s="195"/>
      <c r="C41" s="195"/>
      <c r="D41" s="195"/>
      <c r="E41" s="195"/>
      <c r="F41" s="141"/>
      <c r="G41" s="195"/>
      <c r="H41" s="223"/>
      <c r="I41" s="223"/>
      <c r="J41" s="223"/>
      <c r="K41" s="222"/>
    </row>
    <row r="42" spans="1:16">
      <c r="B42" s="195"/>
      <c r="C42" s="195"/>
      <c r="D42" s="195"/>
      <c r="E42" s="195"/>
      <c r="F42" s="141"/>
      <c r="G42" s="195"/>
      <c r="H42" s="223"/>
      <c r="I42" s="223"/>
      <c r="J42" s="223"/>
      <c r="K42" s="222"/>
    </row>
    <row r="43" spans="1:16">
      <c r="B43" s="195"/>
      <c r="C43" s="195"/>
      <c r="D43" s="195"/>
      <c r="E43" s="224" t="s">
        <v>10</v>
      </c>
      <c r="F43" s="141"/>
      <c r="G43" s="195"/>
      <c r="H43" s="223"/>
      <c r="I43" s="223"/>
      <c r="J43" s="223"/>
      <c r="K43" s="222"/>
    </row>
    <row r="44" spans="1:16">
      <c r="B44" s="195"/>
      <c r="C44" s="195"/>
      <c r="D44" s="195"/>
      <c r="E44" s="195" t="s">
        <v>10</v>
      </c>
      <c r="F44" s="141"/>
      <c r="G44" s="195"/>
      <c r="H44" s="223"/>
      <c r="I44" s="223"/>
      <c r="J44" s="223"/>
      <c r="K44" s="222"/>
    </row>
    <row r="47" spans="1:16">
      <c r="A47" s="262" t="s">
        <v>98</v>
      </c>
      <c r="B47" s="262"/>
      <c r="C47" s="262"/>
      <c r="D47" s="262"/>
      <c r="E47" s="262"/>
      <c r="F47" s="262"/>
      <c r="G47" s="262"/>
      <c r="H47" s="262"/>
      <c r="I47" s="262"/>
      <c r="J47" s="190"/>
      <c r="K47" s="190"/>
      <c r="L47" s="190"/>
      <c r="M47" s="190"/>
      <c r="N47" s="190"/>
      <c r="O47" s="190"/>
      <c r="P47" s="190"/>
    </row>
    <row r="48" spans="1:16" ht="15.75">
      <c r="A48" s="267" t="s">
        <v>97</v>
      </c>
      <c r="B48" s="267"/>
      <c r="C48" s="267"/>
      <c r="D48" s="267"/>
      <c r="E48" s="267"/>
      <c r="F48" s="267"/>
      <c r="G48" s="267"/>
      <c r="H48" s="267"/>
      <c r="I48" s="267"/>
      <c r="J48" s="221"/>
      <c r="K48" s="221"/>
      <c r="L48" s="221"/>
      <c r="M48" s="221"/>
      <c r="N48" s="221"/>
      <c r="O48" s="221"/>
      <c r="P48" s="221"/>
    </row>
    <row r="56" ht="10.5" customHeight="1"/>
    <row r="60" ht="10.5" customHeight="1"/>
    <row r="64" ht="11.25" customHeight="1"/>
    <row r="69" ht="18" customHeight="1"/>
  </sheetData>
  <mergeCells count="16">
    <mergeCell ref="B20:E20"/>
    <mergeCell ref="A47:I47"/>
    <mergeCell ref="A48:I48"/>
    <mergeCell ref="A1:I1"/>
    <mergeCell ref="A2:I2"/>
    <mergeCell ref="A4:I4"/>
    <mergeCell ref="B21:E21"/>
    <mergeCell ref="B22:E22"/>
    <mergeCell ref="B23:E23"/>
    <mergeCell ref="A24:E24"/>
    <mergeCell ref="A33:E33"/>
    <mergeCell ref="A3:K3"/>
    <mergeCell ref="A6:K6"/>
    <mergeCell ref="A8:K8"/>
    <mergeCell ref="A10:K10"/>
    <mergeCell ref="A19:E1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98"/>
  <sheetViews>
    <sheetView topLeftCell="A151" workbookViewId="0">
      <selection activeCell="A160" sqref="A160:E160"/>
    </sheetView>
  </sheetViews>
  <sheetFormatPr baseColWidth="10" defaultColWidth="6.85546875" defaultRowHeight="15"/>
  <cols>
    <col min="1" max="1" width="15.42578125" style="256" bestFit="1" customWidth="1"/>
    <col min="2" max="2" width="116.28515625" style="256" bestFit="1" customWidth="1"/>
    <col min="3" max="3" width="12.140625" style="256" bestFit="1" customWidth="1"/>
    <col min="4" max="4" width="9.7109375" style="256" bestFit="1" customWidth="1"/>
    <col min="5" max="5" width="10.140625" style="256" bestFit="1" customWidth="1"/>
    <col min="6" max="6" width="11" style="256" bestFit="1" customWidth="1"/>
    <col min="7" max="256" width="6.85546875" style="256"/>
    <col min="257" max="257" width="60.140625" style="256" bestFit="1" customWidth="1"/>
    <col min="258" max="258" width="116.28515625" style="256" bestFit="1" customWidth="1"/>
    <col min="259" max="259" width="12.140625" style="256" bestFit="1" customWidth="1"/>
    <col min="260" max="260" width="9.7109375" style="256" bestFit="1" customWidth="1"/>
    <col min="261" max="261" width="10.140625" style="256" bestFit="1" customWidth="1"/>
    <col min="262" max="262" width="11" style="256" bestFit="1" customWidth="1"/>
    <col min="263" max="512" width="6.85546875" style="256"/>
    <col min="513" max="513" width="60.140625" style="256" bestFit="1" customWidth="1"/>
    <col min="514" max="514" width="116.28515625" style="256" bestFit="1" customWidth="1"/>
    <col min="515" max="515" width="12.140625" style="256" bestFit="1" customWidth="1"/>
    <col min="516" max="516" width="9.7109375" style="256" bestFit="1" customWidth="1"/>
    <col min="517" max="517" width="10.140625" style="256" bestFit="1" customWidth="1"/>
    <col min="518" max="518" width="11" style="256" bestFit="1" customWidth="1"/>
    <col min="519" max="768" width="6.85546875" style="256"/>
    <col min="769" max="769" width="60.140625" style="256" bestFit="1" customWidth="1"/>
    <col min="770" max="770" width="116.28515625" style="256" bestFit="1" customWidth="1"/>
    <col min="771" max="771" width="12.140625" style="256" bestFit="1" customWidth="1"/>
    <col min="772" max="772" width="9.7109375" style="256" bestFit="1" customWidth="1"/>
    <col min="773" max="773" width="10.140625" style="256" bestFit="1" customWidth="1"/>
    <col min="774" max="774" width="11" style="256" bestFit="1" customWidth="1"/>
    <col min="775" max="1024" width="6.85546875" style="256"/>
    <col min="1025" max="1025" width="60.140625" style="256" bestFit="1" customWidth="1"/>
    <col min="1026" max="1026" width="116.28515625" style="256" bestFit="1" customWidth="1"/>
    <col min="1027" max="1027" width="12.140625" style="256" bestFit="1" customWidth="1"/>
    <col min="1028" max="1028" width="9.7109375" style="256" bestFit="1" customWidth="1"/>
    <col min="1029" max="1029" width="10.140625" style="256" bestFit="1" customWidth="1"/>
    <col min="1030" max="1030" width="11" style="256" bestFit="1" customWidth="1"/>
    <col min="1031" max="1280" width="6.85546875" style="256"/>
    <col min="1281" max="1281" width="60.140625" style="256" bestFit="1" customWidth="1"/>
    <col min="1282" max="1282" width="116.28515625" style="256" bestFit="1" customWidth="1"/>
    <col min="1283" max="1283" width="12.140625" style="256" bestFit="1" customWidth="1"/>
    <col min="1284" max="1284" width="9.7109375" style="256" bestFit="1" customWidth="1"/>
    <col min="1285" max="1285" width="10.140625" style="256" bestFit="1" customWidth="1"/>
    <col min="1286" max="1286" width="11" style="256" bestFit="1" customWidth="1"/>
    <col min="1287" max="1536" width="6.85546875" style="256"/>
    <col min="1537" max="1537" width="60.140625" style="256" bestFit="1" customWidth="1"/>
    <col min="1538" max="1538" width="116.28515625" style="256" bestFit="1" customWidth="1"/>
    <col min="1539" max="1539" width="12.140625" style="256" bestFit="1" customWidth="1"/>
    <col min="1540" max="1540" width="9.7109375" style="256" bestFit="1" customWidth="1"/>
    <col min="1541" max="1541" width="10.140625" style="256" bestFit="1" customWidth="1"/>
    <col min="1542" max="1542" width="11" style="256" bestFit="1" customWidth="1"/>
    <col min="1543" max="1792" width="6.85546875" style="256"/>
    <col min="1793" max="1793" width="60.140625" style="256" bestFit="1" customWidth="1"/>
    <col min="1794" max="1794" width="116.28515625" style="256" bestFit="1" customWidth="1"/>
    <col min="1795" max="1795" width="12.140625" style="256" bestFit="1" customWidth="1"/>
    <col min="1796" max="1796" width="9.7109375" style="256" bestFit="1" customWidth="1"/>
    <col min="1797" max="1797" width="10.140625" style="256" bestFit="1" customWidth="1"/>
    <col min="1798" max="1798" width="11" style="256" bestFit="1" customWidth="1"/>
    <col min="1799" max="2048" width="6.85546875" style="256"/>
    <col min="2049" max="2049" width="60.140625" style="256" bestFit="1" customWidth="1"/>
    <col min="2050" max="2050" width="116.28515625" style="256" bestFit="1" customWidth="1"/>
    <col min="2051" max="2051" width="12.140625" style="256" bestFit="1" customWidth="1"/>
    <col min="2052" max="2052" width="9.7109375" style="256" bestFit="1" customWidth="1"/>
    <col min="2053" max="2053" width="10.140625" style="256" bestFit="1" customWidth="1"/>
    <col min="2054" max="2054" width="11" style="256" bestFit="1" customWidth="1"/>
    <col min="2055" max="2304" width="6.85546875" style="256"/>
    <col min="2305" max="2305" width="60.140625" style="256" bestFit="1" customWidth="1"/>
    <col min="2306" max="2306" width="116.28515625" style="256" bestFit="1" customWidth="1"/>
    <col min="2307" max="2307" width="12.140625" style="256" bestFit="1" customWidth="1"/>
    <col min="2308" max="2308" width="9.7109375" style="256" bestFit="1" customWidth="1"/>
    <col min="2309" max="2309" width="10.140625" style="256" bestFit="1" customWidth="1"/>
    <col min="2310" max="2310" width="11" style="256" bestFit="1" customWidth="1"/>
    <col min="2311" max="2560" width="6.85546875" style="256"/>
    <col min="2561" max="2561" width="60.140625" style="256" bestFit="1" customWidth="1"/>
    <col min="2562" max="2562" width="116.28515625" style="256" bestFit="1" customWidth="1"/>
    <col min="2563" max="2563" width="12.140625" style="256" bestFit="1" customWidth="1"/>
    <col min="2564" max="2564" width="9.7109375" style="256" bestFit="1" customWidth="1"/>
    <col min="2565" max="2565" width="10.140625" style="256" bestFit="1" customWidth="1"/>
    <col min="2566" max="2566" width="11" style="256" bestFit="1" customWidth="1"/>
    <col min="2567" max="2816" width="6.85546875" style="256"/>
    <col min="2817" max="2817" width="60.140625" style="256" bestFit="1" customWidth="1"/>
    <col min="2818" max="2818" width="116.28515625" style="256" bestFit="1" customWidth="1"/>
    <col min="2819" max="2819" width="12.140625" style="256" bestFit="1" customWidth="1"/>
    <col min="2820" max="2820" width="9.7109375" style="256" bestFit="1" customWidth="1"/>
    <col min="2821" max="2821" width="10.140625" style="256" bestFit="1" customWidth="1"/>
    <col min="2822" max="2822" width="11" style="256" bestFit="1" customWidth="1"/>
    <col min="2823" max="3072" width="6.85546875" style="256"/>
    <col min="3073" max="3073" width="60.140625" style="256" bestFit="1" customWidth="1"/>
    <col min="3074" max="3074" width="116.28515625" style="256" bestFit="1" customWidth="1"/>
    <col min="3075" max="3075" width="12.140625" style="256" bestFit="1" customWidth="1"/>
    <col min="3076" max="3076" width="9.7109375" style="256" bestFit="1" customWidth="1"/>
    <col min="3077" max="3077" width="10.140625" style="256" bestFit="1" customWidth="1"/>
    <col min="3078" max="3078" width="11" style="256" bestFit="1" customWidth="1"/>
    <col min="3079" max="3328" width="6.85546875" style="256"/>
    <col min="3329" max="3329" width="60.140625" style="256" bestFit="1" customWidth="1"/>
    <col min="3330" max="3330" width="116.28515625" style="256" bestFit="1" customWidth="1"/>
    <col min="3331" max="3331" width="12.140625" style="256" bestFit="1" customWidth="1"/>
    <col min="3332" max="3332" width="9.7109375" style="256" bestFit="1" customWidth="1"/>
    <col min="3333" max="3333" width="10.140625" style="256" bestFit="1" customWidth="1"/>
    <col min="3334" max="3334" width="11" style="256" bestFit="1" customWidth="1"/>
    <col min="3335" max="3584" width="6.85546875" style="256"/>
    <col min="3585" max="3585" width="60.140625" style="256" bestFit="1" customWidth="1"/>
    <col min="3586" max="3586" width="116.28515625" style="256" bestFit="1" customWidth="1"/>
    <col min="3587" max="3587" width="12.140625" style="256" bestFit="1" customWidth="1"/>
    <col min="3588" max="3588" width="9.7109375" style="256" bestFit="1" customWidth="1"/>
    <col min="3589" max="3589" width="10.140625" style="256" bestFit="1" customWidth="1"/>
    <col min="3590" max="3590" width="11" style="256" bestFit="1" customWidth="1"/>
    <col min="3591" max="3840" width="6.85546875" style="256"/>
    <col min="3841" max="3841" width="60.140625" style="256" bestFit="1" customWidth="1"/>
    <col min="3842" max="3842" width="116.28515625" style="256" bestFit="1" customWidth="1"/>
    <col min="3843" max="3843" width="12.140625" style="256" bestFit="1" customWidth="1"/>
    <col min="3844" max="3844" width="9.7109375" style="256" bestFit="1" customWidth="1"/>
    <col min="3845" max="3845" width="10.140625" style="256" bestFit="1" customWidth="1"/>
    <col min="3846" max="3846" width="11" style="256" bestFit="1" customWidth="1"/>
    <col min="3847" max="4096" width="6.85546875" style="256"/>
    <col min="4097" max="4097" width="60.140625" style="256" bestFit="1" customWidth="1"/>
    <col min="4098" max="4098" width="116.28515625" style="256" bestFit="1" customWidth="1"/>
    <col min="4099" max="4099" width="12.140625" style="256" bestFit="1" customWidth="1"/>
    <col min="4100" max="4100" width="9.7109375" style="256" bestFit="1" customWidth="1"/>
    <col min="4101" max="4101" width="10.140625" style="256" bestFit="1" customWidth="1"/>
    <col min="4102" max="4102" width="11" style="256" bestFit="1" customWidth="1"/>
    <col min="4103" max="4352" width="6.85546875" style="256"/>
    <col min="4353" max="4353" width="60.140625" style="256" bestFit="1" customWidth="1"/>
    <col min="4354" max="4354" width="116.28515625" style="256" bestFit="1" customWidth="1"/>
    <col min="4355" max="4355" width="12.140625" style="256" bestFit="1" customWidth="1"/>
    <col min="4356" max="4356" width="9.7109375" style="256" bestFit="1" customWidth="1"/>
    <col min="4357" max="4357" width="10.140625" style="256" bestFit="1" customWidth="1"/>
    <col min="4358" max="4358" width="11" style="256" bestFit="1" customWidth="1"/>
    <col min="4359" max="4608" width="6.85546875" style="256"/>
    <col min="4609" max="4609" width="60.140625" style="256" bestFit="1" customWidth="1"/>
    <col min="4610" max="4610" width="116.28515625" style="256" bestFit="1" customWidth="1"/>
    <col min="4611" max="4611" width="12.140625" style="256" bestFit="1" customWidth="1"/>
    <col min="4612" max="4612" width="9.7109375" style="256" bestFit="1" customWidth="1"/>
    <col min="4613" max="4613" width="10.140625" style="256" bestFit="1" customWidth="1"/>
    <col min="4614" max="4614" width="11" style="256" bestFit="1" customWidth="1"/>
    <col min="4615" max="4864" width="6.85546875" style="256"/>
    <col min="4865" max="4865" width="60.140625" style="256" bestFit="1" customWidth="1"/>
    <col min="4866" max="4866" width="116.28515625" style="256" bestFit="1" customWidth="1"/>
    <col min="4867" max="4867" width="12.140625" style="256" bestFit="1" customWidth="1"/>
    <col min="4868" max="4868" width="9.7109375" style="256" bestFit="1" customWidth="1"/>
    <col min="4869" max="4869" width="10.140625" style="256" bestFit="1" customWidth="1"/>
    <col min="4870" max="4870" width="11" style="256" bestFit="1" customWidth="1"/>
    <col min="4871" max="5120" width="6.85546875" style="256"/>
    <col min="5121" max="5121" width="60.140625" style="256" bestFit="1" customWidth="1"/>
    <col min="5122" max="5122" width="116.28515625" style="256" bestFit="1" customWidth="1"/>
    <col min="5123" max="5123" width="12.140625" style="256" bestFit="1" customWidth="1"/>
    <col min="5124" max="5124" width="9.7109375" style="256" bestFit="1" customWidth="1"/>
    <col min="5125" max="5125" width="10.140625" style="256" bestFit="1" customWidth="1"/>
    <col min="5126" max="5126" width="11" style="256" bestFit="1" customWidth="1"/>
    <col min="5127" max="5376" width="6.85546875" style="256"/>
    <col min="5377" max="5377" width="60.140625" style="256" bestFit="1" customWidth="1"/>
    <col min="5378" max="5378" width="116.28515625" style="256" bestFit="1" customWidth="1"/>
    <col min="5379" max="5379" width="12.140625" style="256" bestFit="1" customWidth="1"/>
    <col min="5380" max="5380" width="9.7109375" style="256" bestFit="1" customWidth="1"/>
    <col min="5381" max="5381" width="10.140625" style="256" bestFit="1" customWidth="1"/>
    <col min="5382" max="5382" width="11" style="256" bestFit="1" customWidth="1"/>
    <col min="5383" max="5632" width="6.85546875" style="256"/>
    <col min="5633" max="5633" width="60.140625" style="256" bestFit="1" customWidth="1"/>
    <col min="5634" max="5634" width="116.28515625" style="256" bestFit="1" customWidth="1"/>
    <col min="5635" max="5635" width="12.140625" style="256" bestFit="1" customWidth="1"/>
    <col min="5636" max="5636" width="9.7109375" style="256" bestFit="1" customWidth="1"/>
    <col min="5637" max="5637" width="10.140625" style="256" bestFit="1" customWidth="1"/>
    <col min="5638" max="5638" width="11" style="256" bestFit="1" customWidth="1"/>
    <col min="5639" max="5888" width="6.85546875" style="256"/>
    <col min="5889" max="5889" width="60.140625" style="256" bestFit="1" customWidth="1"/>
    <col min="5890" max="5890" width="116.28515625" style="256" bestFit="1" customWidth="1"/>
    <col min="5891" max="5891" width="12.140625" style="256" bestFit="1" customWidth="1"/>
    <col min="5892" max="5892" width="9.7109375" style="256" bestFit="1" customWidth="1"/>
    <col min="5893" max="5893" width="10.140625" style="256" bestFit="1" customWidth="1"/>
    <col min="5894" max="5894" width="11" style="256" bestFit="1" customWidth="1"/>
    <col min="5895" max="6144" width="6.85546875" style="256"/>
    <col min="6145" max="6145" width="60.140625" style="256" bestFit="1" customWidth="1"/>
    <col min="6146" max="6146" width="116.28515625" style="256" bestFit="1" customWidth="1"/>
    <col min="6147" max="6147" width="12.140625" style="256" bestFit="1" customWidth="1"/>
    <col min="6148" max="6148" width="9.7109375" style="256" bestFit="1" customWidth="1"/>
    <col min="6149" max="6149" width="10.140625" style="256" bestFit="1" customWidth="1"/>
    <col min="6150" max="6150" width="11" style="256" bestFit="1" customWidth="1"/>
    <col min="6151" max="6400" width="6.85546875" style="256"/>
    <col min="6401" max="6401" width="60.140625" style="256" bestFit="1" customWidth="1"/>
    <col min="6402" max="6402" width="116.28515625" style="256" bestFit="1" customWidth="1"/>
    <col min="6403" max="6403" width="12.140625" style="256" bestFit="1" customWidth="1"/>
    <col min="6404" max="6404" width="9.7109375" style="256" bestFit="1" customWidth="1"/>
    <col min="6405" max="6405" width="10.140625" style="256" bestFit="1" customWidth="1"/>
    <col min="6406" max="6406" width="11" style="256" bestFit="1" customWidth="1"/>
    <col min="6407" max="6656" width="6.85546875" style="256"/>
    <col min="6657" max="6657" width="60.140625" style="256" bestFit="1" customWidth="1"/>
    <col min="6658" max="6658" width="116.28515625" style="256" bestFit="1" customWidth="1"/>
    <col min="6659" max="6659" width="12.140625" style="256" bestFit="1" customWidth="1"/>
    <col min="6660" max="6660" width="9.7109375" style="256" bestFit="1" customWidth="1"/>
    <col min="6661" max="6661" width="10.140625" style="256" bestFit="1" customWidth="1"/>
    <col min="6662" max="6662" width="11" style="256" bestFit="1" customWidth="1"/>
    <col min="6663" max="6912" width="6.85546875" style="256"/>
    <col min="6913" max="6913" width="60.140625" style="256" bestFit="1" customWidth="1"/>
    <col min="6914" max="6914" width="116.28515625" style="256" bestFit="1" customWidth="1"/>
    <col min="6915" max="6915" width="12.140625" style="256" bestFit="1" customWidth="1"/>
    <col min="6916" max="6916" width="9.7109375" style="256" bestFit="1" customWidth="1"/>
    <col min="6917" max="6917" width="10.140625" style="256" bestFit="1" customWidth="1"/>
    <col min="6918" max="6918" width="11" style="256" bestFit="1" customWidth="1"/>
    <col min="6919" max="7168" width="6.85546875" style="256"/>
    <col min="7169" max="7169" width="60.140625" style="256" bestFit="1" customWidth="1"/>
    <col min="7170" max="7170" width="116.28515625" style="256" bestFit="1" customWidth="1"/>
    <col min="7171" max="7171" width="12.140625" style="256" bestFit="1" customWidth="1"/>
    <col min="7172" max="7172" width="9.7109375" style="256" bestFit="1" customWidth="1"/>
    <col min="7173" max="7173" width="10.140625" style="256" bestFit="1" customWidth="1"/>
    <col min="7174" max="7174" width="11" style="256" bestFit="1" customWidth="1"/>
    <col min="7175" max="7424" width="6.85546875" style="256"/>
    <col min="7425" max="7425" width="60.140625" style="256" bestFit="1" customWidth="1"/>
    <col min="7426" max="7426" width="116.28515625" style="256" bestFit="1" customWidth="1"/>
    <col min="7427" max="7427" width="12.140625" style="256" bestFit="1" customWidth="1"/>
    <col min="7428" max="7428" width="9.7109375" style="256" bestFit="1" customWidth="1"/>
    <col min="7429" max="7429" width="10.140625" style="256" bestFit="1" customWidth="1"/>
    <col min="7430" max="7430" width="11" style="256" bestFit="1" customWidth="1"/>
    <col min="7431" max="7680" width="6.85546875" style="256"/>
    <col min="7681" max="7681" width="60.140625" style="256" bestFit="1" customWidth="1"/>
    <col min="7682" max="7682" width="116.28515625" style="256" bestFit="1" customWidth="1"/>
    <col min="7683" max="7683" width="12.140625" style="256" bestFit="1" customWidth="1"/>
    <col min="7684" max="7684" width="9.7109375" style="256" bestFit="1" customWidth="1"/>
    <col min="7685" max="7685" width="10.140625" style="256" bestFit="1" customWidth="1"/>
    <col min="7686" max="7686" width="11" style="256" bestFit="1" customWidth="1"/>
    <col min="7687" max="7936" width="6.85546875" style="256"/>
    <col min="7937" max="7937" width="60.140625" style="256" bestFit="1" customWidth="1"/>
    <col min="7938" max="7938" width="116.28515625" style="256" bestFit="1" customWidth="1"/>
    <col min="7939" max="7939" width="12.140625" style="256" bestFit="1" customWidth="1"/>
    <col min="7940" max="7940" width="9.7109375" style="256" bestFit="1" customWidth="1"/>
    <col min="7941" max="7941" width="10.140625" style="256" bestFit="1" customWidth="1"/>
    <col min="7942" max="7942" width="11" style="256" bestFit="1" customWidth="1"/>
    <col min="7943" max="8192" width="6.85546875" style="256"/>
    <col min="8193" max="8193" width="60.140625" style="256" bestFit="1" customWidth="1"/>
    <col min="8194" max="8194" width="116.28515625" style="256" bestFit="1" customWidth="1"/>
    <col min="8195" max="8195" width="12.140625" style="256" bestFit="1" customWidth="1"/>
    <col min="8196" max="8196" width="9.7109375" style="256" bestFit="1" customWidth="1"/>
    <col min="8197" max="8197" width="10.140625" style="256" bestFit="1" customWidth="1"/>
    <col min="8198" max="8198" width="11" style="256" bestFit="1" customWidth="1"/>
    <col min="8199" max="8448" width="6.85546875" style="256"/>
    <col min="8449" max="8449" width="60.140625" style="256" bestFit="1" customWidth="1"/>
    <col min="8450" max="8450" width="116.28515625" style="256" bestFit="1" customWidth="1"/>
    <col min="8451" max="8451" width="12.140625" style="256" bestFit="1" customWidth="1"/>
    <col min="8452" max="8452" width="9.7109375" style="256" bestFit="1" customWidth="1"/>
    <col min="8453" max="8453" width="10.140625" style="256" bestFit="1" customWidth="1"/>
    <col min="8454" max="8454" width="11" style="256" bestFit="1" customWidth="1"/>
    <col min="8455" max="8704" width="6.85546875" style="256"/>
    <col min="8705" max="8705" width="60.140625" style="256" bestFit="1" customWidth="1"/>
    <col min="8706" max="8706" width="116.28515625" style="256" bestFit="1" customWidth="1"/>
    <col min="8707" max="8707" width="12.140625" style="256" bestFit="1" customWidth="1"/>
    <col min="8708" max="8708" width="9.7109375" style="256" bestFit="1" customWidth="1"/>
    <col min="8709" max="8709" width="10.140625" style="256" bestFit="1" customWidth="1"/>
    <col min="8710" max="8710" width="11" style="256" bestFit="1" customWidth="1"/>
    <col min="8711" max="8960" width="6.85546875" style="256"/>
    <col min="8961" max="8961" width="60.140625" style="256" bestFit="1" customWidth="1"/>
    <col min="8962" max="8962" width="116.28515625" style="256" bestFit="1" customWidth="1"/>
    <col min="8963" max="8963" width="12.140625" style="256" bestFit="1" customWidth="1"/>
    <col min="8964" max="8964" width="9.7109375" style="256" bestFit="1" customWidth="1"/>
    <col min="8965" max="8965" width="10.140625" style="256" bestFit="1" customWidth="1"/>
    <col min="8966" max="8966" width="11" style="256" bestFit="1" customWidth="1"/>
    <col min="8967" max="9216" width="6.85546875" style="256"/>
    <col min="9217" max="9217" width="60.140625" style="256" bestFit="1" customWidth="1"/>
    <col min="9218" max="9218" width="116.28515625" style="256" bestFit="1" customWidth="1"/>
    <col min="9219" max="9219" width="12.140625" style="256" bestFit="1" customWidth="1"/>
    <col min="9220" max="9220" width="9.7109375" style="256" bestFit="1" customWidth="1"/>
    <col min="9221" max="9221" width="10.140625" style="256" bestFit="1" customWidth="1"/>
    <col min="9222" max="9222" width="11" style="256" bestFit="1" customWidth="1"/>
    <col min="9223" max="9472" width="6.85546875" style="256"/>
    <col min="9473" max="9473" width="60.140625" style="256" bestFit="1" customWidth="1"/>
    <col min="9474" max="9474" width="116.28515625" style="256" bestFit="1" customWidth="1"/>
    <col min="9475" max="9475" width="12.140625" style="256" bestFit="1" customWidth="1"/>
    <col min="9476" max="9476" width="9.7109375" style="256" bestFit="1" customWidth="1"/>
    <col min="9477" max="9477" width="10.140625" style="256" bestFit="1" customWidth="1"/>
    <col min="9478" max="9478" width="11" style="256" bestFit="1" customWidth="1"/>
    <col min="9479" max="9728" width="6.85546875" style="256"/>
    <col min="9729" max="9729" width="60.140625" style="256" bestFit="1" customWidth="1"/>
    <col min="9730" max="9730" width="116.28515625" style="256" bestFit="1" customWidth="1"/>
    <col min="9731" max="9731" width="12.140625" style="256" bestFit="1" customWidth="1"/>
    <col min="9732" max="9732" width="9.7109375" style="256" bestFit="1" customWidth="1"/>
    <col min="9733" max="9733" width="10.140625" style="256" bestFit="1" customWidth="1"/>
    <col min="9734" max="9734" width="11" style="256" bestFit="1" customWidth="1"/>
    <col min="9735" max="9984" width="6.85546875" style="256"/>
    <col min="9985" max="9985" width="60.140625" style="256" bestFit="1" customWidth="1"/>
    <col min="9986" max="9986" width="116.28515625" style="256" bestFit="1" customWidth="1"/>
    <col min="9987" max="9987" width="12.140625" style="256" bestFit="1" customWidth="1"/>
    <col min="9988" max="9988" width="9.7109375" style="256" bestFit="1" customWidth="1"/>
    <col min="9989" max="9989" width="10.140625" style="256" bestFit="1" customWidth="1"/>
    <col min="9990" max="9990" width="11" style="256" bestFit="1" customWidth="1"/>
    <col min="9991" max="10240" width="6.85546875" style="256"/>
    <col min="10241" max="10241" width="60.140625" style="256" bestFit="1" customWidth="1"/>
    <col min="10242" max="10242" width="116.28515625" style="256" bestFit="1" customWidth="1"/>
    <col min="10243" max="10243" width="12.140625" style="256" bestFit="1" customWidth="1"/>
    <col min="10244" max="10244" width="9.7109375" style="256" bestFit="1" customWidth="1"/>
    <col min="10245" max="10245" width="10.140625" style="256" bestFit="1" customWidth="1"/>
    <col min="10246" max="10246" width="11" style="256" bestFit="1" customWidth="1"/>
    <col min="10247" max="10496" width="6.85546875" style="256"/>
    <col min="10497" max="10497" width="60.140625" style="256" bestFit="1" customWidth="1"/>
    <col min="10498" max="10498" width="116.28515625" style="256" bestFit="1" customWidth="1"/>
    <col min="10499" max="10499" width="12.140625" style="256" bestFit="1" customWidth="1"/>
    <col min="10500" max="10500" width="9.7109375" style="256" bestFit="1" customWidth="1"/>
    <col min="10501" max="10501" width="10.140625" style="256" bestFit="1" customWidth="1"/>
    <col min="10502" max="10502" width="11" style="256" bestFit="1" customWidth="1"/>
    <col min="10503" max="10752" width="6.85546875" style="256"/>
    <col min="10753" max="10753" width="60.140625" style="256" bestFit="1" customWidth="1"/>
    <col min="10754" max="10754" width="116.28515625" style="256" bestFit="1" customWidth="1"/>
    <col min="10755" max="10755" width="12.140625" style="256" bestFit="1" customWidth="1"/>
    <col min="10756" max="10756" width="9.7109375" style="256" bestFit="1" customWidth="1"/>
    <col min="10757" max="10757" width="10.140625" style="256" bestFit="1" customWidth="1"/>
    <col min="10758" max="10758" width="11" style="256" bestFit="1" customWidth="1"/>
    <col min="10759" max="11008" width="6.85546875" style="256"/>
    <col min="11009" max="11009" width="60.140625" style="256" bestFit="1" customWidth="1"/>
    <col min="11010" max="11010" width="116.28515625" style="256" bestFit="1" customWidth="1"/>
    <col min="11011" max="11011" width="12.140625" style="256" bestFit="1" customWidth="1"/>
    <col min="11012" max="11012" width="9.7109375" style="256" bestFit="1" customWidth="1"/>
    <col min="11013" max="11013" width="10.140625" style="256" bestFit="1" customWidth="1"/>
    <col min="11014" max="11014" width="11" style="256" bestFit="1" customWidth="1"/>
    <col min="11015" max="11264" width="6.85546875" style="256"/>
    <col min="11265" max="11265" width="60.140625" style="256" bestFit="1" customWidth="1"/>
    <col min="11266" max="11266" width="116.28515625" style="256" bestFit="1" customWidth="1"/>
    <col min="11267" max="11267" width="12.140625" style="256" bestFit="1" customWidth="1"/>
    <col min="11268" max="11268" width="9.7109375" style="256" bestFit="1" customWidth="1"/>
    <col min="11269" max="11269" width="10.140625" style="256" bestFit="1" customWidth="1"/>
    <col min="11270" max="11270" width="11" style="256" bestFit="1" customWidth="1"/>
    <col min="11271" max="11520" width="6.85546875" style="256"/>
    <col min="11521" max="11521" width="60.140625" style="256" bestFit="1" customWidth="1"/>
    <col min="11522" max="11522" width="116.28515625" style="256" bestFit="1" customWidth="1"/>
    <col min="11523" max="11523" width="12.140625" style="256" bestFit="1" customWidth="1"/>
    <col min="11524" max="11524" width="9.7109375" style="256" bestFit="1" customWidth="1"/>
    <col min="11525" max="11525" width="10.140625" style="256" bestFit="1" customWidth="1"/>
    <col min="11526" max="11526" width="11" style="256" bestFit="1" customWidth="1"/>
    <col min="11527" max="11776" width="6.85546875" style="256"/>
    <col min="11777" max="11777" width="60.140625" style="256" bestFit="1" customWidth="1"/>
    <col min="11778" max="11778" width="116.28515625" style="256" bestFit="1" customWidth="1"/>
    <col min="11779" max="11779" width="12.140625" style="256" bestFit="1" customWidth="1"/>
    <col min="11780" max="11780" width="9.7109375" style="256" bestFit="1" customWidth="1"/>
    <col min="11781" max="11781" width="10.140625" style="256" bestFit="1" customWidth="1"/>
    <col min="11782" max="11782" width="11" style="256" bestFit="1" customWidth="1"/>
    <col min="11783" max="12032" width="6.85546875" style="256"/>
    <col min="12033" max="12033" width="60.140625" style="256" bestFit="1" customWidth="1"/>
    <col min="12034" max="12034" width="116.28515625" style="256" bestFit="1" customWidth="1"/>
    <col min="12035" max="12035" width="12.140625" style="256" bestFit="1" customWidth="1"/>
    <col min="12036" max="12036" width="9.7109375" style="256" bestFit="1" customWidth="1"/>
    <col min="12037" max="12037" width="10.140625" style="256" bestFit="1" customWidth="1"/>
    <col min="12038" max="12038" width="11" style="256" bestFit="1" customWidth="1"/>
    <col min="12039" max="12288" width="6.85546875" style="256"/>
    <col min="12289" max="12289" width="60.140625" style="256" bestFit="1" customWidth="1"/>
    <col min="12290" max="12290" width="116.28515625" style="256" bestFit="1" customWidth="1"/>
    <col min="12291" max="12291" width="12.140625" style="256" bestFit="1" customWidth="1"/>
    <col min="12292" max="12292" width="9.7109375" style="256" bestFit="1" customWidth="1"/>
    <col min="12293" max="12293" width="10.140625" style="256" bestFit="1" customWidth="1"/>
    <col min="12294" max="12294" width="11" style="256" bestFit="1" customWidth="1"/>
    <col min="12295" max="12544" width="6.85546875" style="256"/>
    <col min="12545" max="12545" width="60.140625" style="256" bestFit="1" customWidth="1"/>
    <col min="12546" max="12546" width="116.28515625" style="256" bestFit="1" customWidth="1"/>
    <col min="12547" max="12547" width="12.140625" style="256" bestFit="1" customWidth="1"/>
    <col min="12548" max="12548" width="9.7109375" style="256" bestFit="1" customWidth="1"/>
    <col min="12549" max="12549" width="10.140625" style="256" bestFit="1" customWidth="1"/>
    <col min="12550" max="12550" width="11" style="256" bestFit="1" customWidth="1"/>
    <col min="12551" max="12800" width="6.85546875" style="256"/>
    <col min="12801" max="12801" width="60.140625" style="256" bestFit="1" customWidth="1"/>
    <col min="12802" max="12802" width="116.28515625" style="256" bestFit="1" customWidth="1"/>
    <col min="12803" max="12803" width="12.140625" style="256" bestFit="1" customWidth="1"/>
    <col min="12804" max="12804" width="9.7109375" style="256" bestFit="1" customWidth="1"/>
    <col min="12805" max="12805" width="10.140625" style="256" bestFit="1" customWidth="1"/>
    <col min="12806" max="12806" width="11" style="256" bestFit="1" customWidth="1"/>
    <col min="12807" max="13056" width="6.85546875" style="256"/>
    <col min="13057" max="13057" width="60.140625" style="256" bestFit="1" customWidth="1"/>
    <col min="13058" max="13058" width="116.28515625" style="256" bestFit="1" customWidth="1"/>
    <col min="13059" max="13059" width="12.140625" style="256" bestFit="1" customWidth="1"/>
    <col min="13060" max="13060" width="9.7109375" style="256" bestFit="1" customWidth="1"/>
    <col min="13061" max="13061" width="10.140625" style="256" bestFit="1" customWidth="1"/>
    <col min="13062" max="13062" width="11" style="256" bestFit="1" customWidth="1"/>
    <col min="13063" max="13312" width="6.85546875" style="256"/>
    <col min="13313" max="13313" width="60.140625" style="256" bestFit="1" customWidth="1"/>
    <col min="13314" max="13314" width="116.28515625" style="256" bestFit="1" customWidth="1"/>
    <col min="13315" max="13315" width="12.140625" style="256" bestFit="1" customWidth="1"/>
    <col min="13316" max="13316" width="9.7109375" style="256" bestFit="1" customWidth="1"/>
    <col min="13317" max="13317" width="10.140625" style="256" bestFit="1" customWidth="1"/>
    <col min="13318" max="13318" width="11" style="256" bestFit="1" customWidth="1"/>
    <col min="13319" max="13568" width="6.85546875" style="256"/>
    <col min="13569" max="13569" width="60.140625" style="256" bestFit="1" customWidth="1"/>
    <col min="13570" max="13570" width="116.28515625" style="256" bestFit="1" customWidth="1"/>
    <col min="13571" max="13571" width="12.140625" style="256" bestFit="1" customWidth="1"/>
    <col min="13572" max="13572" width="9.7109375" style="256" bestFit="1" customWidth="1"/>
    <col min="13573" max="13573" width="10.140625" style="256" bestFit="1" customWidth="1"/>
    <col min="13574" max="13574" width="11" style="256" bestFit="1" customWidth="1"/>
    <col min="13575" max="13824" width="6.85546875" style="256"/>
    <col min="13825" max="13825" width="60.140625" style="256" bestFit="1" customWidth="1"/>
    <col min="13826" max="13826" width="116.28515625" style="256" bestFit="1" customWidth="1"/>
    <col min="13827" max="13827" width="12.140625" style="256" bestFit="1" customWidth="1"/>
    <col min="13828" max="13828" width="9.7109375" style="256" bestFit="1" customWidth="1"/>
    <col min="13829" max="13829" width="10.140625" style="256" bestFit="1" customWidth="1"/>
    <col min="13830" max="13830" width="11" style="256" bestFit="1" customWidth="1"/>
    <col min="13831" max="14080" width="6.85546875" style="256"/>
    <col min="14081" max="14081" width="60.140625" style="256" bestFit="1" customWidth="1"/>
    <col min="14082" max="14082" width="116.28515625" style="256" bestFit="1" customWidth="1"/>
    <col min="14083" max="14083" width="12.140625" style="256" bestFit="1" customWidth="1"/>
    <col min="14084" max="14084" width="9.7109375" style="256" bestFit="1" customWidth="1"/>
    <col min="14085" max="14085" width="10.140625" style="256" bestFit="1" customWidth="1"/>
    <col min="14086" max="14086" width="11" style="256" bestFit="1" customWidth="1"/>
    <col min="14087" max="14336" width="6.85546875" style="256"/>
    <col min="14337" max="14337" width="60.140625" style="256" bestFit="1" customWidth="1"/>
    <col min="14338" max="14338" width="116.28515625" style="256" bestFit="1" customWidth="1"/>
    <col min="14339" max="14339" width="12.140625" style="256" bestFit="1" customWidth="1"/>
    <col min="14340" max="14340" width="9.7109375" style="256" bestFit="1" customWidth="1"/>
    <col min="14341" max="14341" width="10.140625" style="256" bestFit="1" customWidth="1"/>
    <col min="14342" max="14342" width="11" style="256" bestFit="1" customWidth="1"/>
    <col min="14343" max="14592" width="6.85546875" style="256"/>
    <col min="14593" max="14593" width="60.140625" style="256" bestFit="1" customWidth="1"/>
    <col min="14594" max="14594" width="116.28515625" style="256" bestFit="1" customWidth="1"/>
    <col min="14595" max="14595" width="12.140625" style="256" bestFit="1" customWidth="1"/>
    <col min="14596" max="14596" width="9.7109375" style="256" bestFit="1" customWidth="1"/>
    <col min="14597" max="14597" width="10.140625" style="256" bestFit="1" customWidth="1"/>
    <col min="14598" max="14598" width="11" style="256" bestFit="1" customWidth="1"/>
    <col min="14599" max="14848" width="6.85546875" style="256"/>
    <col min="14849" max="14849" width="60.140625" style="256" bestFit="1" customWidth="1"/>
    <col min="14850" max="14850" width="116.28515625" style="256" bestFit="1" customWidth="1"/>
    <col min="14851" max="14851" width="12.140625" style="256" bestFit="1" customWidth="1"/>
    <col min="14852" max="14852" width="9.7109375" style="256" bestFit="1" customWidth="1"/>
    <col min="14853" max="14853" width="10.140625" style="256" bestFit="1" customWidth="1"/>
    <col min="14854" max="14854" width="11" style="256" bestFit="1" customWidth="1"/>
    <col min="14855" max="15104" width="6.85546875" style="256"/>
    <col min="15105" max="15105" width="60.140625" style="256" bestFit="1" customWidth="1"/>
    <col min="15106" max="15106" width="116.28515625" style="256" bestFit="1" customWidth="1"/>
    <col min="15107" max="15107" width="12.140625" style="256" bestFit="1" customWidth="1"/>
    <col min="15108" max="15108" width="9.7109375" style="256" bestFit="1" customWidth="1"/>
    <col min="15109" max="15109" width="10.140625" style="256" bestFit="1" customWidth="1"/>
    <col min="15110" max="15110" width="11" style="256" bestFit="1" customWidth="1"/>
    <col min="15111" max="15360" width="6.85546875" style="256"/>
    <col min="15361" max="15361" width="60.140625" style="256" bestFit="1" customWidth="1"/>
    <col min="15362" max="15362" width="116.28515625" style="256" bestFit="1" customWidth="1"/>
    <col min="15363" max="15363" width="12.140625" style="256" bestFit="1" customWidth="1"/>
    <col min="15364" max="15364" width="9.7109375" style="256" bestFit="1" customWidth="1"/>
    <col min="15365" max="15365" width="10.140625" style="256" bestFit="1" customWidth="1"/>
    <col min="15366" max="15366" width="11" style="256" bestFit="1" customWidth="1"/>
    <col min="15367" max="15616" width="6.85546875" style="256"/>
    <col min="15617" max="15617" width="60.140625" style="256" bestFit="1" customWidth="1"/>
    <col min="15618" max="15618" width="116.28515625" style="256" bestFit="1" customWidth="1"/>
    <col min="15619" max="15619" width="12.140625" style="256" bestFit="1" customWidth="1"/>
    <col min="15620" max="15620" width="9.7109375" style="256" bestFit="1" customWidth="1"/>
    <col min="15621" max="15621" width="10.140625" style="256" bestFit="1" customWidth="1"/>
    <col min="15622" max="15622" width="11" style="256" bestFit="1" customWidth="1"/>
    <col min="15623" max="15872" width="6.85546875" style="256"/>
    <col min="15873" max="15873" width="60.140625" style="256" bestFit="1" customWidth="1"/>
    <col min="15874" max="15874" width="116.28515625" style="256" bestFit="1" customWidth="1"/>
    <col min="15875" max="15875" width="12.140625" style="256" bestFit="1" customWidth="1"/>
    <col min="15876" max="15876" width="9.7109375" style="256" bestFit="1" customWidth="1"/>
    <col min="15877" max="15877" width="10.140625" style="256" bestFit="1" customWidth="1"/>
    <col min="15878" max="15878" width="11" style="256" bestFit="1" customWidth="1"/>
    <col min="15879" max="16128" width="6.85546875" style="256"/>
    <col min="16129" max="16129" width="60.140625" style="256" bestFit="1" customWidth="1"/>
    <col min="16130" max="16130" width="116.28515625" style="256" bestFit="1" customWidth="1"/>
    <col min="16131" max="16131" width="12.140625" style="256" bestFit="1" customWidth="1"/>
    <col min="16132" max="16132" width="9.7109375" style="256" bestFit="1" customWidth="1"/>
    <col min="16133" max="16133" width="10.140625" style="256" bestFit="1" customWidth="1"/>
    <col min="16134" max="16134" width="11" style="256" bestFit="1" customWidth="1"/>
    <col min="16135" max="16384" width="6.85546875" style="256"/>
  </cols>
  <sheetData>
    <row r="1" spans="1:6">
      <c r="A1" s="255" t="s">
        <v>179</v>
      </c>
      <c r="B1" s="255" t="s">
        <v>180</v>
      </c>
      <c r="C1" s="255" t="s">
        <v>181</v>
      </c>
      <c r="D1" s="255" t="s">
        <v>182</v>
      </c>
      <c r="E1" s="255" t="s">
        <v>183</v>
      </c>
      <c r="F1" s="255" t="s">
        <v>184</v>
      </c>
    </row>
    <row r="2" spans="1:6">
      <c r="A2" s="257" t="s">
        <v>185</v>
      </c>
      <c r="B2" s="257" t="s">
        <v>55</v>
      </c>
      <c r="C2" s="258">
        <v>386172</v>
      </c>
      <c r="D2" s="258">
        <v>4334.57</v>
      </c>
      <c r="E2" s="258">
        <v>11.9</v>
      </c>
      <c r="F2" s="258">
        <v>390494.67</v>
      </c>
    </row>
    <row r="3" spans="1:6">
      <c r="A3" s="257" t="s">
        <v>186</v>
      </c>
      <c r="B3" s="257" t="s">
        <v>187</v>
      </c>
      <c r="C3" s="258">
        <v>282217.67</v>
      </c>
      <c r="D3" s="258">
        <v>4334.57</v>
      </c>
      <c r="E3" s="258">
        <v>0</v>
      </c>
      <c r="F3" s="258">
        <v>286552.24</v>
      </c>
    </row>
    <row r="4" spans="1:6">
      <c r="A4" s="257" t="s">
        <v>188</v>
      </c>
      <c r="B4" s="257" t="s">
        <v>189</v>
      </c>
      <c r="C4" s="258">
        <v>6293.31</v>
      </c>
      <c r="D4" s="258">
        <v>4334.57</v>
      </c>
      <c r="E4" s="258">
        <v>0</v>
      </c>
      <c r="F4" s="258">
        <v>10627.88</v>
      </c>
    </row>
    <row r="5" spans="1:6">
      <c r="A5" s="257" t="s">
        <v>190</v>
      </c>
      <c r="B5" s="257" t="s">
        <v>191</v>
      </c>
      <c r="C5" s="258">
        <v>6293.31</v>
      </c>
      <c r="D5" s="258">
        <v>4334.57</v>
      </c>
      <c r="E5" s="258">
        <v>0</v>
      </c>
      <c r="F5" s="258">
        <v>10627.88</v>
      </c>
    </row>
    <row r="6" spans="1:6">
      <c r="A6" s="257" t="s">
        <v>192</v>
      </c>
      <c r="B6" s="257" t="s">
        <v>193</v>
      </c>
      <c r="C6" s="258">
        <v>6293.31</v>
      </c>
      <c r="D6" s="258">
        <v>4334.57</v>
      </c>
      <c r="E6" s="258">
        <v>0</v>
      </c>
      <c r="F6" s="258">
        <v>10627.88</v>
      </c>
    </row>
    <row r="7" spans="1:6">
      <c r="A7" s="257" t="s">
        <v>194</v>
      </c>
      <c r="B7" s="257" t="s">
        <v>195</v>
      </c>
      <c r="C7" s="258">
        <v>6293.31</v>
      </c>
      <c r="D7" s="258">
        <v>4334.57</v>
      </c>
      <c r="E7" s="258">
        <v>0</v>
      </c>
      <c r="F7" s="258">
        <v>10627.88</v>
      </c>
    </row>
    <row r="8" spans="1:6">
      <c r="A8" s="257" t="s">
        <v>203</v>
      </c>
      <c r="B8" s="257" t="s">
        <v>204</v>
      </c>
      <c r="C8" s="258">
        <v>255700.62</v>
      </c>
      <c r="D8" s="258">
        <v>0</v>
      </c>
      <c r="E8" s="258">
        <v>0</v>
      </c>
      <c r="F8" s="258">
        <v>255700.62</v>
      </c>
    </row>
    <row r="9" spans="1:6">
      <c r="A9" s="257" t="s">
        <v>205</v>
      </c>
      <c r="B9" s="257" t="s">
        <v>206</v>
      </c>
      <c r="C9" s="258">
        <v>255700.62</v>
      </c>
      <c r="D9" s="258">
        <v>0</v>
      </c>
      <c r="E9" s="258">
        <v>0</v>
      </c>
      <c r="F9" s="258">
        <v>255700.62</v>
      </c>
    </row>
    <row r="10" spans="1:6">
      <c r="A10" s="257" t="s">
        <v>207</v>
      </c>
      <c r="B10" s="257" t="s">
        <v>198</v>
      </c>
      <c r="C10" s="258">
        <v>255700.62</v>
      </c>
      <c r="D10" s="258">
        <v>0</v>
      </c>
      <c r="E10" s="258">
        <v>0</v>
      </c>
      <c r="F10" s="258">
        <v>255700.62</v>
      </c>
    </row>
    <row r="11" spans="1:6">
      <c r="A11" s="257" t="s">
        <v>208</v>
      </c>
      <c r="B11" s="257" t="s">
        <v>209</v>
      </c>
      <c r="C11" s="258">
        <v>255700.62</v>
      </c>
      <c r="D11" s="258">
        <v>0</v>
      </c>
      <c r="E11" s="258">
        <v>0</v>
      </c>
      <c r="F11" s="258">
        <v>255700.62</v>
      </c>
    </row>
    <row r="12" spans="1:6">
      <c r="A12" s="257" t="s">
        <v>210</v>
      </c>
      <c r="B12" s="257" t="s">
        <v>202</v>
      </c>
      <c r="C12" s="258">
        <v>19713.740000000002</v>
      </c>
      <c r="D12" s="258">
        <v>0</v>
      </c>
      <c r="E12" s="258">
        <v>0</v>
      </c>
      <c r="F12" s="258">
        <v>19713.740000000002</v>
      </c>
    </row>
    <row r="13" spans="1:6">
      <c r="A13" s="257" t="s">
        <v>211</v>
      </c>
      <c r="B13" s="257" t="s">
        <v>212</v>
      </c>
      <c r="C13" s="258">
        <v>18992.93</v>
      </c>
      <c r="D13" s="258">
        <v>0</v>
      </c>
      <c r="E13" s="258">
        <v>0</v>
      </c>
      <c r="F13" s="258">
        <v>18992.93</v>
      </c>
    </row>
    <row r="14" spans="1:6">
      <c r="A14" s="257" t="s">
        <v>213</v>
      </c>
      <c r="B14" s="257" t="s">
        <v>212</v>
      </c>
      <c r="C14" s="258">
        <v>18908.330000000002</v>
      </c>
      <c r="D14" s="258">
        <v>0</v>
      </c>
      <c r="E14" s="258">
        <v>0</v>
      </c>
      <c r="F14" s="258">
        <v>18908.330000000002</v>
      </c>
    </row>
    <row r="15" spans="1:6">
      <c r="A15" s="257" t="s">
        <v>214</v>
      </c>
      <c r="B15" s="257" t="s">
        <v>212</v>
      </c>
      <c r="C15" s="258">
        <v>18908.330000000002</v>
      </c>
      <c r="D15" s="258">
        <v>0</v>
      </c>
      <c r="E15" s="258">
        <v>0</v>
      </c>
      <c r="F15" s="258">
        <v>18908.330000000002</v>
      </c>
    </row>
    <row r="16" spans="1:6">
      <c r="A16" s="257" t="s">
        <v>215</v>
      </c>
      <c r="B16" s="257" t="s">
        <v>216</v>
      </c>
      <c r="C16" s="258">
        <v>84.6</v>
      </c>
      <c r="D16" s="258">
        <v>0</v>
      </c>
      <c r="E16" s="258">
        <v>0</v>
      </c>
      <c r="F16" s="258">
        <v>84.6</v>
      </c>
    </row>
    <row r="17" spans="1:6">
      <c r="A17" s="257" t="s">
        <v>217</v>
      </c>
      <c r="B17" s="257" t="s">
        <v>216</v>
      </c>
      <c r="C17" s="258">
        <v>84.6</v>
      </c>
      <c r="D17" s="258">
        <v>0</v>
      </c>
      <c r="E17" s="258">
        <v>0</v>
      </c>
      <c r="F17" s="258">
        <v>84.6</v>
      </c>
    </row>
    <row r="18" spans="1:6">
      <c r="A18" s="257" t="s">
        <v>218</v>
      </c>
      <c r="B18" s="257" t="s">
        <v>219</v>
      </c>
      <c r="C18" s="258">
        <v>720.81</v>
      </c>
      <c r="D18" s="258">
        <v>0</v>
      </c>
      <c r="E18" s="258">
        <v>0</v>
      </c>
      <c r="F18" s="258">
        <v>720.81</v>
      </c>
    </row>
    <row r="19" spans="1:6">
      <c r="A19" s="257" t="s">
        <v>220</v>
      </c>
      <c r="B19" s="257" t="s">
        <v>221</v>
      </c>
      <c r="C19" s="258">
        <v>647.5</v>
      </c>
      <c r="D19" s="258">
        <v>0</v>
      </c>
      <c r="E19" s="258">
        <v>0</v>
      </c>
      <c r="F19" s="258">
        <v>647.5</v>
      </c>
    </row>
    <row r="20" spans="1:6">
      <c r="A20" s="257" t="s">
        <v>222</v>
      </c>
      <c r="B20" s="257" t="s">
        <v>221</v>
      </c>
      <c r="C20" s="258">
        <v>647.5</v>
      </c>
      <c r="D20" s="258">
        <v>0</v>
      </c>
      <c r="E20" s="258">
        <v>0</v>
      </c>
      <c r="F20" s="258">
        <v>647.5</v>
      </c>
    </row>
    <row r="21" spans="1:6">
      <c r="A21" s="257" t="s">
        <v>223</v>
      </c>
      <c r="B21" s="257" t="s">
        <v>224</v>
      </c>
      <c r="C21" s="258">
        <v>73.31</v>
      </c>
      <c r="D21" s="258">
        <v>0</v>
      </c>
      <c r="E21" s="258">
        <v>0</v>
      </c>
      <c r="F21" s="258">
        <v>73.31</v>
      </c>
    </row>
    <row r="22" spans="1:6">
      <c r="A22" s="257" t="s">
        <v>225</v>
      </c>
      <c r="B22" s="257" t="s">
        <v>224</v>
      </c>
      <c r="C22" s="258">
        <v>73.31</v>
      </c>
      <c r="D22" s="258">
        <v>0</v>
      </c>
      <c r="E22" s="258">
        <v>0</v>
      </c>
      <c r="F22" s="258">
        <v>73.31</v>
      </c>
    </row>
    <row r="23" spans="1:6">
      <c r="A23" s="257" t="s">
        <v>226</v>
      </c>
      <c r="B23" s="257" t="s">
        <v>227</v>
      </c>
      <c r="C23" s="258">
        <v>510</v>
      </c>
      <c r="D23" s="258">
        <v>0</v>
      </c>
      <c r="E23" s="258">
        <v>0</v>
      </c>
      <c r="F23" s="258">
        <v>510</v>
      </c>
    </row>
    <row r="24" spans="1:6">
      <c r="A24" s="257" t="s">
        <v>228</v>
      </c>
      <c r="B24" s="257" t="s">
        <v>229</v>
      </c>
      <c r="C24" s="258">
        <v>510</v>
      </c>
      <c r="D24" s="258">
        <v>0</v>
      </c>
      <c r="E24" s="258">
        <v>0</v>
      </c>
      <c r="F24" s="258">
        <v>510</v>
      </c>
    </row>
    <row r="25" spans="1:6">
      <c r="A25" s="257" t="s">
        <v>231</v>
      </c>
      <c r="B25" s="257" t="s">
        <v>232</v>
      </c>
      <c r="C25" s="258">
        <v>510</v>
      </c>
      <c r="D25" s="258">
        <v>0</v>
      </c>
      <c r="E25" s="258">
        <v>0</v>
      </c>
      <c r="F25" s="258">
        <v>510</v>
      </c>
    </row>
    <row r="26" spans="1:6">
      <c r="A26" s="257" t="s">
        <v>233</v>
      </c>
      <c r="B26" s="257" t="s">
        <v>234</v>
      </c>
      <c r="C26" s="258">
        <v>510</v>
      </c>
      <c r="D26" s="258">
        <v>0</v>
      </c>
      <c r="E26" s="258">
        <v>0</v>
      </c>
      <c r="F26" s="258">
        <v>510</v>
      </c>
    </row>
    <row r="27" spans="1:6">
      <c r="A27" s="257" t="s">
        <v>236</v>
      </c>
      <c r="B27" s="257" t="s">
        <v>237</v>
      </c>
      <c r="C27" s="258">
        <v>103954.33</v>
      </c>
      <c r="D27" s="258">
        <v>0</v>
      </c>
      <c r="E27" s="258">
        <v>11.9</v>
      </c>
      <c r="F27" s="258">
        <v>103942.43</v>
      </c>
    </row>
    <row r="28" spans="1:6">
      <c r="A28" s="257" t="s">
        <v>238</v>
      </c>
      <c r="B28" s="257" t="s">
        <v>239</v>
      </c>
      <c r="C28" s="258">
        <v>21312.73</v>
      </c>
      <c r="D28" s="258">
        <v>0</v>
      </c>
      <c r="E28" s="258">
        <v>0</v>
      </c>
      <c r="F28" s="258">
        <v>21312.73</v>
      </c>
    </row>
    <row r="29" spans="1:6">
      <c r="A29" s="257" t="s">
        <v>240</v>
      </c>
      <c r="B29" s="257" t="s">
        <v>239</v>
      </c>
      <c r="C29" s="258">
        <v>21312.73</v>
      </c>
      <c r="D29" s="258">
        <v>0</v>
      </c>
      <c r="E29" s="258">
        <v>0</v>
      </c>
      <c r="F29" s="258">
        <v>21312.73</v>
      </c>
    </row>
    <row r="30" spans="1:6">
      <c r="A30" s="257" t="s">
        <v>241</v>
      </c>
      <c r="B30" s="257" t="s">
        <v>242</v>
      </c>
      <c r="C30" s="258">
        <v>15420.09</v>
      </c>
      <c r="D30" s="258">
        <v>0</v>
      </c>
      <c r="E30" s="258">
        <v>0</v>
      </c>
      <c r="F30" s="258">
        <v>15420.09</v>
      </c>
    </row>
    <row r="31" spans="1:6">
      <c r="A31" s="257" t="s">
        <v>243</v>
      </c>
      <c r="B31" s="257" t="s">
        <v>242</v>
      </c>
      <c r="C31" s="258">
        <v>15420.09</v>
      </c>
      <c r="D31" s="258">
        <v>0</v>
      </c>
      <c r="E31" s="258">
        <v>0</v>
      </c>
      <c r="F31" s="258">
        <v>15420.09</v>
      </c>
    </row>
    <row r="32" spans="1:6">
      <c r="A32" s="257" t="s">
        <v>244</v>
      </c>
      <c r="B32" s="257" t="s">
        <v>245</v>
      </c>
      <c r="C32" s="258">
        <v>74.84</v>
      </c>
      <c r="D32" s="258">
        <v>0</v>
      </c>
      <c r="E32" s="258">
        <v>0</v>
      </c>
      <c r="F32" s="258">
        <v>74.84</v>
      </c>
    </row>
    <row r="33" spans="1:6">
      <c r="A33" s="257" t="s">
        <v>246</v>
      </c>
      <c r="B33" s="257" t="s">
        <v>245</v>
      </c>
      <c r="C33" s="258">
        <v>74.84</v>
      </c>
      <c r="D33" s="258">
        <v>0</v>
      </c>
      <c r="E33" s="258">
        <v>0</v>
      </c>
      <c r="F33" s="258">
        <v>74.84</v>
      </c>
    </row>
    <row r="34" spans="1:6">
      <c r="A34" s="257" t="s">
        <v>247</v>
      </c>
      <c r="B34" s="257" t="s">
        <v>248</v>
      </c>
      <c r="C34" s="258">
        <v>1644.15</v>
      </c>
      <c r="D34" s="258">
        <v>0</v>
      </c>
      <c r="E34" s="258">
        <v>0</v>
      </c>
      <c r="F34" s="258">
        <v>1644.15</v>
      </c>
    </row>
    <row r="35" spans="1:6">
      <c r="A35" s="257" t="s">
        <v>249</v>
      </c>
      <c r="B35" s="257" t="s">
        <v>248</v>
      </c>
      <c r="C35" s="258">
        <v>1644.15</v>
      </c>
      <c r="D35" s="258">
        <v>0</v>
      </c>
      <c r="E35" s="258">
        <v>0</v>
      </c>
      <c r="F35" s="258">
        <v>1644.15</v>
      </c>
    </row>
    <row r="36" spans="1:6">
      <c r="A36" s="257" t="s">
        <v>250</v>
      </c>
      <c r="B36" s="257" t="s">
        <v>251</v>
      </c>
      <c r="C36" s="258">
        <v>-38451.81</v>
      </c>
      <c r="D36" s="258">
        <v>0</v>
      </c>
      <c r="E36" s="258">
        <v>0</v>
      </c>
      <c r="F36" s="258">
        <v>-38451.81</v>
      </c>
    </row>
    <row r="37" spans="1:6">
      <c r="A37" s="257" t="s">
        <v>252</v>
      </c>
      <c r="B37" s="257" t="s">
        <v>251</v>
      </c>
      <c r="C37" s="258">
        <v>-38451.81</v>
      </c>
      <c r="D37" s="258">
        <v>0</v>
      </c>
      <c r="E37" s="258">
        <v>0</v>
      </c>
      <c r="F37" s="258">
        <v>-38451.81</v>
      </c>
    </row>
    <row r="38" spans="1:6">
      <c r="A38" s="257" t="s">
        <v>253</v>
      </c>
      <c r="B38" s="257" t="s">
        <v>254</v>
      </c>
      <c r="C38" s="258">
        <v>102000.41</v>
      </c>
      <c r="D38" s="258">
        <v>0</v>
      </c>
      <c r="E38" s="258">
        <v>0</v>
      </c>
      <c r="F38" s="258">
        <v>102000.41</v>
      </c>
    </row>
    <row r="39" spans="1:6">
      <c r="A39" s="257" t="s">
        <v>255</v>
      </c>
      <c r="B39" s="257" t="s">
        <v>197</v>
      </c>
      <c r="C39" s="258">
        <v>102000.41</v>
      </c>
      <c r="D39" s="258">
        <v>0</v>
      </c>
      <c r="E39" s="258">
        <v>0</v>
      </c>
      <c r="F39" s="258">
        <v>102000.41</v>
      </c>
    </row>
    <row r="40" spans="1:6">
      <c r="A40" s="257" t="s">
        <v>256</v>
      </c>
      <c r="B40" s="257" t="s">
        <v>196</v>
      </c>
      <c r="C40" s="258">
        <v>102000.41</v>
      </c>
      <c r="D40" s="258">
        <v>0</v>
      </c>
      <c r="E40" s="258">
        <v>0</v>
      </c>
      <c r="F40" s="258">
        <v>102000.41</v>
      </c>
    </row>
    <row r="41" spans="1:6">
      <c r="A41" s="257" t="s">
        <v>257</v>
      </c>
      <c r="B41" s="257" t="s">
        <v>258</v>
      </c>
      <c r="C41" s="258">
        <v>21558</v>
      </c>
      <c r="D41" s="258">
        <v>0</v>
      </c>
      <c r="E41" s="258">
        <v>0</v>
      </c>
      <c r="F41" s="258">
        <v>21558</v>
      </c>
    </row>
    <row r="42" spans="1:6">
      <c r="A42" s="257" t="s">
        <v>259</v>
      </c>
      <c r="B42" s="257" t="s">
        <v>260</v>
      </c>
      <c r="C42" s="258">
        <v>16000</v>
      </c>
      <c r="D42" s="258">
        <v>0</v>
      </c>
      <c r="E42" s="258">
        <v>0</v>
      </c>
      <c r="F42" s="258">
        <v>16000</v>
      </c>
    </row>
    <row r="43" spans="1:6">
      <c r="A43" s="257" t="s">
        <v>261</v>
      </c>
      <c r="B43" s="257" t="s">
        <v>262</v>
      </c>
      <c r="C43" s="258">
        <v>64442.41</v>
      </c>
      <c r="D43" s="258">
        <v>0</v>
      </c>
      <c r="E43" s="258">
        <v>0</v>
      </c>
      <c r="F43" s="258">
        <v>64442.41</v>
      </c>
    </row>
    <row r="44" spans="1:6">
      <c r="A44" s="257" t="s">
        <v>263</v>
      </c>
      <c r="B44" s="257" t="s">
        <v>264</v>
      </c>
      <c r="C44" s="258">
        <v>1953.92</v>
      </c>
      <c r="D44" s="258">
        <v>0</v>
      </c>
      <c r="E44" s="258">
        <v>11.9</v>
      </c>
      <c r="F44" s="258">
        <v>1942.02</v>
      </c>
    </row>
    <row r="45" spans="1:6">
      <c r="A45" s="257" t="s">
        <v>265</v>
      </c>
      <c r="B45" s="257" t="s">
        <v>266</v>
      </c>
      <c r="C45" s="258">
        <v>1953.92</v>
      </c>
      <c r="D45" s="258">
        <v>0</v>
      </c>
      <c r="E45" s="258">
        <v>11.9</v>
      </c>
      <c r="F45" s="258">
        <v>1942.02</v>
      </c>
    </row>
    <row r="46" spans="1:6">
      <c r="A46" s="257" t="s">
        <v>267</v>
      </c>
      <c r="B46" s="257" t="s">
        <v>266</v>
      </c>
      <c r="C46" s="258">
        <v>5714.29</v>
      </c>
      <c r="D46" s="258">
        <v>0</v>
      </c>
      <c r="E46" s="258">
        <v>0</v>
      </c>
      <c r="F46" s="258">
        <v>5714.29</v>
      </c>
    </row>
    <row r="47" spans="1:6">
      <c r="A47" s="257" t="s">
        <v>268</v>
      </c>
      <c r="B47" s="257" t="s">
        <v>266</v>
      </c>
      <c r="C47" s="258">
        <v>5714.29</v>
      </c>
      <c r="D47" s="258">
        <v>0</v>
      </c>
      <c r="E47" s="258">
        <v>0</v>
      </c>
      <c r="F47" s="258">
        <v>5714.29</v>
      </c>
    </row>
    <row r="48" spans="1:6">
      <c r="A48" s="257" t="s">
        <v>269</v>
      </c>
      <c r="B48" s="257" t="s">
        <v>270</v>
      </c>
      <c r="C48" s="258">
        <v>-3760.37</v>
      </c>
      <c r="D48" s="258">
        <v>0</v>
      </c>
      <c r="E48" s="258">
        <v>11.9</v>
      </c>
      <c r="F48" s="258">
        <v>-3772.27</v>
      </c>
    </row>
    <row r="49" spans="1:6">
      <c r="A49" s="257" t="s">
        <v>271</v>
      </c>
      <c r="B49" s="257" t="s">
        <v>270</v>
      </c>
      <c r="C49" s="258">
        <v>-3760.37</v>
      </c>
      <c r="D49" s="258">
        <v>0</v>
      </c>
      <c r="E49" s="258">
        <v>11.9</v>
      </c>
      <c r="F49" s="258">
        <v>-3772.27</v>
      </c>
    </row>
    <row r="50" spans="1:6">
      <c r="A50" s="257" t="s">
        <v>272</v>
      </c>
      <c r="B50" s="257" t="s">
        <v>273</v>
      </c>
      <c r="C50" s="258">
        <v>-50540.09</v>
      </c>
      <c r="D50" s="258">
        <v>2352.5100000000002</v>
      </c>
      <c r="E50" s="258">
        <v>8815.93</v>
      </c>
      <c r="F50" s="258">
        <v>-57003.51</v>
      </c>
    </row>
    <row r="51" spans="1:6">
      <c r="A51" s="257" t="s">
        <v>274</v>
      </c>
      <c r="B51" s="257" t="s">
        <v>275</v>
      </c>
      <c r="C51" s="258">
        <v>-50540.09</v>
      </c>
      <c r="D51" s="258">
        <v>2352.5100000000002</v>
      </c>
      <c r="E51" s="258">
        <v>8815.93</v>
      </c>
      <c r="F51" s="258">
        <v>-57003.51</v>
      </c>
    </row>
    <row r="52" spans="1:6">
      <c r="A52" s="257" t="s">
        <v>276</v>
      </c>
      <c r="B52" s="257" t="s">
        <v>277</v>
      </c>
      <c r="C52" s="258">
        <v>-4103.1099999999997</v>
      </c>
      <c r="D52" s="258">
        <v>2265.12</v>
      </c>
      <c r="E52" s="258">
        <v>3017.78</v>
      </c>
      <c r="F52" s="258">
        <v>-4855.7700000000004</v>
      </c>
    </row>
    <row r="53" spans="1:6">
      <c r="A53" s="257" t="s">
        <v>278</v>
      </c>
      <c r="B53" s="257" t="s">
        <v>279</v>
      </c>
      <c r="C53" s="258">
        <v>-1928.72</v>
      </c>
      <c r="D53" s="258">
        <v>183.28</v>
      </c>
      <c r="E53" s="258">
        <v>436.38</v>
      </c>
      <c r="F53" s="258">
        <v>-2181.8200000000002</v>
      </c>
    </row>
    <row r="54" spans="1:6">
      <c r="A54" s="257" t="s">
        <v>280</v>
      </c>
      <c r="B54" s="257" t="s">
        <v>281</v>
      </c>
      <c r="C54" s="258">
        <v>-183.28</v>
      </c>
      <c r="D54" s="258">
        <v>183.28</v>
      </c>
      <c r="E54" s="258">
        <v>0</v>
      </c>
      <c r="F54" s="258">
        <v>0</v>
      </c>
    </row>
    <row r="55" spans="1:6">
      <c r="A55" s="257" t="s">
        <v>282</v>
      </c>
      <c r="B55" s="257" t="s">
        <v>281</v>
      </c>
      <c r="C55" s="258">
        <v>-183.28</v>
      </c>
      <c r="D55" s="258">
        <v>183.28</v>
      </c>
      <c r="E55" s="258">
        <v>0</v>
      </c>
      <c r="F55" s="258">
        <v>0</v>
      </c>
    </row>
    <row r="56" spans="1:6">
      <c r="A56" s="257" t="s">
        <v>283</v>
      </c>
      <c r="B56" s="257" t="s">
        <v>284</v>
      </c>
      <c r="C56" s="258">
        <v>-1745.44</v>
      </c>
      <c r="D56" s="258">
        <v>0</v>
      </c>
      <c r="E56" s="258">
        <v>436.38</v>
      </c>
      <c r="F56" s="258">
        <v>-2181.8200000000002</v>
      </c>
    </row>
    <row r="57" spans="1:6">
      <c r="A57" s="257" t="s">
        <v>285</v>
      </c>
      <c r="B57" s="257" t="s">
        <v>286</v>
      </c>
      <c r="C57" s="258">
        <v>-872.72</v>
      </c>
      <c r="D57" s="258">
        <v>0</v>
      </c>
      <c r="E57" s="258">
        <v>218.19</v>
      </c>
      <c r="F57" s="258">
        <v>-1090.9100000000001</v>
      </c>
    </row>
    <row r="58" spans="1:6">
      <c r="A58" s="257" t="s">
        <v>287</v>
      </c>
      <c r="B58" s="257" t="s">
        <v>288</v>
      </c>
      <c r="C58" s="258">
        <v>-872.72</v>
      </c>
      <c r="D58" s="258">
        <v>0</v>
      </c>
      <c r="E58" s="258">
        <v>218.19</v>
      </c>
      <c r="F58" s="258">
        <v>-1090.9100000000001</v>
      </c>
    </row>
    <row r="59" spans="1:6">
      <c r="A59" s="257" t="s">
        <v>290</v>
      </c>
      <c r="B59" s="257" t="s">
        <v>291</v>
      </c>
      <c r="C59" s="258">
        <v>-158.1</v>
      </c>
      <c r="D59" s="258">
        <v>158.1</v>
      </c>
      <c r="E59" s="258">
        <v>607.79999999999995</v>
      </c>
      <c r="F59" s="258">
        <v>-607.79999999999995</v>
      </c>
    </row>
    <row r="60" spans="1:6">
      <c r="A60" s="257" t="s">
        <v>292</v>
      </c>
      <c r="B60" s="257" t="s">
        <v>293</v>
      </c>
      <c r="C60" s="258">
        <v>-65.099999999999994</v>
      </c>
      <c r="D60" s="258">
        <v>65.099999999999994</v>
      </c>
      <c r="E60" s="258">
        <v>210</v>
      </c>
      <c r="F60" s="258">
        <v>-210</v>
      </c>
    </row>
    <row r="61" spans="1:6">
      <c r="A61" s="257" t="s">
        <v>294</v>
      </c>
      <c r="B61" s="257" t="s">
        <v>295</v>
      </c>
      <c r="C61" s="258">
        <v>-65.099999999999994</v>
      </c>
      <c r="D61" s="258">
        <v>65.099999999999994</v>
      </c>
      <c r="E61" s="258">
        <v>210</v>
      </c>
      <c r="F61" s="258">
        <v>-210</v>
      </c>
    </row>
    <row r="62" spans="1:6">
      <c r="A62" s="257" t="s">
        <v>296</v>
      </c>
      <c r="B62" s="257" t="s">
        <v>297</v>
      </c>
      <c r="C62" s="258">
        <v>-93</v>
      </c>
      <c r="D62" s="258">
        <v>93</v>
      </c>
      <c r="E62" s="258">
        <v>397.8</v>
      </c>
      <c r="F62" s="258">
        <v>-397.8</v>
      </c>
    </row>
    <row r="63" spans="1:6">
      <c r="A63" s="257" t="s">
        <v>298</v>
      </c>
      <c r="B63" s="257" t="s">
        <v>299</v>
      </c>
      <c r="C63" s="258">
        <v>-93</v>
      </c>
      <c r="D63" s="258">
        <v>93</v>
      </c>
      <c r="E63" s="258">
        <v>397.8</v>
      </c>
      <c r="F63" s="258">
        <v>-397.8</v>
      </c>
    </row>
    <row r="64" spans="1:6">
      <c r="A64" s="257" t="s">
        <v>300</v>
      </c>
      <c r="B64" s="257" t="s">
        <v>301</v>
      </c>
      <c r="C64" s="258">
        <v>-251</v>
      </c>
      <c r="D64" s="258">
        <v>251</v>
      </c>
      <c r="E64" s="258">
        <v>300.86</v>
      </c>
      <c r="F64" s="258">
        <v>-300.86</v>
      </c>
    </row>
    <row r="65" spans="1:6">
      <c r="A65" s="257" t="s">
        <v>302</v>
      </c>
      <c r="B65" s="257" t="s">
        <v>303</v>
      </c>
      <c r="C65" s="258">
        <v>-216</v>
      </c>
      <c r="D65" s="258">
        <v>216</v>
      </c>
      <c r="E65" s="258">
        <v>265.86</v>
      </c>
      <c r="F65" s="258">
        <v>-265.86</v>
      </c>
    </row>
    <row r="66" spans="1:6">
      <c r="A66" s="257" t="s">
        <v>304</v>
      </c>
      <c r="B66" s="257" t="s">
        <v>305</v>
      </c>
      <c r="C66" s="258">
        <v>-216</v>
      </c>
      <c r="D66" s="258">
        <v>216</v>
      </c>
      <c r="E66" s="258">
        <v>265.86</v>
      </c>
      <c r="F66" s="258">
        <v>-265.86</v>
      </c>
    </row>
    <row r="67" spans="1:6">
      <c r="A67" s="257" t="s">
        <v>306</v>
      </c>
      <c r="B67" s="257" t="s">
        <v>307</v>
      </c>
      <c r="C67" s="258">
        <v>-35</v>
      </c>
      <c r="D67" s="258">
        <v>35</v>
      </c>
      <c r="E67" s="258">
        <v>35</v>
      </c>
      <c r="F67" s="258">
        <v>-35</v>
      </c>
    </row>
    <row r="68" spans="1:6">
      <c r="A68" s="257" t="s">
        <v>308</v>
      </c>
      <c r="B68" s="257" t="s">
        <v>309</v>
      </c>
      <c r="C68" s="258">
        <v>-35</v>
      </c>
      <c r="D68" s="258">
        <v>35</v>
      </c>
      <c r="E68" s="258">
        <v>35</v>
      </c>
      <c r="F68" s="258">
        <v>-35</v>
      </c>
    </row>
    <row r="69" spans="1:6">
      <c r="A69" s="257" t="s">
        <v>310</v>
      </c>
      <c r="B69" s="257" t="s">
        <v>311</v>
      </c>
      <c r="C69" s="258">
        <v>0</v>
      </c>
      <c r="D69" s="258">
        <v>591.74</v>
      </c>
      <c r="E69" s="258">
        <v>591.74</v>
      </c>
      <c r="F69" s="258">
        <v>0</v>
      </c>
    </row>
    <row r="70" spans="1:6">
      <c r="A70" s="257" t="s">
        <v>312</v>
      </c>
      <c r="B70" s="257" t="s">
        <v>313</v>
      </c>
      <c r="C70" s="258">
        <v>0</v>
      </c>
      <c r="D70" s="258">
        <v>452</v>
      </c>
      <c r="E70" s="258">
        <v>452</v>
      </c>
      <c r="F70" s="258">
        <v>0</v>
      </c>
    </row>
    <row r="71" spans="1:6">
      <c r="A71" s="257" t="s">
        <v>314</v>
      </c>
      <c r="B71" s="257" t="s">
        <v>315</v>
      </c>
      <c r="C71" s="258">
        <v>0</v>
      </c>
      <c r="D71" s="258">
        <v>452</v>
      </c>
      <c r="E71" s="258">
        <v>452</v>
      </c>
      <c r="F71" s="258">
        <v>0</v>
      </c>
    </row>
    <row r="72" spans="1:6">
      <c r="A72" s="257" t="s">
        <v>316</v>
      </c>
      <c r="B72" s="257" t="s">
        <v>317</v>
      </c>
      <c r="C72" s="258">
        <v>0</v>
      </c>
      <c r="D72" s="258">
        <v>139.74</v>
      </c>
      <c r="E72" s="258">
        <v>139.74</v>
      </c>
      <c r="F72" s="258">
        <v>0</v>
      </c>
    </row>
    <row r="73" spans="1:6">
      <c r="A73" s="257" t="s">
        <v>318</v>
      </c>
      <c r="B73" s="257" t="s">
        <v>319</v>
      </c>
      <c r="C73" s="258">
        <v>0</v>
      </c>
      <c r="D73" s="258">
        <v>139.74</v>
      </c>
      <c r="E73" s="258">
        <v>139.74</v>
      </c>
      <c r="F73" s="258">
        <v>0</v>
      </c>
    </row>
    <row r="74" spans="1:6">
      <c r="A74" s="257" t="s">
        <v>320</v>
      </c>
      <c r="B74" s="257" t="s">
        <v>321</v>
      </c>
      <c r="C74" s="258">
        <v>-1765.29</v>
      </c>
      <c r="D74" s="258">
        <v>0</v>
      </c>
      <c r="E74" s="258">
        <v>0</v>
      </c>
      <c r="F74" s="258">
        <v>-1765.29</v>
      </c>
    </row>
    <row r="75" spans="1:6">
      <c r="A75" s="257" t="s">
        <v>323</v>
      </c>
      <c r="B75" s="257" t="s">
        <v>324</v>
      </c>
      <c r="C75" s="258">
        <v>-1765.29</v>
      </c>
      <c r="D75" s="258">
        <v>0</v>
      </c>
      <c r="E75" s="258">
        <v>0</v>
      </c>
      <c r="F75" s="258">
        <v>-1765.29</v>
      </c>
    </row>
    <row r="76" spans="1:6">
      <c r="A76" s="257" t="s">
        <v>325</v>
      </c>
      <c r="B76" s="257" t="s">
        <v>326</v>
      </c>
      <c r="C76" s="258">
        <v>-1765.29</v>
      </c>
      <c r="D76" s="258">
        <v>0</v>
      </c>
      <c r="E76" s="258">
        <v>0</v>
      </c>
      <c r="F76" s="258">
        <v>-1765.29</v>
      </c>
    </row>
    <row r="77" spans="1:6">
      <c r="A77" s="257" t="s">
        <v>327</v>
      </c>
      <c r="B77" s="257" t="s">
        <v>328</v>
      </c>
      <c r="C77" s="258">
        <v>0</v>
      </c>
      <c r="D77" s="258">
        <v>1081</v>
      </c>
      <c r="E77" s="258">
        <v>1081</v>
      </c>
      <c r="F77" s="258">
        <v>0</v>
      </c>
    </row>
    <row r="78" spans="1:6">
      <c r="A78" s="257" t="s">
        <v>329</v>
      </c>
      <c r="B78" s="257" t="s">
        <v>328</v>
      </c>
      <c r="C78" s="258">
        <v>0</v>
      </c>
      <c r="D78" s="258">
        <v>1081</v>
      </c>
      <c r="E78" s="258">
        <v>1081</v>
      </c>
      <c r="F78" s="258">
        <v>0</v>
      </c>
    </row>
    <row r="79" spans="1:6">
      <c r="A79" s="257" t="s">
        <v>330</v>
      </c>
      <c r="B79" s="257" t="s">
        <v>260</v>
      </c>
      <c r="C79" s="258">
        <v>0</v>
      </c>
      <c r="D79" s="258">
        <v>406.8</v>
      </c>
      <c r="E79" s="258">
        <v>406.8</v>
      </c>
      <c r="F79" s="258">
        <v>0</v>
      </c>
    </row>
    <row r="80" spans="1:6">
      <c r="A80" s="257" t="s">
        <v>331</v>
      </c>
      <c r="B80" s="257" t="s">
        <v>258</v>
      </c>
      <c r="C80" s="258">
        <v>0</v>
      </c>
      <c r="D80" s="258">
        <v>113</v>
      </c>
      <c r="E80" s="258">
        <v>113</v>
      </c>
      <c r="F80" s="258">
        <v>0</v>
      </c>
    </row>
    <row r="81" spans="1:6">
      <c r="A81" s="257" t="s">
        <v>332</v>
      </c>
      <c r="B81" s="257" t="s">
        <v>333</v>
      </c>
      <c r="C81" s="258">
        <v>0</v>
      </c>
      <c r="D81" s="258">
        <v>65.2</v>
      </c>
      <c r="E81" s="258">
        <v>65.2</v>
      </c>
      <c r="F81" s="258">
        <v>0</v>
      </c>
    </row>
    <row r="82" spans="1:6">
      <c r="A82" s="257" t="s">
        <v>334</v>
      </c>
      <c r="B82" s="257" t="s">
        <v>335</v>
      </c>
      <c r="C82" s="258">
        <v>0</v>
      </c>
      <c r="D82" s="258">
        <v>496</v>
      </c>
      <c r="E82" s="258">
        <v>496</v>
      </c>
      <c r="F82" s="258">
        <v>0</v>
      </c>
    </row>
    <row r="83" spans="1:6">
      <c r="A83" s="257" t="s">
        <v>336</v>
      </c>
      <c r="B83" s="257" t="s">
        <v>337</v>
      </c>
      <c r="C83" s="258">
        <v>-46265.75</v>
      </c>
      <c r="D83" s="258">
        <v>0</v>
      </c>
      <c r="E83" s="258">
        <v>5798.15</v>
      </c>
      <c r="F83" s="258">
        <v>-52063.9</v>
      </c>
    </row>
    <row r="84" spans="1:6">
      <c r="A84" s="257" t="s">
        <v>338</v>
      </c>
      <c r="B84" s="257" t="s">
        <v>339</v>
      </c>
      <c r="C84" s="258">
        <v>-46265.75</v>
      </c>
      <c r="D84" s="258">
        <v>0</v>
      </c>
      <c r="E84" s="258">
        <v>5798.15</v>
      </c>
      <c r="F84" s="258">
        <v>-52063.9</v>
      </c>
    </row>
    <row r="85" spans="1:6">
      <c r="A85" s="257" t="s">
        <v>340</v>
      </c>
      <c r="B85" s="257" t="s">
        <v>341</v>
      </c>
      <c r="C85" s="258">
        <v>-46265.75</v>
      </c>
      <c r="D85" s="258">
        <v>0</v>
      </c>
      <c r="E85" s="258">
        <v>5798.15</v>
      </c>
      <c r="F85" s="258">
        <v>-52063.9</v>
      </c>
    </row>
    <row r="86" spans="1:6">
      <c r="A86" s="257" t="s">
        <v>342</v>
      </c>
      <c r="B86" s="257" t="s">
        <v>343</v>
      </c>
      <c r="C86" s="258">
        <v>-46265.75</v>
      </c>
      <c r="D86" s="258">
        <v>0</v>
      </c>
      <c r="E86" s="258">
        <v>5798.15</v>
      </c>
      <c r="F86" s="258">
        <v>-52063.9</v>
      </c>
    </row>
    <row r="87" spans="1:6">
      <c r="A87" s="257" t="s">
        <v>344</v>
      </c>
      <c r="B87" s="257" t="s">
        <v>345</v>
      </c>
      <c r="C87" s="258">
        <v>-171.23</v>
      </c>
      <c r="D87" s="258">
        <v>87.39</v>
      </c>
      <c r="E87" s="258">
        <v>0</v>
      </c>
      <c r="F87" s="258">
        <v>-83.84</v>
      </c>
    </row>
    <row r="88" spans="1:6">
      <c r="A88" s="257" t="s">
        <v>346</v>
      </c>
      <c r="B88" s="257" t="s">
        <v>347</v>
      </c>
      <c r="C88" s="258">
        <v>-171.23</v>
      </c>
      <c r="D88" s="258">
        <v>87.39</v>
      </c>
      <c r="E88" s="258">
        <v>0</v>
      </c>
      <c r="F88" s="258">
        <v>-83.84</v>
      </c>
    </row>
    <row r="89" spans="1:6">
      <c r="A89" s="257" t="s">
        <v>348</v>
      </c>
      <c r="B89" s="257" t="s">
        <v>347</v>
      </c>
      <c r="C89" s="258">
        <v>-171.23</v>
      </c>
      <c r="D89" s="258">
        <v>87.39</v>
      </c>
      <c r="E89" s="258">
        <v>0</v>
      </c>
      <c r="F89" s="258">
        <v>-83.84</v>
      </c>
    </row>
    <row r="90" spans="1:6">
      <c r="A90" s="257" t="s">
        <v>349</v>
      </c>
      <c r="B90" s="257" t="s">
        <v>347</v>
      </c>
      <c r="C90" s="258">
        <v>-171.23</v>
      </c>
      <c r="D90" s="258">
        <v>87.39</v>
      </c>
      <c r="E90" s="258">
        <v>0</v>
      </c>
      <c r="F90" s="258">
        <v>-83.84</v>
      </c>
    </row>
    <row r="91" spans="1:6">
      <c r="A91" s="257" t="s">
        <v>351</v>
      </c>
      <c r="B91" s="257" t="s">
        <v>352</v>
      </c>
      <c r="C91" s="258">
        <v>-321844.21999999997</v>
      </c>
      <c r="D91" s="258">
        <v>0</v>
      </c>
      <c r="E91" s="258">
        <v>0</v>
      </c>
      <c r="F91" s="258">
        <v>-321844.21999999997</v>
      </c>
    </row>
    <row r="92" spans="1:6">
      <c r="A92" s="257" t="s">
        <v>353</v>
      </c>
      <c r="B92" s="257" t="s">
        <v>354</v>
      </c>
      <c r="C92" s="258">
        <v>-325176</v>
      </c>
      <c r="D92" s="258">
        <v>0</v>
      </c>
      <c r="E92" s="258">
        <v>0</v>
      </c>
      <c r="F92" s="258">
        <v>-325176</v>
      </c>
    </row>
    <row r="93" spans="1:6">
      <c r="A93" s="257" t="s">
        <v>355</v>
      </c>
      <c r="B93" s="257" t="s">
        <v>356</v>
      </c>
      <c r="C93" s="258">
        <v>-325176</v>
      </c>
      <c r="D93" s="258">
        <v>0</v>
      </c>
      <c r="E93" s="258">
        <v>0</v>
      </c>
      <c r="F93" s="258">
        <v>-325176</v>
      </c>
    </row>
    <row r="94" spans="1:6">
      <c r="A94" s="257" t="s">
        <v>357</v>
      </c>
      <c r="B94" s="257" t="s">
        <v>358</v>
      </c>
      <c r="C94" s="258">
        <v>-325000</v>
      </c>
      <c r="D94" s="258">
        <v>0</v>
      </c>
      <c r="E94" s="258">
        <v>0</v>
      </c>
      <c r="F94" s="258">
        <v>-325000</v>
      </c>
    </row>
    <row r="95" spans="1:6">
      <c r="A95" s="257" t="s">
        <v>359</v>
      </c>
      <c r="B95" s="257" t="s">
        <v>360</v>
      </c>
      <c r="C95" s="258">
        <v>-325000</v>
      </c>
      <c r="D95" s="258">
        <v>0</v>
      </c>
      <c r="E95" s="258">
        <v>0</v>
      </c>
      <c r="F95" s="258">
        <v>-325000</v>
      </c>
    </row>
    <row r="96" spans="1:6">
      <c r="A96" s="257" t="s">
        <v>361</v>
      </c>
      <c r="B96" s="257" t="s">
        <v>360</v>
      </c>
      <c r="C96" s="258">
        <v>-325000</v>
      </c>
      <c r="D96" s="258">
        <v>0</v>
      </c>
      <c r="E96" s="258">
        <v>0</v>
      </c>
      <c r="F96" s="258">
        <v>-325000</v>
      </c>
    </row>
    <row r="97" spans="1:6">
      <c r="A97" s="257" t="s">
        <v>362</v>
      </c>
      <c r="B97" s="257" t="s">
        <v>363</v>
      </c>
      <c r="C97" s="258">
        <v>-176</v>
      </c>
      <c r="D97" s="258">
        <v>0</v>
      </c>
      <c r="E97" s="258">
        <v>0</v>
      </c>
      <c r="F97" s="258">
        <v>-176</v>
      </c>
    </row>
    <row r="98" spans="1:6">
      <c r="A98" s="257" t="s">
        <v>364</v>
      </c>
      <c r="B98" s="257" t="s">
        <v>365</v>
      </c>
      <c r="C98" s="258">
        <v>-176</v>
      </c>
      <c r="D98" s="258">
        <v>0</v>
      </c>
      <c r="E98" s="258">
        <v>0</v>
      </c>
      <c r="F98" s="258">
        <v>-176</v>
      </c>
    </row>
    <row r="99" spans="1:6">
      <c r="A99" s="257" t="s">
        <v>366</v>
      </c>
      <c r="B99" s="257" t="s">
        <v>367</v>
      </c>
      <c r="C99" s="258">
        <v>-176</v>
      </c>
      <c r="D99" s="258">
        <v>0</v>
      </c>
      <c r="E99" s="258">
        <v>0</v>
      </c>
      <c r="F99" s="258">
        <v>-176</v>
      </c>
    </row>
    <row r="100" spans="1:6">
      <c r="A100" s="257" t="s">
        <v>368</v>
      </c>
      <c r="B100" s="257" t="s">
        <v>369</v>
      </c>
      <c r="C100" s="258">
        <v>-9171.14</v>
      </c>
      <c r="D100" s="258">
        <v>0</v>
      </c>
      <c r="E100" s="258">
        <v>0</v>
      </c>
      <c r="F100" s="258">
        <v>-9171.14</v>
      </c>
    </row>
    <row r="101" spans="1:6">
      <c r="A101" s="257" t="s">
        <v>370</v>
      </c>
      <c r="B101" s="257" t="s">
        <v>369</v>
      </c>
      <c r="C101" s="258">
        <v>-9171.14</v>
      </c>
      <c r="D101" s="258">
        <v>0</v>
      </c>
      <c r="E101" s="258">
        <v>0</v>
      </c>
      <c r="F101" s="258">
        <v>-9171.14</v>
      </c>
    </row>
    <row r="102" spans="1:6">
      <c r="A102" s="257" t="s">
        <v>371</v>
      </c>
      <c r="B102" s="257" t="s">
        <v>372</v>
      </c>
      <c r="C102" s="258">
        <v>-9171.14</v>
      </c>
      <c r="D102" s="258">
        <v>0</v>
      </c>
      <c r="E102" s="258">
        <v>0</v>
      </c>
      <c r="F102" s="258">
        <v>-9171.14</v>
      </c>
    </row>
    <row r="103" spans="1:6">
      <c r="A103" s="257" t="s">
        <v>373</v>
      </c>
      <c r="B103" s="257" t="s">
        <v>372</v>
      </c>
      <c r="C103" s="258">
        <v>-9171.14</v>
      </c>
      <c r="D103" s="258">
        <v>0</v>
      </c>
      <c r="E103" s="258">
        <v>0</v>
      </c>
      <c r="F103" s="258">
        <v>-9171.14</v>
      </c>
    </row>
    <row r="104" spans="1:6">
      <c r="A104" s="257" t="s">
        <v>374</v>
      </c>
      <c r="B104" s="257" t="s">
        <v>372</v>
      </c>
      <c r="C104" s="258">
        <v>-9171.14</v>
      </c>
      <c r="D104" s="258">
        <v>0</v>
      </c>
      <c r="E104" s="258">
        <v>0</v>
      </c>
      <c r="F104" s="258">
        <v>-9171.14</v>
      </c>
    </row>
    <row r="105" spans="1:6">
      <c r="A105" s="257" t="s">
        <v>375</v>
      </c>
      <c r="B105" s="257" t="s">
        <v>376</v>
      </c>
      <c r="C105" s="258">
        <v>12502.92</v>
      </c>
      <c r="D105" s="258">
        <v>0</v>
      </c>
      <c r="E105" s="258">
        <v>0</v>
      </c>
      <c r="F105" s="258">
        <v>12502.92</v>
      </c>
    </row>
    <row r="106" spans="1:6">
      <c r="A106" s="257" t="s">
        <v>377</v>
      </c>
      <c r="B106" s="257" t="s">
        <v>378</v>
      </c>
      <c r="C106" s="258">
        <v>12502.92</v>
      </c>
      <c r="D106" s="258">
        <v>0</v>
      </c>
      <c r="E106" s="258">
        <v>0</v>
      </c>
      <c r="F106" s="258">
        <v>12502.92</v>
      </c>
    </row>
    <row r="107" spans="1:6">
      <c r="A107" s="257" t="s">
        <v>379</v>
      </c>
      <c r="B107" s="257" t="s">
        <v>380</v>
      </c>
      <c r="C107" s="258">
        <v>-120911.26</v>
      </c>
      <c r="D107" s="258">
        <v>0</v>
      </c>
      <c r="E107" s="258">
        <v>0</v>
      </c>
      <c r="F107" s="258">
        <v>-120911.26</v>
      </c>
    </row>
    <row r="108" spans="1:6">
      <c r="A108" s="257" t="s">
        <v>381</v>
      </c>
      <c r="B108" s="257" t="s">
        <v>382</v>
      </c>
      <c r="C108" s="258">
        <v>-120911.26</v>
      </c>
      <c r="D108" s="258">
        <v>0</v>
      </c>
      <c r="E108" s="258">
        <v>0</v>
      </c>
      <c r="F108" s="258">
        <v>-120911.26</v>
      </c>
    </row>
    <row r="109" spans="1:6">
      <c r="A109" s="257" t="s">
        <v>383</v>
      </c>
      <c r="B109" s="257" t="s">
        <v>382</v>
      </c>
      <c r="C109" s="258">
        <v>-120911.26</v>
      </c>
      <c r="D109" s="258">
        <v>0</v>
      </c>
      <c r="E109" s="258">
        <v>0</v>
      </c>
      <c r="F109" s="258">
        <v>-120911.26</v>
      </c>
    </row>
    <row r="110" spans="1:6">
      <c r="A110" s="257" t="s">
        <v>384</v>
      </c>
      <c r="B110" s="257" t="s">
        <v>385</v>
      </c>
      <c r="C110" s="258">
        <v>133414.18</v>
      </c>
      <c r="D110" s="258">
        <v>0</v>
      </c>
      <c r="E110" s="258">
        <v>0</v>
      </c>
      <c r="F110" s="258">
        <v>133414.18</v>
      </c>
    </row>
    <row r="111" spans="1:6">
      <c r="A111" s="257" t="s">
        <v>386</v>
      </c>
      <c r="B111" s="257" t="s">
        <v>387</v>
      </c>
      <c r="C111" s="258">
        <v>133414.18</v>
      </c>
      <c r="D111" s="258">
        <v>0</v>
      </c>
      <c r="E111" s="258">
        <v>0</v>
      </c>
      <c r="F111" s="258">
        <v>133414.18</v>
      </c>
    </row>
    <row r="112" spans="1:6">
      <c r="A112" s="257" t="s">
        <v>388</v>
      </c>
      <c r="B112" s="257" t="s">
        <v>387</v>
      </c>
      <c r="C112" s="258">
        <v>133414.18</v>
      </c>
      <c r="D112" s="258">
        <v>0</v>
      </c>
      <c r="E112" s="258">
        <v>0</v>
      </c>
      <c r="F112" s="258">
        <v>133414.18</v>
      </c>
    </row>
    <row r="113" spans="1:6">
      <c r="A113" s="257" t="s">
        <v>389</v>
      </c>
      <c r="B113" s="257" t="s">
        <v>390</v>
      </c>
      <c r="C113" s="258">
        <v>30293.81</v>
      </c>
      <c r="D113" s="258">
        <v>6703.46</v>
      </c>
      <c r="E113" s="258">
        <v>0</v>
      </c>
      <c r="F113" s="258">
        <v>36997.269999999997</v>
      </c>
    </row>
    <row r="114" spans="1:6">
      <c r="A114" s="257" t="s">
        <v>391</v>
      </c>
      <c r="B114" s="257" t="s">
        <v>392</v>
      </c>
      <c r="C114" s="258">
        <v>29975.919999999998</v>
      </c>
      <c r="D114" s="258">
        <v>6475.32</v>
      </c>
      <c r="E114" s="258">
        <v>0</v>
      </c>
      <c r="F114" s="258">
        <v>36451.24</v>
      </c>
    </row>
    <row r="115" spans="1:6">
      <c r="A115" s="257" t="s">
        <v>393</v>
      </c>
      <c r="B115" s="257" t="s">
        <v>394</v>
      </c>
      <c r="C115" s="258">
        <v>1017</v>
      </c>
      <c r="D115" s="258">
        <v>339</v>
      </c>
      <c r="E115" s="258">
        <v>0</v>
      </c>
      <c r="F115" s="258">
        <v>1356</v>
      </c>
    </row>
    <row r="116" spans="1:6">
      <c r="A116" s="257" t="s">
        <v>395</v>
      </c>
      <c r="B116" s="257" t="s">
        <v>396</v>
      </c>
      <c r="C116" s="258">
        <v>1017</v>
      </c>
      <c r="D116" s="258">
        <v>339</v>
      </c>
      <c r="E116" s="258">
        <v>0</v>
      </c>
      <c r="F116" s="258">
        <v>1356</v>
      </c>
    </row>
    <row r="117" spans="1:6">
      <c r="A117" s="257" t="s">
        <v>397</v>
      </c>
      <c r="B117" s="257" t="s">
        <v>398</v>
      </c>
      <c r="C117" s="258">
        <v>1017</v>
      </c>
      <c r="D117" s="258">
        <v>339</v>
      </c>
      <c r="E117" s="258">
        <v>0</v>
      </c>
      <c r="F117" s="258">
        <v>1356</v>
      </c>
    </row>
    <row r="118" spans="1:6">
      <c r="A118" s="257" t="s">
        <v>399</v>
      </c>
      <c r="B118" s="257" t="s">
        <v>400</v>
      </c>
      <c r="C118" s="258">
        <v>1017</v>
      </c>
      <c r="D118" s="258">
        <v>339</v>
      </c>
      <c r="E118" s="258">
        <v>0</v>
      </c>
      <c r="F118" s="258">
        <v>1356</v>
      </c>
    </row>
    <row r="119" spans="1:6">
      <c r="A119" s="257" t="s">
        <v>411</v>
      </c>
      <c r="B119" s="257" t="s">
        <v>412</v>
      </c>
      <c r="C119" s="259">
        <v>28911.32</v>
      </c>
      <c r="D119" s="259">
        <v>6124.42</v>
      </c>
      <c r="E119" s="259">
        <v>0</v>
      </c>
      <c r="F119" s="259">
        <v>35035.74</v>
      </c>
    </row>
    <row r="120" spans="1:6">
      <c r="A120" s="257" t="s">
        <v>413</v>
      </c>
      <c r="B120" s="257" t="s">
        <v>414</v>
      </c>
      <c r="C120" s="258">
        <v>11675.4</v>
      </c>
      <c r="D120" s="258">
        <v>3530.63</v>
      </c>
      <c r="E120" s="258">
        <v>0</v>
      </c>
      <c r="F120" s="258">
        <v>15206.03</v>
      </c>
    </row>
    <row r="121" spans="1:6">
      <c r="A121" s="257" t="s">
        <v>415</v>
      </c>
      <c r="B121" s="257" t="s">
        <v>416</v>
      </c>
      <c r="C121" s="258">
        <v>8640</v>
      </c>
      <c r="D121" s="258">
        <v>2400</v>
      </c>
      <c r="E121" s="258">
        <v>0</v>
      </c>
      <c r="F121" s="258">
        <v>11040</v>
      </c>
    </row>
    <row r="122" spans="1:6">
      <c r="A122" s="257" t="s">
        <v>417</v>
      </c>
      <c r="B122" s="257" t="s">
        <v>416</v>
      </c>
      <c r="C122" s="258">
        <v>8640</v>
      </c>
      <c r="D122" s="258">
        <v>2400</v>
      </c>
      <c r="E122" s="258">
        <v>0</v>
      </c>
      <c r="F122" s="258">
        <v>11040</v>
      </c>
    </row>
    <row r="123" spans="1:6">
      <c r="A123" s="257" t="s">
        <v>418</v>
      </c>
      <c r="B123" s="257" t="s">
        <v>406</v>
      </c>
      <c r="C123" s="258">
        <v>872.72</v>
      </c>
      <c r="D123" s="258">
        <v>218.19</v>
      </c>
      <c r="E123" s="258">
        <v>0</v>
      </c>
      <c r="F123" s="258">
        <v>1090.9100000000001</v>
      </c>
    </row>
    <row r="124" spans="1:6">
      <c r="A124" s="257" t="s">
        <v>419</v>
      </c>
      <c r="B124" s="257" t="s">
        <v>406</v>
      </c>
      <c r="C124" s="258">
        <v>872.72</v>
      </c>
      <c r="D124" s="258">
        <v>218.19</v>
      </c>
      <c r="E124" s="258">
        <v>0</v>
      </c>
      <c r="F124" s="258">
        <v>1090.9100000000001</v>
      </c>
    </row>
    <row r="125" spans="1:6">
      <c r="A125" s="257" t="s">
        <v>420</v>
      </c>
      <c r="B125" s="257" t="s">
        <v>235</v>
      </c>
      <c r="C125" s="258">
        <v>423.27</v>
      </c>
      <c r="D125" s="258">
        <v>68.72</v>
      </c>
      <c r="E125" s="258">
        <v>0</v>
      </c>
      <c r="F125" s="258">
        <v>491.99</v>
      </c>
    </row>
    <row r="126" spans="1:6">
      <c r="A126" s="257" t="s">
        <v>421</v>
      </c>
      <c r="B126" s="257" t="s">
        <v>235</v>
      </c>
      <c r="C126" s="258">
        <v>423.27</v>
      </c>
      <c r="D126" s="258">
        <v>68.72</v>
      </c>
      <c r="E126" s="258">
        <v>0</v>
      </c>
      <c r="F126" s="258">
        <v>491.99</v>
      </c>
    </row>
    <row r="127" spans="1:6">
      <c r="A127" s="257" t="s">
        <v>422</v>
      </c>
      <c r="B127" s="257" t="s">
        <v>407</v>
      </c>
      <c r="C127" s="258">
        <v>0</v>
      </c>
      <c r="D127" s="258">
        <v>270</v>
      </c>
      <c r="E127" s="258">
        <v>0</v>
      </c>
      <c r="F127" s="258">
        <v>270</v>
      </c>
    </row>
    <row r="128" spans="1:6">
      <c r="A128" s="257" t="s">
        <v>423</v>
      </c>
      <c r="B128" s="257" t="s">
        <v>407</v>
      </c>
      <c r="C128" s="258">
        <v>0</v>
      </c>
      <c r="D128" s="258">
        <v>270</v>
      </c>
      <c r="E128" s="258">
        <v>0</v>
      </c>
      <c r="F128" s="258">
        <v>270</v>
      </c>
    </row>
    <row r="129" spans="1:6">
      <c r="A129" s="257" t="s">
        <v>424</v>
      </c>
      <c r="B129" s="257" t="s">
        <v>408</v>
      </c>
      <c r="C129" s="258">
        <v>872.72</v>
      </c>
      <c r="D129" s="258">
        <v>218.19</v>
      </c>
      <c r="E129" s="258">
        <v>0</v>
      </c>
      <c r="F129" s="258">
        <v>1090.9100000000001</v>
      </c>
    </row>
    <row r="130" spans="1:6">
      <c r="A130" s="257" t="s">
        <v>425</v>
      </c>
      <c r="B130" s="257" t="s">
        <v>408</v>
      </c>
      <c r="C130" s="258">
        <v>872.72</v>
      </c>
      <c r="D130" s="258">
        <v>218.19</v>
      </c>
      <c r="E130" s="258">
        <v>0</v>
      </c>
      <c r="F130" s="258">
        <v>1090.9100000000001</v>
      </c>
    </row>
    <row r="131" spans="1:6">
      <c r="A131" s="257" t="s">
        <v>426</v>
      </c>
      <c r="B131" s="257" t="s">
        <v>409</v>
      </c>
      <c r="C131" s="258">
        <v>665.04</v>
      </c>
      <c r="D131" s="258">
        <v>355.53</v>
      </c>
      <c r="E131" s="258">
        <v>0</v>
      </c>
      <c r="F131" s="258">
        <v>1020.57</v>
      </c>
    </row>
    <row r="132" spans="1:6">
      <c r="A132" s="257" t="s">
        <v>427</v>
      </c>
      <c r="B132" s="257" t="s">
        <v>322</v>
      </c>
      <c r="C132" s="258">
        <v>292.95999999999998</v>
      </c>
      <c r="D132" s="258">
        <v>150</v>
      </c>
      <c r="E132" s="258">
        <v>0</v>
      </c>
      <c r="F132" s="258">
        <v>442.96</v>
      </c>
    </row>
    <row r="133" spans="1:6">
      <c r="A133" s="257" t="s">
        <v>428</v>
      </c>
      <c r="B133" s="257" t="s">
        <v>429</v>
      </c>
      <c r="C133" s="258">
        <v>372.08</v>
      </c>
      <c r="D133" s="258">
        <v>205.53</v>
      </c>
      <c r="E133" s="258">
        <v>0</v>
      </c>
      <c r="F133" s="258">
        <v>577.61</v>
      </c>
    </row>
    <row r="134" spans="1:6">
      <c r="A134" s="257" t="s">
        <v>430</v>
      </c>
      <c r="B134" s="257" t="s">
        <v>289</v>
      </c>
      <c r="C134" s="258">
        <v>201.65</v>
      </c>
      <c r="D134" s="258">
        <v>0</v>
      </c>
      <c r="E134" s="258">
        <v>0</v>
      </c>
      <c r="F134" s="258">
        <v>201.65</v>
      </c>
    </row>
    <row r="135" spans="1:6">
      <c r="A135" s="257" t="s">
        <v>431</v>
      </c>
      <c r="B135" s="257" t="s">
        <v>289</v>
      </c>
      <c r="C135" s="258">
        <v>201.65</v>
      </c>
      <c r="D135" s="258">
        <v>0</v>
      </c>
      <c r="E135" s="258">
        <v>0</v>
      </c>
      <c r="F135" s="258">
        <v>201.65</v>
      </c>
    </row>
    <row r="136" spans="1:6">
      <c r="A136" s="257" t="s">
        <v>432</v>
      </c>
      <c r="B136" s="257" t="s">
        <v>433</v>
      </c>
      <c r="C136" s="258">
        <v>14713.97</v>
      </c>
      <c r="D136" s="258">
        <v>2367.79</v>
      </c>
      <c r="E136" s="258">
        <v>0</v>
      </c>
      <c r="F136" s="258">
        <v>17081.759999999998</v>
      </c>
    </row>
    <row r="137" spans="1:6">
      <c r="A137" s="257" t="s">
        <v>434</v>
      </c>
      <c r="B137" s="257" t="s">
        <v>401</v>
      </c>
      <c r="C137" s="258">
        <v>2152.35</v>
      </c>
      <c r="D137" s="258">
        <v>693.95</v>
      </c>
      <c r="E137" s="258">
        <v>0</v>
      </c>
      <c r="F137" s="258">
        <v>2846.3</v>
      </c>
    </row>
    <row r="138" spans="1:6">
      <c r="A138" s="257" t="s">
        <v>435</v>
      </c>
      <c r="B138" s="257" t="s">
        <v>401</v>
      </c>
      <c r="C138" s="258">
        <v>344.35</v>
      </c>
      <c r="D138" s="258">
        <v>241.95</v>
      </c>
      <c r="E138" s="258">
        <v>0</v>
      </c>
      <c r="F138" s="258">
        <v>586.29999999999995</v>
      </c>
    </row>
    <row r="139" spans="1:6">
      <c r="A139" s="257" t="s">
        <v>436</v>
      </c>
      <c r="B139" s="257" t="s">
        <v>437</v>
      </c>
      <c r="C139" s="258">
        <v>1808</v>
      </c>
      <c r="D139" s="258">
        <v>452</v>
      </c>
      <c r="E139" s="258">
        <v>0</v>
      </c>
      <c r="F139" s="258">
        <v>2260</v>
      </c>
    </row>
    <row r="140" spans="1:6">
      <c r="A140" s="257" t="s">
        <v>438</v>
      </c>
      <c r="B140" s="257" t="s">
        <v>402</v>
      </c>
      <c r="C140" s="258">
        <v>881.4</v>
      </c>
      <c r="D140" s="258">
        <v>113</v>
      </c>
      <c r="E140" s="258">
        <v>0</v>
      </c>
      <c r="F140" s="258">
        <v>994.4</v>
      </c>
    </row>
    <row r="141" spans="1:6">
      <c r="A141" s="257" t="s">
        <v>439</v>
      </c>
      <c r="B141" s="257" t="s">
        <v>440</v>
      </c>
      <c r="C141" s="258">
        <v>881.4</v>
      </c>
      <c r="D141" s="258">
        <v>113</v>
      </c>
      <c r="E141" s="258">
        <v>0</v>
      </c>
      <c r="F141" s="258">
        <v>994.4</v>
      </c>
    </row>
    <row r="142" spans="1:6">
      <c r="A142" s="257" t="s">
        <v>441</v>
      </c>
      <c r="B142" s="257" t="s">
        <v>403</v>
      </c>
      <c r="C142" s="258">
        <v>1400</v>
      </c>
      <c r="D142" s="258">
        <v>590</v>
      </c>
      <c r="E142" s="258">
        <v>0</v>
      </c>
      <c r="F142" s="258">
        <v>1990</v>
      </c>
    </row>
    <row r="143" spans="1:6">
      <c r="A143" s="257" t="s">
        <v>442</v>
      </c>
      <c r="B143" s="257" t="s">
        <v>403</v>
      </c>
      <c r="C143" s="258">
        <v>1400</v>
      </c>
      <c r="D143" s="258">
        <v>590</v>
      </c>
      <c r="E143" s="258">
        <v>0</v>
      </c>
      <c r="F143" s="258">
        <v>1990</v>
      </c>
    </row>
    <row r="144" spans="1:6">
      <c r="A144" s="257" t="s">
        <v>443</v>
      </c>
      <c r="B144" s="257" t="s">
        <v>404</v>
      </c>
      <c r="C144" s="258">
        <v>1924.26</v>
      </c>
      <c r="D144" s="258">
        <v>65.2</v>
      </c>
      <c r="E144" s="258">
        <v>0</v>
      </c>
      <c r="F144" s="258">
        <v>1989.46</v>
      </c>
    </row>
    <row r="145" spans="1:6">
      <c r="A145" s="257" t="s">
        <v>444</v>
      </c>
      <c r="B145" s="257" t="s">
        <v>445</v>
      </c>
      <c r="C145" s="258">
        <v>520.79999999999995</v>
      </c>
      <c r="D145" s="258">
        <v>65.2</v>
      </c>
      <c r="E145" s="258">
        <v>0</v>
      </c>
      <c r="F145" s="258">
        <v>586</v>
      </c>
    </row>
    <row r="146" spans="1:6">
      <c r="A146" s="257" t="s">
        <v>446</v>
      </c>
      <c r="B146" s="257" t="s">
        <v>447</v>
      </c>
      <c r="C146" s="258">
        <v>1403.46</v>
      </c>
      <c r="D146" s="258">
        <v>0</v>
      </c>
      <c r="E146" s="258">
        <v>0</v>
      </c>
      <c r="F146" s="258">
        <v>1403.46</v>
      </c>
    </row>
    <row r="147" spans="1:6">
      <c r="A147" s="257" t="s">
        <v>448</v>
      </c>
      <c r="B147" s="257" t="s">
        <v>405</v>
      </c>
      <c r="C147" s="258">
        <v>8355.9599999999991</v>
      </c>
      <c r="D147" s="258">
        <v>905.64</v>
      </c>
      <c r="E147" s="258">
        <v>0</v>
      </c>
      <c r="F147" s="258">
        <v>9261.6</v>
      </c>
    </row>
    <row r="148" spans="1:6">
      <c r="A148" s="257" t="s">
        <v>449</v>
      </c>
      <c r="B148" s="257" t="s">
        <v>450</v>
      </c>
      <c r="C148" s="258">
        <v>1951.52</v>
      </c>
      <c r="D148" s="258">
        <v>0</v>
      </c>
      <c r="E148" s="258">
        <v>0</v>
      </c>
      <c r="F148" s="258">
        <v>1951.52</v>
      </c>
    </row>
    <row r="149" spans="1:6">
      <c r="A149" s="257" t="s">
        <v>451</v>
      </c>
      <c r="B149" s="257" t="s">
        <v>452</v>
      </c>
      <c r="C149" s="258">
        <v>1156.1600000000001</v>
      </c>
      <c r="D149" s="258">
        <v>305.04000000000002</v>
      </c>
      <c r="E149" s="258">
        <v>0</v>
      </c>
      <c r="F149" s="258">
        <v>1461.2</v>
      </c>
    </row>
    <row r="150" spans="1:6">
      <c r="A150" s="257" t="s">
        <v>453</v>
      </c>
      <c r="B150" s="257" t="s">
        <v>230</v>
      </c>
      <c r="C150" s="258">
        <v>2905.73</v>
      </c>
      <c r="D150" s="258">
        <v>0</v>
      </c>
      <c r="E150" s="258">
        <v>0</v>
      </c>
      <c r="F150" s="258">
        <v>2905.73</v>
      </c>
    </row>
    <row r="151" spans="1:6">
      <c r="A151" s="257" t="s">
        <v>454</v>
      </c>
      <c r="B151" s="257" t="s">
        <v>455</v>
      </c>
      <c r="C151" s="258">
        <v>2342.5500000000002</v>
      </c>
      <c r="D151" s="258">
        <v>600.6</v>
      </c>
      <c r="E151" s="258">
        <v>0</v>
      </c>
      <c r="F151" s="258">
        <v>2943.15</v>
      </c>
    </row>
    <row r="152" spans="1:6">
      <c r="A152" s="257" t="s">
        <v>456</v>
      </c>
      <c r="B152" s="257" t="s">
        <v>457</v>
      </c>
      <c r="C152" s="258">
        <v>904</v>
      </c>
      <c r="D152" s="258">
        <v>226</v>
      </c>
      <c r="E152" s="258">
        <v>0</v>
      </c>
      <c r="F152" s="258">
        <v>1130</v>
      </c>
    </row>
    <row r="153" spans="1:6">
      <c r="A153" s="257" t="s">
        <v>458</v>
      </c>
      <c r="B153" s="257" t="s">
        <v>459</v>
      </c>
      <c r="C153" s="258">
        <v>904</v>
      </c>
      <c r="D153" s="258">
        <v>226</v>
      </c>
      <c r="E153" s="258">
        <v>0</v>
      </c>
      <c r="F153" s="258">
        <v>1130</v>
      </c>
    </row>
    <row r="154" spans="1:6">
      <c r="A154" s="257" t="s">
        <v>460</v>
      </c>
      <c r="B154" s="257" t="s">
        <v>459</v>
      </c>
      <c r="C154" s="258">
        <v>904</v>
      </c>
      <c r="D154" s="258">
        <v>226</v>
      </c>
      <c r="E154" s="258">
        <v>0</v>
      </c>
      <c r="F154" s="258">
        <v>1130</v>
      </c>
    </row>
    <row r="155" spans="1:6">
      <c r="A155" s="257" t="s">
        <v>461</v>
      </c>
      <c r="B155" s="257" t="s">
        <v>462</v>
      </c>
      <c r="C155" s="258">
        <v>1617.95</v>
      </c>
      <c r="D155" s="258">
        <v>0</v>
      </c>
      <c r="E155" s="258">
        <v>0</v>
      </c>
      <c r="F155" s="258">
        <v>1617.95</v>
      </c>
    </row>
    <row r="156" spans="1:6">
      <c r="A156" s="257" t="s">
        <v>463</v>
      </c>
      <c r="B156" s="257" t="s">
        <v>410</v>
      </c>
      <c r="C156" s="258">
        <v>1617.95</v>
      </c>
      <c r="D156" s="258">
        <v>0</v>
      </c>
      <c r="E156" s="258">
        <v>0</v>
      </c>
      <c r="F156" s="258">
        <v>1617.95</v>
      </c>
    </row>
    <row r="157" spans="1:6">
      <c r="A157" s="257" t="s">
        <v>464</v>
      </c>
      <c r="B157" s="257" t="s">
        <v>465</v>
      </c>
      <c r="C157" s="258">
        <v>1034.4000000000001</v>
      </c>
      <c r="D157" s="258">
        <v>0</v>
      </c>
      <c r="E157" s="258">
        <v>0</v>
      </c>
      <c r="F157" s="258">
        <v>1034.4000000000001</v>
      </c>
    </row>
    <row r="158" spans="1:6">
      <c r="A158" s="257" t="s">
        <v>466</v>
      </c>
      <c r="B158" s="257" t="s">
        <v>467</v>
      </c>
      <c r="C158" s="258">
        <v>583.54999999999995</v>
      </c>
      <c r="D158" s="258">
        <v>0</v>
      </c>
      <c r="E158" s="258">
        <v>0</v>
      </c>
      <c r="F158" s="258">
        <v>583.54999999999995</v>
      </c>
    </row>
    <row r="159" spans="1:6">
      <c r="A159" s="257" t="s">
        <v>468</v>
      </c>
      <c r="B159" s="257" t="s">
        <v>469</v>
      </c>
      <c r="C159" s="259">
        <v>47.6</v>
      </c>
      <c r="D159" s="259">
        <v>11.9</v>
      </c>
      <c r="E159" s="259">
        <v>0</v>
      </c>
      <c r="F159" s="259">
        <v>59.5</v>
      </c>
    </row>
    <row r="160" spans="1:6">
      <c r="A160" s="257" t="s">
        <v>470</v>
      </c>
      <c r="B160" s="257" t="s">
        <v>471</v>
      </c>
      <c r="C160" s="258">
        <v>47.6</v>
      </c>
      <c r="D160" s="258">
        <v>11.9</v>
      </c>
      <c r="E160" s="258">
        <v>0</v>
      </c>
      <c r="F160" s="258">
        <v>59.5</v>
      </c>
    </row>
    <row r="161" spans="1:6">
      <c r="A161" s="257" t="s">
        <v>472</v>
      </c>
      <c r="B161" s="257" t="s">
        <v>473</v>
      </c>
      <c r="C161" s="258">
        <v>47.6</v>
      </c>
      <c r="D161" s="258">
        <v>11.9</v>
      </c>
      <c r="E161" s="258">
        <v>0</v>
      </c>
      <c r="F161" s="258">
        <v>59.5</v>
      </c>
    </row>
    <row r="162" spans="1:6">
      <c r="A162" s="257" t="s">
        <v>474</v>
      </c>
      <c r="B162" s="257" t="s">
        <v>475</v>
      </c>
      <c r="C162" s="258">
        <v>47.6</v>
      </c>
      <c r="D162" s="258">
        <v>11.9</v>
      </c>
      <c r="E162" s="258">
        <v>0</v>
      </c>
      <c r="F162" s="258">
        <v>59.5</v>
      </c>
    </row>
    <row r="163" spans="1:6">
      <c r="A163" s="257" t="s">
        <v>476</v>
      </c>
      <c r="B163" s="257" t="s">
        <v>350</v>
      </c>
      <c r="C163" s="259">
        <v>317.89</v>
      </c>
      <c r="D163" s="259">
        <v>228.14</v>
      </c>
      <c r="E163" s="259">
        <v>0</v>
      </c>
      <c r="F163" s="259">
        <v>546.03</v>
      </c>
    </row>
    <row r="164" spans="1:6">
      <c r="A164" s="257" t="s">
        <v>477</v>
      </c>
      <c r="B164" s="257" t="s">
        <v>350</v>
      </c>
      <c r="C164" s="258">
        <v>317.89</v>
      </c>
      <c r="D164" s="258">
        <v>228.14</v>
      </c>
      <c r="E164" s="258">
        <v>0</v>
      </c>
      <c r="F164" s="258">
        <v>546.03</v>
      </c>
    </row>
    <row r="165" spans="1:6">
      <c r="A165" s="257" t="s">
        <v>478</v>
      </c>
      <c r="B165" s="257" t="s">
        <v>350</v>
      </c>
      <c r="C165" s="258">
        <v>317.89</v>
      </c>
      <c r="D165" s="258">
        <v>228.14</v>
      </c>
      <c r="E165" s="258">
        <v>0</v>
      </c>
      <c r="F165" s="258">
        <v>546.03</v>
      </c>
    </row>
    <row r="166" spans="1:6">
      <c r="A166" s="257" t="s">
        <v>479</v>
      </c>
      <c r="B166" s="257" t="s">
        <v>350</v>
      </c>
      <c r="C166" s="258">
        <v>317.89</v>
      </c>
      <c r="D166" s="258">
        <v>228.14</v>
      </c>
      <c r="E166" s="258">
        <v>0</v>
      </c>
      <c r="F166" s="258">
        <v>546.03</v>
      </c>
    </row>
    <row r="167" spans="1:6">
      <c r="A167" s="257" t="s">
        <v>480</v>
      </c>
      <c r="B167" s="257" t="s">
        <v>481</v>
      </c>
      <c r="C167" s="258">
        <v>317.89</v>
      </c>
      <c r="D167" s="258">
        <v>228.14</v>
      </c>
      <c r="E167" s="258">
        <v>0</v>
      </c>
      <c r="F167" s="258">
        <v>546.03</v>
      </c>
    </row>
    <row r="168" spans="1:6">
      <c r="A168" s="257" t="s">
        <v>482</v>
      </c>
      <c r="B168" s="257" t="s">
        <v>483</v>
      </c>
      <c r="C168" s="258">
        <v>-44081.5</v>
      </c>
      <c r="D168" s="258">
        <v>0</v>
      </c>
      <c r="E168" s="258">
        <v>4562.71</v>
      </c>
      <c r="F168" s="258">
        <v>-48644.21</v>
      </c>
    </row>
    <row r="169" spans="1:6">
      <c r="A169" s="257" t="s">
        <v>484</v>
      </c>
      <c r="B169" s="257" t="s">
        <v>485</v>
      </c>
      <c r="C169" s="258">
        <v>-37000</v>
      </c>
      <c r="D169" s="258">
        <v>0</v>
      </c>
      <c r="E169" s="258">
        <v>0</v>
      </c>
      <c r="F169" s="258">
        <v>-37000</v>
      </c>
    </row>
    <row r="170" spans="1:6">
      <c r="A170" s="257" t="s">
        <v>486</v>
      </c>
      <c r="B170" s="257" t="s">
        <v>487</v>
      </c>
      <c r="C170" s="258">
        <v>-37000</v>
      </c>
      <c r="D170" s="258">
        <v>0</v>
      </c>
      <c r="E170" s="258">
        <v>0</v>
      </c>
      <c r="F170" s="258">
        <v>-37000</v>
      </c>
    </row>
    <row r="171" spans="1:6">
      <c r="A171" s="257" t="s">
        <v>488</v>
      </c>
      <c r="B171" s="257" t="s">
        <v>489</v>
      </c>
      <c r="C171" s="258">
        <v>-37000</v>
      </c>
      <c r="D171" s="258">
        <v>0</v>
      </c>
      <c r="E171" s="258">
        <v>0</v>
      </c>
      <c r="F171" s="258">
        <v>-37000</v>
      </c>
    </row>
    <row r="172" spans="1:6">
      <c r="A172" s="257" t="s">
        <v>490</v>
      </c>
      <c r="B172" s="257" t="s">
        <v>491</v>
      </c>
      <c r="C172" s="258">
        <v>-29000</v>
      </c>
      <c r="D172" s="258">
        <v>0</v>
      </c>
      <c r="E172" s="258">
        <v>0</v>
      </c>
      <c r="F172" s="258">
        <v>-29000</v>
      </c>
    </row>
    <row r="173" spans="1:6">
      <c r="A173" s="257" t="s">
        <v>492</v>
      </c>
      <c r="B173" s="257" t="s">
        <v>493</v>
      </c>
      <c r="C173" s="258">
        <v>-9000</v>
      </c>
      <c r="D173" s="258">
        <v>0</v>
      </c>
      <c r="E173" s="258">
        <v>0</v>
      </c>
      <c r="F173" s="258">
        <v>-9000</v>
      </c>
    </row>
    <row r="174" spans="1:6">
      <c r="A174" s="257" t="s">
        <v>494</v>
      </c>
      <c r="B174" s="257" t="s">
        <v>199</v>
      </c>
      <c r="C174" s="258">
        <v>-10000</v>
      </c>
      <c r="D174" s="258">
        <v>0</v>
      </c>
      <c r="E174" s="258">
        <v>0</v>
      </c>
      <c r="F174" s="258">
        <v>-10000</v>
      </c>
    </row>
    <row r="175" spans="1:6">
      <c r="A175" s="257" t="s">
        <v>495</v>
      </c>
      <c r="B175" s="257" t="s">
        <v>200</v>
      </c>
      <c r="C175" s="258">
        <v>-10000</v>
      </c>
      <c r="D175" s="258">
        <v>0</v>
      </c>
      <c r="E175" s="258">
        <v>0</v>
      </c>
      <c r="F175" s="258">
        <v>-10000</v>
      </c>
    </row>
    <row r="176" spans="1:6">
      <c r="A176" s="257" t="s">
        <v>496</v>
      </c>
      <c r="B176" s="257" t="s">
        <v>497</v>
      </c>
      <c r="C176" s="258">
        <v>-8000</v>
      </c>
      <c r="D176" s="258">
        <v>0</v>
      </c>
      <c r="E176" s="258">
        <v>0</v>
      </c>
      <c r="F176" s="258">
        <v>-8000</v>
      </c>
    </row>
    <row r="177" spans="1:6">
      <c r="A177" s="257" t="s">
        <v>498</v>
      </c>
      <c r="B177" s="257" t="s">
        <v>201</v>
      </c>
      <c r="C177" s="258">
        <v>-8000</v>
      </c>
      <c r="D177" s="258">
        <v>0</v>
      </c>
      <c r="E177" s="258">
        <v>0</v>
      </c>
      <c r="F177" s="258">
        <v>-8000</v>
      </c>
    </row>
    <row r="178" spans="1:6">
      <c r="A178" s="257" t="s">
        <v>499</v>
      </c>
      <c r="B178" s="257" t="s">
        <v>500</v>
      </c>
      <c r="C178" s="258">
        <v>-7081.5</v>
      </c>
      <c r="D178" s="258">
        <v>0</v>
      </c>
      <c r="E178" s="258">
        <v>4562.71</v>
      </c>
      <c r="F178" s="258">
        <v>-11644.21</v>
      </c>
    </row>
    <row r="179" spans="1:6">
      <c r="A179" s="257" t="s">
        <v>501</v>
      </c>
      <c r="B179" s="257" t="s">
        <v>502</v>
      </c>
      <c r="C179" s="258">
        <v>-7081.5</v>
      </c>
      <c r="D179" s="258">
        <v>0</v>
      </c>
      <c r="E179" s="258">
        <v>4562.71</v>
      </c>
      <c r="F179" s="258">
        <v>-11644.21</v>
      </c>
    </row>
    <row r="180" spans="1:6">
      <c r="A180" s="257" t="s">
        <v>503</v>
      </c>
      <c r="B180" s="257" t="s">
        <v>504</v>
      </c>
      <c r="C180" s="258">
        <v>-7081.5</v>
      </c>
      <c r="D180" s="258">
        <v>0</v>
      </c>
      <c r="E180" s="258">
        <v>4562.71</v>
      </c>
      <c r="F180" s="258">
        <v>-11644.21</v>
      </c>
    </row>
    <row r="181" spans="1:6">
      <c r="A181" s="257" t="s">
        <v>505</v>
      </c>
      <c r="B181" s="257" t="s">
        <v>506</v>
      </c>
      <c r="C181" s="258">
        <v>-7081.5</v>
      </c>
      <c r="D181" s="258">
        <v>0</v>
      </c>
      <c r="E181" s="258">
        <v>4562.71</v>
      </c>
      <c r="F181" s="258">
        <v>-11644.21</v>
      </c>
    </row>
    <row r="182" spans="1:6">
      <c r="A182" s="257" t="s">
        <v>507</v>
      </c>
      <c r="B182" s="257" t="s">
        <v>508</v>
      </c>
      <c r="C182" s="258">
        <v>-2500</v>
      </c>
      <c r="D182" s="258">
        <v>0</v>
      </c>
      <c r="E182" s="258">
        <v>0</v>
      </c>
      <c r="F182" s="258">
        <v>-2500</v>
      </c>
    </row>
    <row r="183" spans="1:6">
      <c r="A183" s="257" t="s">
        <v>509</v>
      </c>
      <c r="B183" s="257" t="s">
        <v>510</v>
      </c>
      <c r="C183" s="258">
        <v>-4581.5</v>
      </c>
      <c r="D183" s="258">
        <v>0</v>
      </c>
      <c r="E183" s="258">
        <v>4562.71</v>
      </c>
      <c r="F183" s="258">
        <v>-9144.2099999999991</v>
      </c>
    </row>
    <row r="184" spans="1:6">
      <c r="A184" s="257" t="s">
        <v>511</v>
      </c>
      <c r="B184" s="257" t="s">
        <v>512</v>
      </c>
      <c r="C184" s="258">
        <v>114286</v>
      </c>
      <c r="D184" s="258">
        <v>0</v>
      </c>
      <c r="E184" s="258">
        <v>0</v>
      </c>
      <c r="F184" s="258">
        <v>114286</v>
      </c>
    </row>
    <row r="185" spans="1:6">
      <c r="A185" s="257" t="s">
        <v>513</v>
      </c>
      <c r="B185" s="257" t="s">
        <v>514</v>
      </c>
      <c r="C185" s="258">
        <v>114286</v>
      </c>
      <c r="D185" s="258">
        <v>0</v>
      </c>
      <c r="E185" s="258">
        <v>0</v>
      </c>
      <c r="F185" s="258">
        <v>114286</v>
      </c>
    </row>
    <row r="186" spans="1:6">
      <c r="A186" s="257" t="s">
        <v>515</v>
      </c>
      <c r="B186" s="257" t="s">
        <v>516</v>
      </c>
      <c r="C186" s="258">
        <v>114286</v>
      </c>
      <c r="D186" s="258">
        <v>0</v>
      </c>
      <c r="E186" s="258">
        <v>0</v>
      </c>
      <c r="F186" s="258">
        <v>114286</v>
      </c>
    </row>
    <row r="187" spans="1:6">
      <c r="A187" s="257" t="s">
        <v>517</v>
      </c>
      <c r="B187" s="257" t="s">
        <v>518</v>
      </c>
      <c r="C187" s="258">
        <v>114286</v>
      </c>
      <c r="D187" s="258">
        <v>0</v>
      </c>
      <c r="E187" s="258">
        <v>0</v>
      </c>
      <c r="F187" s="258">
        <v>114286</v>
      </c>
    </row>
    <row r="188" spans="1:6">
      <c r="A188" s="257" t="s">
        <v>519</v>
      </c>
      <c r="B188" s="257" t="s">
        <v>518</v>
      </c>
      <c r="C188" s="258">
        <v>114286</v>
      </c>
      <c r="D188" s="258">
        <v>0</v>
      </c>
      <c r="E188" s="258">
        <v>0</v>
      </c>
      <c r="F188" s="258">
        <v>114286</v>
      </c>
    </row>
    <row r="189" spans="1:6">
      <c r="A189" s="257" t="s">
        <v>520</v>
      </c>
      <c r="B189" s="257" t="s">
        <v>521</v>
      </c>
      <c r="C189" s="258">
        <v>114286</v>
      </c>
      <c r="D189" s="258">
        <v>0</v>
      </c>
      <c r="E189" s="258">
        <v>0</v>
      </c>
      <c r="F189" s="258">
        <v>114286</v>
      </c>
    </row>
    <row r="190" spans="1:6">
      <c r="A190" s="257" t="s">
        <v>522</v>
      </c>
      <c r="B190" s="257" t="s">
        <v>523</v>
      </c>
      <c r="C190" s="258">
        <v>-114286</v>
      </c>
      <c r="D190" s="258">
        <v>0</v>
      </c>
      <c r="E190" s="258">
        <v>0</v>
      </c>
      <c r="F190" s="258">
        <v>-114286</v>
      </c>
    </row>
    <row r="191" spans="1:6">
      <c r="A191" s="257" t="s">
        <v>524</v>
      </c>
      <c r="B191" s="257" t="s">
        <v>525</v>
      </c>
      <c r="C191" s="258">
        <v>-114286</v>
      </c>
      <c r="D191" s="258">
        <v>0</v>
      </c>
      <c r="E191" s="258">
        <v>0</v>
      </c>
      <c r="F191" s="258">
        <v>-114286</v>
      </c>
    </row>
    <row r="192" spans="1:6">
      <c r="A192" s="257" t="s">
        <v>526</v>
      </c>
      <c r="B192" s="257" t="s">
        <v>527</v>
      </c>
      <c r="C192" s="258">
        <v>-114286</v>
      </c>
      <c r="D192" s="258">
        <v>0</v>
      </c>
      <c r="E192" s="258">
        <v>0</v>
      </c>
      <c r="F192" s="258">
        <v>-114286</v>
      </c>
    </row>
    <row r="193" spans="1:6">
      <c r="A193" s="257" t="s">
        <v>528</v>
      </c>
      <c r="B193" s="257" t="s">
        <v>529</v>
      </c>
      <c r="C193" s="258">
        <v>-114286</v>
      </c>
      <c r="D193" s="258">
        <v>0</v>
      </c>
      <c r="E193" s="258">
        <v>0</v>
      </c>
      <c r="F193" s="258">
        <v>-114286</v>
      </c>
    </row>
    <row r="194" spans="1:6">
      <c r="A194" s="257" t="s">
        <v>530</v>
      </c>
      <c r="B194" s="257" t="s">
        <v>529</v>
      </c>
      <c r="C194" s="258">
        <v>-114286</v>
      </c>
      <c r="D194" s="258">
        <v>0</v>
      </c>
      <c r="E194" s="258">
        <v>0</v>
      </c>
      <c r="F194" s="258">
        <v>-114286</v>
      </c>
    </row>
    <row r="195" spans="1:6">
      <c r="A195" s="257" t="s">
        <v>531</v>
      </c>
      <c r="B195" s="257" t="s">
        <v>532</v>
      </c>
      <c r="C195" s="258">
        <v>-114286</v>
      </c>
      <c r="D195" s="258">
        <v>0</v>
      </c>
      <c r="E195" s="258">
        <v>0</v>
      </c>
      <c r="F195" s="258">
        <v>-114286</v>
      </c>
    </row>
    <row r="196" spans="1:6" ht="12.75" customHeight="1"/>
    <row r="197" spans="1:6" ht="12.75" customHeight="1"/>
    <row r="198" spans="1:6" ht="12.75" customHeight="1"/>
  </sheetData>
  <autoFilter ref="A1:F195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Balance</vt:lpstr>
      <vt:lpstr>ResultadoOK</vt:lpstr>
      <vt:lpstr>ECP</vt:lpstr>
      <vt:lpstr>Flujodef</vt:lpstr>
      <vt:lpstr>HT AGOSTO 2021</vt:lpstr>
      <vt:lpstr>OPERAC BURSATILES</vt:lpstr>
      <vt:lpstr>Hoja1</vt:lpstr>
      <vt:lpstr>Hoja2</vt:lpstr>
      <vt:lpstr>Balance!Área_de_impresión</vt:lpstr>
      <vt:lpstr>ECP!Área_de_impresión</vt:lpstr>
      <vt:lpstr>Flujodef!Área_de_impresión</vt:lpstr>
      <vt:lpstr>'OPERAC BURSATILES'!Área_de_impresión</vt:lpstr>
      <vt:lpstr>ResultadoOK!Área_de_impresión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2022-04-27T20:51:28Z</dcterms:modified>
</cp:coreProperties>
</file>