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2\Legal\BVES\"/>
    </mc:Choice>
  </mc:AlternateContent>
  <xr:revisionPtr revIDLastSave="0" documentId="13_ncr:1_{17E4BD0C-E507-4D1E-B77A-F7A57E2D4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  <s v="[Dim Fin Account].[Accounts].&amp;[25331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s">
      <ms ns="24" c="0"/>
    </mdx>
    <mdx n="0" f="s">
      <ms ns="25" c="0"/>
    </mdx>
    <mdx n="0" f="m">
      <t c="1">
        <n x="26"/>
      </t>
    </mdx>
    <mdx n="0" f="m">
      <t c="1">
        <n x="27"/>
      </t>
    </mdx>
    <mdx n="0" f="m">
      <t c="1">
        <n x="28"/>
      </t>
    </mdx>
    <mdx n="0" f="s">
      <ms ns="29" c="0"/>
    </mdx>
    <mdx n="0" f="m">
      <t c="1">
        <n x="30"/>
      </t>
    </mdx>
    <mdx n="0" f="m">
      <t c="1">
        <n x="31"/>
      </t>
    </mdx>
    <mdx n="0" f="m">
      <t c="1">
        <n x="32"/>
      </t>
    </mdx>
    <mdx n="0" f="m">
      <t c="1">
        <n x="33"/>
      </t>
    </mdx>
    <mdx n="0" f="s">
      <ms ns="34" c="0"/>
    </mdx>
    <mdx n="0" f="s">
      <ms ns="35" c="0"/>
    </mdx>
    <mdx n="0" f="m">
      <t c="1">
        <n x="36"/>
      </t>
    </mdx>
    <mdx n="0" f="m">
      <t c="1">
        <n x="37"/>
      </t>
    </mdx>
    <mdx n="0" f="s">
      <ms ns="38" c="0"/>
    </mdx>
    <mdx n="0" f="m">
      <t c="1">
        <n x="39"/>
      </t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<sst xmlns="http://schemas.openxmlformats.org/spreadsheetml/2006/main" count="38" uniqueCount="30">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</sst>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45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Fill="1"/>
    <xf numFmtId="0" fontId="4" fillId="0" borderId="0" xfId="0" applyFont="1" applyFill="1" applyBorder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170" fontId="4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167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4" fillId="0" borderId="0" xfId="0" applyNumberFormat="1" applyFont="1"/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1157515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99613685-67E3-4921-A958-7FEF98D3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115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5" name="Picture 4">
          <a:extLst>
            <a:ext uri="{FF2B5EF4-FFF2-40B4-BE49-F238E27FC236}">
              <a16:creationId xmlns:a16="http://schemas.microsoft.com/office/drawing/2014/main" id="{2C134918-B4BB-4023-9232-C3AE21F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44651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6">
        <s v="[Dim Date].[Dates].[Year].&amp;[2021].&amp;[9]" c="9"/>
        <s v="[Dim Date].[Dates].[Year].&amp;[2021].&amp;[10]" c="10"/>
        <s v="[Dim Date].[Dates].[Year].&amp;[2021].&amp;[11]" c="11"/>
        <s v="[Dim Date].[Dates].[Year].&amp;[2022].&amp;[1]" c="1"/>
        <s v="[Dim Date].[Dates].[Year].&amp;[2022].&amp;[2]" c="2"/>
        <s v="[Dim Date].[Dates].[Year].&amp;[2022].&amp;[3]" c="3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126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  <n v="62504.23" in="0">
        <tpls c="2">
          <tpl fld="8" item="1"/>
          <tpl hier="7" item="9"/>
        </tpls>
      </n>
      <n v="7660485.0000000009" in="0">
        <tpls c="2">
          <tpl fld="8" item="1"/>
          <tpl fld="3" item="19"/>
        </tpls>
      </n>
      <n v="9755845.6799999997" in="0">
        <tpls c="2">
          <tpl fld="8" item="1"/>
          <tpl fld="3" item="15"/>
        </tpls>
      </n>
      <n v="2393260.09" in="0">
        <tpls c="2">
          <tpl fld="8" item="1"/>
          <tpl fld="2" item="4"/>
        </tpls>
      </n>
      <n v="36256007.290000007" in="0">
        <tpls c="2">
          <tpl fld="8" item="1"/>
          <tpl hier="7" item="11"/>
        </tpls>
      </n>
      <n v="99495.84" in="0">
        <tpls c="2">
          <tpl fld="8" item="1"/>
          <tpl fld="5" item="7"/>
        </tpls>
      </n>
      <n v="1038776.07" in="0">
        <tpls c="2">
          <tpl fld="8" item="1"/>
          <tpl hier="7" item="10"/>
        </tpls>
      </n>
      <n v="8907859.6100000013" in="0">
        <tpls c="2">
          <tpl fld="8" item="1"/>
          <tpl fld="3" item="17"/>
        </tpls>
      </n>
      <n v="5549913.2299999995" in="0">
        <tpls c="2">
          <tpl fld="8" item="1"/>
          <tpl hier="7" item="8"/>
        </tpls>
      </n>
      <n v="0" in="0">
        <tpls c="2">
          <tpl fld="8" item="1"/>
          <tpl fld="5" item="13"/>
        </tpls>
      </n>
      <n v="25953.89" in="0">
        <tpls c="2">
          <tpl fld="8" item="1"/>
          <tpl fld="5" item="10"/>
        </tpls>
      </n>
      <n v="443821.01" in="0">
        <tpls c="2">
          <tpl fld="8" item="1"/>
          <tpl fld="2" item="3"/>
        </tpls>
      </n>
      <n v="3902967" in="0">
        <tpls c="2">
          <tpl fld="8" item="1"/>
          <tpl fld="5" item="8"/>
        </tpls>
      </n>
      <n v="236.5" in="0">
        <tpls c="2">
          <tpl fld="8" item="1"/>
          <tpl fld="5" item="5"/>
        </tpls>
      </n>
      <n v="1903245.2999999998" in="0">
        <tpls c="2">
          <tpl fld="8" item="1"/>
          <tpl fld="3" item="18"/>
        </tpls>
      </n>
      <n v="0" in="0">
        <tpls c="2">
          <tpl fld="8" item="1"/>
          <tpl fld="2" item="2"/>
        </tpls>
      </n>
      <n v="16007958.670000006" in="0">
        <tpls c="2">
          <tpl fld="8" item="1"/>
          <tpl fld="5" item="9"/>
        </tpls>
      </n>
      <n v="8174901.0300000003" in="0">
        <tpls c="2">
          <tpl fld="8" item="1"/>
          <tpl fld="5" item="11"/>
        </tpls>
      </n>
      <n v="120537.3" in="0">
        <tpls c="2">
          <tpl fld="8" item="1"/>
          <tpl fld="5" item="6"/>
        </tpls>
      </n>
      <n v="3769726.7900000005" in="0">
        <tpls c="2">
          <tpl fld="8" item="1"/>
          <tpl hier="7" item="6"/>
        </tpls>
      </n>
      <n v="4181050.69" in="0">
        <tpls c="2">
          <tpl fld="8" item="1"/>
          <tpl fld="5" item="12"/>
        </tpls>
      </n>
      <n v="8446661.1000000015" in="0">
        <tpls c="2">
          <tpl fld="8" item="2"/>
          <tpl fld="3" item="19"/>
        </tpls>
      </n>
      <n v="0" in="0">
        <tpls c="2">
          <tpl fld="8" item="2"/>
          <tpl fld="2" item="2"/>
        </tpls>
      </n>
      <n v="10176856.83" in="0">
        <tpls c="2">
          <tpl fld="8" item="2"/>
          <tpl fld="3" item="15"/>
        </tpls>
      </n>
      <n v="2542317.8199999998" in="0">
        <tpls c="2">
          <tpl fld="8" item="2"/>
          <tpl fld="2" item="4"/>
        </tpls>
      </n>
      <n v="75767.640000000014" in="0">
        <tpls c="2">
          <tpl fld="8" item="2"/>
          <tpl hier="7" item="9"/>
        </tpls>
      </n>
      <n v="4295480.47" in="0">
        <tpls c="2">
          <tpl fld="8" item="2"/>
          <tpl fld="5" item="8"/>
        </tpls>
      </n>
      <n v="1172551.3600000001" in="0">
        <tpls c="2">
          <tpl fld="8" item="2"/>
          <tpl hier="7" item="10"/>
        </tpls>
      </n>
      <n v="107614.67" in="0">
        <tpls c="2">
          <tpl fld="8" item="2"/>
          <tpl fld="5" item="7"/>
        </tpls>
      </n>
      <n v="4686210.3999999994" in="0">
        <tpls c="2">
          <tpl fld="8" item="2"/>
          <tpl fld="5" item="12"/>
        </tpls>
      </n>
      <n v="10040208.880000001" in="0">
        <tpls c="2">
          <tpl fld="8" item="2"/>
          <tpl fld="3" item="17"/>
        </tpls>
      </n>
      <n v="5991433.6999999993" in="0">
        <tpls c="2">
          <tpl fld="8" item="2"/>
          <tpl hier="7" item="8"/>
        </tpls>
      </n>
      <n v="0" in="0">
        <tpls c="2">
          <tpl fld="8" item="2"/>
          <tpl fld="5" item="13"/>
        </tpls>
      </n>
      <n v="40030199.890000008" in="0">
        <tpls c="2">
          <tpl fld="8" item="2"/>
          <tpl hier="7" item="11"/>
        </tpls>
      </n>
      <n v="452821.01" in="0">
        <tpls c="2">
          <tpl fld="8" item="2"/>
          <tpl fld="2" item="3"/>
        </tpls>
      </n>
      <n v="4069482.5999999996" in="0">
        <tpls c="2">
          <tpl fld="8" item="2"/>
          <tpl hier="7" item="6"/>
        </tpls>
      </n>
      <n v="236.5" in="0">
        <tpls c="2">
          <tpl fld="8" item="2"/>
          <tpl fld="5" item="5"/>
        </tpls>
      </n>
      <n v="2102867.1100000003" in="0">
        <tpls c="2">
          <tpl fld="8" item="2"/>
          <tpl fld="3" item="18"/>
        </tpls>
      </n>
      <n v="9100446.9299999997" in="0">
        <tpls c="2">
          <tpl fld="8" item="2"/>
          <tpl fld="5" item="11"/>
        </tpls>
      </n>
      <n v="136336.76" in="0">
        <tpls c="2">
          <tpl fld="8" item="2"/>
          <tpl fld="5" item="6"/>
        </tpls>
      </n>
      <n v="17437590" in="0">
        <tpls c="2">
          <tpl fld="8" item="2"/>
          <tpl fld="5" item="9"/>
        </tpls>
      </n>
      <n v="69404.53" in="0">
        <tpls c="2">
          <tpl fld="8" item="2"/>
          <tpl fld="5" item="10"/>
        </tpls>
      </n>
      <n v="13762.390000000001" in="0">
        <tpls c="2">
          <tpl fld="8" item="3"/>
          <tpl hier="7" item="9"/>
        </tpls>
      </n>
      <n v="968283.56" in="0">
        <tpls c="2">
          <tpl fld="8" item="3"/>
          <tpl fld="3" item="15"/>
        </tpls>
      </n>
      <n v="273414.88" in="0">
        <tpls c="2">
          <tpl fld="8" item="3"/>
          <tpl fld="2" item="4"/>
        </tpls>
      </n>
      <n v="203479.14999999997" in="0">
        <tpls c="2">
          <tpl fld="8" item="3"/>
          <tpl fld="3" item="18"/>
        </tpls>
      </n>
      <n v="879533.96" in="0">
        <tpls c="2">
          <tpl fld="8" item="3"/>
          <tpl fld="5" item="11"/>
        </tpls>
      </n>
      <n v="13812.6" in="0">
        <tpls c="2">
          <tpl fld="8" item="3"/>
          <tpl fld="5" item="6"/>
        </tpls>
      </n>
      <n v="977090" in="0">
        <tpls c="2">
          <tpl fld="8" item="3"/>
          <tpl fld="3" item="17"/>
        </tpls>
      </n>
      <n v="0" in="0">
        <tpls c="2">
          <tpl fld="8" item="3"/>
          <tpl fld="5" item="13"/>
        </tpls>
      </n>
      <n v="3000" in="0">
        <tpls c="2">
          <tpl fld="8" item="3"/>
          <tpl fld="2" item="3"/>
        </tpls>
      </n>
      <n v="697171.65" in="0">
        <tpls c="2">
          <tpl fld="8" item="3"/>
          <tpl hier="7" item="8"/>
        </tpls>
      </n>
      <n v="16409.23" in="0">
        <tpls c="2">
          <tpl fld="8" item="3"/>
          <tpl fld="5" item="10"/>
        </tpls>
      </n>
      <n v="1527947.1600000001" in="0">
        <tpls c="2">
          <tpl fld="8" item="3"/>
          <tpl fld="5" item="9"/>
        </tpls>
      </n>
      <n v="526502.64" in="0">
        <tpls c="2">
          <tpl fld="8" item="3"/>
          <tpl fld="5" item="12"/>
        </tpls>
      </n>
      <n v="0" in="0">
        <tpls c="2">
          <tpl fld="8" item="3"/>
          <tpl fld="5" item="5"/>
        </tpls>
      </n>
      <n v="1254745.3299999998" in="0">
        <tpls c="2">
          <tpl fld="8" item="3"/>
          <tpl fld="3" item="19"/>
        </tpls>
      </n>
      <n v="565066.46" in="0">
        <tpls c="2">
          <tpl fld="8" item="3"/>
          <tpl fld="5" item="8"/>
        </tpls>
      </n>
      <n v="8118.83" in="0">
        <tpls c="2">
          <tpl fld="8" item="3"/>
          <tpl fld="5" item="7"/>
        </tpls>
      </n>
      <n v="4063397.4899999993" in="0">
        <tpls c="2">
          <tpl fld="8" item="3"/>
          <tpl hier="7" item="11"/>
        </tpls>
      </n>
      <n v="543850.99" in="0">
        <tpls c="2">
          <tpl fld="8" item="3"/>
          <tpl hier="7" item="6"/>
        </tpls>
      </n>
      <n v="0" in="0">
        <tpls c="2">
          <tpl fld="8" item="3"/>
          <tpl fld="2" item="2"/>
        </tpls>
      </n>
      <n v="159900.72000000003" in="0">
        <tpls c="2">
          <tpl fld="8" item="3"/>
          <tpl hier="7" item="10"/>
        </tpls>
      </n>
      <n v="27812.82" in="0">
        <tpls c="2">
          <tpl fld="8" item="4"/>
          <tpl hier="7" item="9"/>
        </tpls>
      </n>
      <n v="2917781.8600000003" in="0">
        <tpls c="2">
          <tpl fld="8" item="4"/>
          <tpl fld="5" item="9"/>
        </tpls>
      </n>
      <n v="851757.2" in="0">
        <tpls c="2">
          <tpl fld="8" item="4"/>
          <tpl hier="7" item="6"/>
        </tpls>
      </n>
      <n v="1685483.47" in="0">
        <tpls c="2">
          <tpl fld="8" item="4"/>
          <tpl fld="5" item="11"/>
        </tpls>
      </n>
      <n v="987421.09" in="0">
        <tpls c="2">
          <tpl fld="8" item="4"/>
          <tpl fld="5" item="12"/>
        </tpls>
      </n>
      <n v="4000243.46" in="0">
        <tpls c="2">
          <tpl fld="8" item="4"/>
          <tpl hier="7" item="8"/>
        </tpls>
      </n>
      <n v="1075334.96" in="0">
        <tpls c="2">
          <tpl fld="8" item="4"/>
          <tpl fld="5" item="8"/>
        </tpls>
      </n>
      <n v="4202077.2" in="0">
        <tpls c="2">
          <tpl fld="8" item="4"/>
          <tpl fld="3" item="15"/>
        </tpls>
      </n>
      <n v="375355.12" in="0">
        <tpls c="2">
          <tpl fld="8" item="4"/>
          <tpl fld="2" item="4"/>
        </tpls>
      </n>
      <n v="275865.5" in="0">
        <tpls c="2">
          <tpl fld="8" item="4"/>
          <tpl hier="7" item="10"/>
        </tpls>
      </n>
      <n v="392970.53" in="0">
        <tpls c="2">
          <tpl fld="8" item="4"/>
          <tpl fld="3" item="18"/>
        </tpls>
      </n>
      <n v="7791151.71" in="0">
        <tpls c="2">
          <tpl fld="8" item="4"/>
          <tpl hier="7" item="11"/>
        </tpls>
      </n>
      <n v="29161.620000000003" in="0">
        <tpls c="2">
          <tpl fld="8" item="4"/>
          <tpl fld="5" item="6"/>
        </tpls>
      </n>
      <n v="0" in="0">
        <tpls c="2">
          <tpl fld="8" item="4"/>
          <tpl fld="2" item="2"/>
        </tpls>
      </n>
      <n v="16237.66" in="0">
        <tpls c="2">
          <tpl fld="8" item="4"/>
          <tpl fld="5" item="7"/>
        </tpls>
      </n>
      <n v="1914148.8099999998" in="0">
        <tpls c="2">
          <tpl fld="8" item="4"/>
          <tpl fld="3" item="17"/>
        </tpls>
      </n>
      <n v="0" in="0">
        <tpls c="2">
          <tpl fld="8" item="4"/>
          <tpl fld="5" item="13"/>
        </tpls>
      </n>
      <n v="3000" in="0">
        <tpls c="2">
          <tpl fld="8" item="4"/>
          <tpl fld="2" item="3"/>
        </tpls>
      </n>
      <n v="21480.799999999999" in="0">
        <tpls c="2">
          <tpl fld="8" item="4"/>
          <tpl fld="5" item="10"/>
        </tpls>
      </n>
      <n v="0" in="0">
        <tpls c="2">
          <tpl fld="8" item="4"/>
          <tpl fld="5" item="5"/>
        </tpls>
      </n>
      <n v="2099732.6500000008" in="0">
        <tpls c="2">
          <tpl fld="8" item="4"/>
          <tpl fld="3" item="19"/>
        </tpls>
      </n>
      <n v="43884.72" in="0">
        <tpls c="2">
          <tpl fld="8" item="5"/>
          <tpl hier="7" item="9"/>
        </tpls>
      </n>
      <n v="4738823.2400000012" in="0">
        <tpls c="2">
          <tpl fld="8" item="5"/>
          <tpl fld="3" item="15"/>
        </tpls>
      </n>
      <n v="848254.49" in="0">
        <tpls c="2">
          <tpl fld="8" item="5"/>
          <tpl fld="2" item="4"/>
        </tpls>
      </n>
      <n v="2533590.33" in="0">
        <tpls c="2">
          <tpl fld="8" item="5"/>
          <tpl fld="5" item="11"/>
        </tpls>
      </n>
      <n v="2862621.48" in="0">
        <tpls c="2">
          <tpl fld="8" item="5"/>
          <tpl fld="3" item="17"/>
        </tpls>
      </n>
      <n v="1522037.3099999998" in="0">
        <tpls c="2">
          <tpl fld="8" item="5"/>
          <tpl fld="5" item="12"/>
        </tpls>
      </n>
      <n v="4346372.709999999" in="0">
        <tpls c="2">
          <tpl fld="8" item="5"/>
          <tpl hier="7" item="8"/>
        </tpls>
      </n>
      <n v="1249132.1599999999" in="0">
        <tpls c="2">
          <tpl fld="8" item="5"/>
          <tpl hier="7" item="6"/>
        </tpls>
      </n>
      <n v="25951.91" in="0">
        <tpls c="2">
          <tpl fld="8" item="5"/>
          <tpl fld="5" item="10"/>
        </tpls>
      </n>
      <n v="0" in="0">
        <tpls c="2">
          <tpl fld="8" item="5"/>
          <tpl fld="2" item="2"/>
        </tpls>
      </n>
      <n v="3000" in="0">
        <tpls c="2">
          <tpl fld="8" item="5"/>
          <tpl fld="2" item="3"/>
        </tpls>
      </n>
      <n v="11974488.169999996" in="0">
        <tpls c="2">
          <tpl fld="8" item="5"/>
          <tpl hier="7" item="11"/>
        </tpls>
      </n>
      <n v="1640341.5" in="0">
        <tpls c="2">
          <tpl fld="8" item="5"/>
          <tpl fld="5" item="8"/>
        </tpls>
      </n>
      <n v="400450.72" in="0">
        <tpls c="2">
          <tpl fld="8" item="5"/>
          <tpl hier="7" item="10"/>
        </tpls>
      </n>
      <n v="58864.29" in="0">
        <tpls c="2">
          <tpl fld="8" item="5"/>
          <tpl fld="5" item="6"/>
        </tpls>
      </n>
      <n v="606879.63" in="0">
        <tpls c="2">
          <tpl fld="8" item="5"/>
          <tpl fld="3" item="18"/>
        </tpls>
      </n>
      <n v="24356.49" in="0">
        <tpls c="2">
          <tpl fld="8" item="5"/>
          <tpl fld="5" item="7"/>
        </tpls>
      </n>
      <n v="0" in="0">
        <tpls c="2">
          <tpl fld="8" item="5"/>
          <tpl fld="5" item="13"/>
        </tpls>
      </n>
      <n v="0" in="0">
        <tpls c="2">
          <tpl fld="8" item="5"/>
          <tpl fld="5" item="5"/>
        </tpls>
      </n>
      <n v="3070326.8900000006" in="0">
        <tpls c="2">
          <tpl fld="8" item="5"/>
          <tpl fld="3" item="19"/>
        </tpls>
      </n>
      <n v="4493040.330000001" in="0">
        <tpls c="2">
          <tpl fld="8" item="5"/>
          <tpl fld="5" item="9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9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  <query mdx="[Dates].[2021].[10]">
        <tpls c="1">
          <tpl fld="8" item="1"/>
        </tpls>
      </query>
      <query mdx="[Dates].[2021].[11]">
        <tpls c="1">
          <tpl fld="8" item="2"/>
        </tpls>
      </query>
      <query mdx="[Dates].[2022].[1]">
        <tpls c="1">
          <tpl fld="8" item="3"/>
        </tpls>
      </query>
      <query mdx="[Dates].[2022].[2]">
        <tpls c="1">
          <tpl fld="8" item="4"/>
        </tpls>
      </query>
      <query mdx="[Dates].[2022].[3]">
        <tpls c="1">
          <tpl fld="8" item="5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tabSelected="1" zoomScaleNormal="100" zoomScaleSheetLayoutView="115" workbookViewId="0">
      <pane ySplit="6" topLeftCell="A7" activePane="bottomLeft" state="frozen"/>
      <selection activeCell="B34" sqref="B34:D34"/>
      <selection pane="bottomLeft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23"/>
      <c r="C1" s="23"/>
      <c r="D1" s="23"/>
      <c r="E1" s="2"/>
    </row>
    <row r="2" spans="1:5" ht="18" x14ac:dyDescent="0.25">
      <c r="B2" s="22" t="s">
        <v>17</v>
      </c>
      <c r="C2" s="22"/>
      <c r="D2" s="22"/>
      <c r="E2" s="31"/>
    </row>
    <row r="3" spans="1:5" ht="18" x14ac:dyDescent="0.25">
      <c r="B3" s="22" t="s">
        <v>19</v>
      </c>
      <c r="C3" s="22"/>
      <c r="D3" s="22"/>
      <c r="E3" s="31"/>
    </row>
    <row r="4" spans="1:5" ht="18" x14ac:dyDescent="0.25">
      <c r="B4" s="38">
        <v>44651</v>
      </c>
      <c r="C4" s="38"/>
      <c r="D4" s="22"/>
      <c r="E4" s="31"/>
    </row>
    <row r="5" spans="1:5" ht="18.75" thickBot="1" x14ac:dyDescent="0.25">
      <c r="B5" s="2" t="s">
        <v>23</v>
      </c>
      <c r="C5" s="2"/>
      <c r="D5" s="26"/>
      <c r="E5" s="31"/>
    </row>
    <row r="6" spans="1:5" x14ac:dyDescent="0.2">
      <c r="A6" s="7"/>
      <c r="B6" s="24"/>
      <c r="C6" s="24"/>
      <c r="D6" s="24"/>
      <c r="E6" s="27"/>
    </row>
    <row r="7" spans="1:5" ht="15" x14ac:dyDescent="0.2">
      <c r="B7" s="36" t="s">
        <v>14</v>
      </c>
      <c r="C7" s="36"/>
      <c r="D7" s="36"/>
      <c r="E7" s="5"/>
    </row>
    <row r="8" spans="1:5" ht="14.25" customHeight="1" x14ac:dyDescent="0.2">
      <c r="B8" s="36" t="s">
        <v>0</v>
      </c>
      <c r="C8" s="36"/>
      <c r="D8" s="36"/>
      <c r="E8" s="5"/>
    </row>
    <row r="9" spans="1:5" ht="14.25" customHeight="1" x14ac:dyDescent="0.2">
      <c r="B9" s="35" t="str" vm="17">
        <f>CUBEMEMBER("Chart of Accounts","[Accounts].[BKW.111  FONDOS DISPONIBLES]","Caja y bancos")</f>
        <v>Caja y bancos</v>
      </c>
      <c r="C9" s="35"/>
      <c r="D9" s="35"/>
      <c r="E9" s="10">
        <v>129312750.3</v>
      </c>
    </row>
    <row r="10" spans="1:5" ht="14.25" customHeight="1" x14ac:dyDescent="0.2">
      <c r="B10" s="35" t="str" vm="5">
        <f>CUBEMEMBER("Chart of Accounts","[Accounts].[BKW.112  ADQUISICIÓN TEMPORAL DE DOCUMENTOS]","Reportos y otras operaciones bursátiles")</f>
        <v>Reportos y otras operaciones bursátiles</v>
      </c>
      <c r="C10" s="35"/>
      <c r="D10" s="35"/>
      <c r="E10" s="10">
        <v>3659827.01</v>
      </c>
    </row>
    <row r="11" spans="1:5" ht="14.25" customHeight="1" x14ac:dyDescent="0.2">
      <c r="B11" s="35" t="str" vm="14">
        <f>CUBEMEMBER("Chart of Accounts","[Accounts].[BKW.113  INVERSIONES FINANCIERAS]","Inversiones financieras, netas")</f>
        <v>Inversiones financieras, netas</v>
      </c>
      <c r="C11" s="35"/>
      <c r="D11" s="35"/>
      <c r="E11" s="10">
        <v>132394559.3</v>
      </c>
    </row>
    <row r="12" spans="1:5" ht="14.25" customHeight="1" x14ac:dyDescent="0.2">
      <c r="B12" s="35" t="str" vm="9">
        <f>CUBEMEMBER("Chart of Accounts","[Accounts].[BKW.114  PRÉSTAMOS]","Cartera de préstamos, neta de reservas de saneamiento")</f>
        <v>Cartera de préstamos, neta de reservas de saneamiento</v>
      </c>
      <c r="C12" s="35"/>
      <c r="D12" s="35"/>
      <c r="E12" s="11">
        <v>608320567.84000003</v>
      </c>
    </row>
    <row r="13" spans="1:5" ht="15" x14ac:dyDescent="0.2">
      <c r="B13" s="35"/>
      <c r="C13" s="35"/>
      <c r="D13" s="35"/>
      <c r="E13" s="12">
        <v>873687704.45000005</v>
      </c>
    </row>
    <row r="14" spans="1:5" ht="14.25" customHeight="1" x14ac:dyDescent="0.2">
      <c r="B14" s="36" t="s">
        <v>1</v>
      </c>
      <c r="C14" s="36"/>
      <c r="D14" s="36"/>
      <c r="E14" s="10"/>
    </row>
    <row r="15" spans="1:5" x14ac:dyDescent="0.2">
      <c r="B15" s="34" t="s">
        <v>16</v>
      </c>
      <c r="C15" s="34"/>
      <c r="D15" s="34"/>
      <c r="E15" s="10">
        <v>1269990.93</v>
      </c>
    </row>
    <row r="16" spans="1:5" ht="16.5" x14ac:dyDescent="0.2">
      <c r="B16" s="34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34"/>
      <c r="D16" s="34"/>
      <c r="E16" s="13">
        <v>21280441.030000001</v>
      </c>
    </row>
    <row r="17" spans="2:8" ht="15" x14ac:dyDescent="0.2">
      <c r="B17" s="36"/>
      <c r="C17" s="36"/>
      <c r="D17" s="36"/>
      <c r="E17" s="12">
        <v>22550431.960000001</v>
      </c>
    </row>
    <row r="18" spans="2:8" ht="15" x14ac:dyDescent="0.2">
      <c r="B18" s="36" t="s">
        <v>2</v>
      </c>
      <c r="C18" s="36"/>
      <c r="D18" s="36"/>
      <c r="E18" s="10"/>
    </row>
    <row r="19" spans="2:8" ht="27.75" customHeight="1" x14ac:dyDescent="0.2">
      <c r="B19" s="35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35"/>
      <c r="D19" s="35"/>
      <c r="E19" s="12">
        <v>6753925.1699999999</v>
      </c>
    </row>
    <row r="20" spans="2:8" ht="15" x14ac:dyDescent="0.2">
      <c r="B20" s="36" t="s">
        <v>3</v>
      </c>
      <c r="C20" s="36"/>
      <c r="D20" s="36"/>
      <c r="E20" s="14">
        <v>902992061.58000004</v>
      </c>
      <c r="H20" s="29"/>
    </row>
    <row r="21" spans="2:8" ht="15" x14ac:dyDescent="0.2">
      <c r="B21" s="30"/>
      <c r="C21" s="30"/>
      <c r="D21" s="30"/>
      <c r="E21" s="14"/>
    </row>
    <row r="22" spans="2:8" ht="15" customHeight="1" x14ac:dyDescent="0.2">
      <c r="B22" s="33" t="str" vm="16">
        <f>CUBEMEMBER("Chart of Accounts","[Accounts].[BKW.4  DERECHOS FUTUROS Y CONTINGENCIAS]","Derechos futuros y contingencias")</f>
        <v>Derechos futuros y contingencias</v>
      </c>
      <c r="C22" s="33"/>
      <c r="D22" s="33"/>
      <c r="E22" s="12">
        <v>6294978.5199999996</v>
      </c>
    </row>
    <row r="23" spans="2:8" ht="15" customHeight="1" x14ac:dyDescent="0.2">
      <c r="B23" s="32" t="s">
        <v>25</v>
      </c>
      <c r="C23" s="32"/>
      <c r="D23" s="32"/>
      <c r="E23" s="14">
        <v>909287040.10000002</v>
      </c>
      <c r="H23" s="29"/>
    </row>
    <row r="24" spans="2:8" ht="15" x14ac:dyDescent="0.2">
      <c r="B24" s="36"/>
      <c r="C24" s="36"/>
      <c r="D24" s="36"/>
      <c r="E24" s="15"/>
    </row>
    <row r="25" spans="2:8" ht="14.25" customHeight="1" x14ac:dyDescent="0.2">
      <c r="B25" s="32" t="s">
        <v>15</v>
      </c>
      <c r="C25" s="32"/>
      <c r="D25" s="32"/>
      <c r="E25" s="10"/>
    </row>
    <row r="26" spans="2:8" ht="14.25" customHeight="1" x14ac:dyDescent="0.2">
      <c r="B26" s="36" t="s">
        <v>4</v>
      </c>
      <c r="C26" s="36"/>
      <c r="D26" s="36"/>
      <c r="E26" s="10"/>
    </row>
    <row r="27" spans="2:8" ht="14.25" customHeight="1" x14ac:dyDescent="0.2">
      <c r="B27" s="35" t="str" vm="10">
        <f>CUBEMEMBER("Chart of Accounts","[Accounts].[BKW.211  DEPÓSITOS]","Depósitos de clientes")</f>
        <v>Depósitos de clientes</v>
      </c>
      <c r="C27" s="35"/>
      <c r="D27" s="35"/>
      <c r="E27" s="10">
        <v>541607331.73000002</v>
      </c>
    </row>
    <row r="28" spans="2:8" ht="14.25" customHeight="1" x14ac:dyDescent="0.2">
      <c r="B28" s="35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35"/>
      <c r="D28" s="35"/>
      <c r="E28" s="10">
        <v>70951736.230000004</v>
      </c>
    </row>
    <row r="29" spans="2:8" x14ac:dyDescent="0.2">
      <c r="B29" s="34" t="str" vm="38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34"/>
      <c r="D29" s="34"/>
      <c r="E29" s="10">
        <v>64019514.979999997</v>
      </c>
    </row>
    <row r="30" spans="2:8" ht="14.25" customHeight="1" x14ac:dyDescent="0.2">
      <c r="B30" s="35" t="str" vm="2">
        <f>CUBEMEMBER("Chart of Accounts","[Accounts].[BKW.215  DOCUMENTOS TRANSADOS]","Reportos y otras obligaciones búrsatiles")</f>
        <v>Reportos y otras obligaciones búrsatiles</v>
      </c>
      <c r="C30" s="35"/>
      <c r="D30" s="35"/>
      <c r="E30" s="10">
        <v>5000000</v>
      </c>
    </row>
    <row r="31" spans="2:8" ht="14.25" customHeight="1" x14ac:dyDescent="0.2">
      <c r="B31" s="35" t="str" vm="15">
        <f>CUBEMEMBER("Chart of Accounts","[Accounts].[BKW.214  TÍTULOS DE EMISIÓN PROPIA]","Títulos de emisión propias ")</f>
        <v xml:space="preserve">Títulos de emisión propias </v>
      </c>
      <c r="C31" s="35"/>
      <c r="D31" s="35"/>
      <c r="E31" s="10">
        <v>108372314.29000001</v>
      </c>
    </row>
    <row r="32" spans="2:8" ht="16.5" x14ac:dyDescent="0.2">
      <c r="B32" s="34" t="str" vm="6">
        <f>CUBESET("Chart of Accounts","{[Accounts].[BKW.213  OBLIGACIONES A LA VISTA],[Accounts].[BKW.2123.09  OTROS PRÉSTAMOS (1)]}","Diversos")</f>
        <v>Diversos</v>
      </c>
      <c r="C32" s="34"/>
      <c r="D32" s="34"/>
      <c r="E32" s="13">
        <v>19410467.73</v>
      </c>
    </row>
    <row r="33" spans="2:7" ht="15" x14ac:dyDescent="0.2">
      <c r="B33" s="35"/>
      <c r="C33" s="35"/>
      <c r="D33" s="35"/>
      <c r="E33" s="12">
        <v>809361364.96000004</v>
      </c>
    </row>
    <row r="34" spans="2:7" ht="14.25" customHeight="1" x14ac:dyDescent="0.2">
      <c r="B34" s="36" t="s">
        <v>5</v>
      </c>
      <c r="C34" s="36"/>
      <c r="D34" s="36"/>
      <c r="E34" s="10"/>
    </row>
    <row r="35" spans="2:7" x14ac:dyDescent="0.2">
      <c r="B35" s="34" t="str" vm="7">
        <f>CUBESET("Chart of Accounts","{[Accounts].[BKW.222  CUENTAS POR PAGAR],[Accounts].[BKW.223  RETENCIONES]}","Cuentas por pagar")</f>
        <v>Cuentas por pagar</v>
      </c>
      <c r="C35" s="34"/>
      <c r="D35" s="34"/>
      <c r="E35" s="10">
        <v>1956339.51</v>
      </c>
    </row>
    <row r="36" spans="2:7" x14ac:dyDescent="0.2">
      <c r="B36" s="35" t="str" vm="8">
        <f>CUBEMEMBER("Chart of Accounts","[Accounts].[BKW.224  PROVISIONES]","Provisiones")</f>
        <v>Provisiones</v>
      </c>
      <c r="C36" s="35"/>
      <c r="D36" s="35"/>
      <c r="E36" s="10">
        <v>3214940.69</v>
      </c>
    </row>
    <row r="37" spans="2:7" x14ac:dyDescent="0.2">
      <c r="B37" s="34" t="str" vm="19">
        <f>CUBESET("Chart of Accounts","{[Accounts].[BKW.225  CRÉDITOS DIFERIDOS],[Accounts].[BKW.4129  PROVISIÓN POR PÉRDIDAS]}","Diversos")</f>
        <v>Diversos</v>
      </c>
      <c r="C37" s="34"/>
      <c r="D37" s="34"/>
      <c r="E37" s="11">
        <v>58484.58</v>
      </c>
    </row>
    <row r="38" spans="2:7" ht="15" x14ac:dyDescent="0.2">
      <c r="B38" s="35"/>
      <c r="C38" s="35"/>
      <c r="D38" s="35"/>
      <c r="E38" s="12">
        <v>5229764.78</v>
      </c>
    </row>
    <row r="39" spans="2:7" ht="14.25" customHeight="1" x14ac:dyDescent="0.2">
      <c r="B39" s="36" t="s">
        <v>6</v>
      </c>
      <c r="C39" s="36"/>
      <c r="D39" s="36"/>
      <c r="E39" s="10"/>
    </row>
    <row r="40" spans="2:7" ht="14.25" customHeight="1" x14ac:dyDescent="0.2">
      <c r="B40" s="35" t="str" vm="4">
        <f>CUBEMEMBER("Chart of Accounts","[Accounts].[BKW.24  DEUDA SUBORDINADA]","Deuda subordinada")</f>
        <v>Deuda subordinada</v>
      </c>
      <c r="C40" s="35"/>
      <c r="D40" s="35"/>
      <c r="E40" s="11">
        <v>0</v>
      </c>
    </row>
    <row r="41" spans="2:7" ht="15" x14ac:dyDescent="0.2">
      <c r="B41" s="36" t="s">
        <v>7</v>
      </c>
      <c r="C41" s="36"/>
      <c r="D41" s="36"/>
      <c r="E41" s="12">
        <v>814591129.74000001</v>
      </c>
    </row>
    <row r="42" spans="2:7" ht="15" x14ac:dyDescent="0.25">
      <c r="B42" s="39" t="s">
        <v>8</v>
      </c>
      <c r="C42" s="39"/>
      <c r="D42" s="39"/>
      <c r="E42" s="10"/>
    </row>
    <row r="43" spans="2:7" ht="14.25" customHeight="1" x14ac:dyDescent="0.2">
      <c r="B43" s="35" t="str" vm="12">
        <f>CUBEMEMBER("Chart of Accounts","[Accounts].[BKW.311  CAPITAL SOCIAL PAGADO]","Capital social pagado")</f>
        <v>Capital social pagado</v>
      </c>
      <c r="C43" s="35"/>
      <c r="D43" s="35"/>
      <c r="E43" s="10">
        <v>75000000</v>
      </c>
    </row>
    <row r="44" spans="2:7" ht="21" customHeight="1" x14ac:dyDescent="0.2">
      <c r="B44" s="34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34"/>
      <c r="D44" s="34"/>
      <c r="E44" s="11">
        <v>13400931.840000002</v>
      </c>
    </row>
    <row r="45" spans="2:7" ht="14.25" customHeight="1" x14ac:dyDescent="0.2">
      <c r="B45" s="36" t="s">
        <v>9</v>
      </c>
      <c r="C45" s="36"/>
      <c r="D45" s="36"/>
      <c r="E45" s="12">
        <v>88400931.840000004</v>
      </c>
      <c r="G45" s="21"/>
    </row>
    <row r="46" spans="2:7" ht="14.25" customHeight="1" x14ac:dyDescent="0.2">
      <c r="B46" s="36" t="s">
        <v>10</v>
      </c>
      <c r="C46" s="36"/>
      <c r="D46" s="36"/>
      <c r="E46" s="14">
        <v>902992061.58000004</v>
      </c>
    </row>
    <row r="47" spans="2:7" x14ac:dyDescent="0.2">
      <c r="B47" s="28"/>
      <c r="C47" s="28"/>
      <c r="D47" s="28"/>
      <c r="E47" s="16"/>
    </row>
    <row r="48" spans="2:7" ht="15" customHeight="1" x14ac:dyDescent="0.2">
      <c r="B48" s="33" t="str" vm="13">
        <f>CUBEMEMBER("Chart of Accounts","[Accounts].[BKW.5  COMPROMISOS FUTUROS Y CONTINGENCIAS]","Compromisos futuros y contingencias")</f>
        <v>Compromisos futuros y contingencias</v>
      </c>
      <c r="C48" s="33"/>
      <c r="D48" s="33"/>
      <c r="E48" s="12">
        <v>6294978.5199999996</v>
      </c>
    </row>
    <row r="49" spans="1:5" ht="15" customHeight="1" x14ac:dyDescent="0.2">
      <c r="B49" s="32" t="s">
        <v>25</v>
      </c>
      <c r="C49" s="32"/>
      <c r="D49" s="32"/>
      <c r="E49" s="14">
        <v>909287040.10000002</v>
      </c>
    </row>
    <row r="50" spans="1:5" x14ac:dyDescent="0.2">
      <c r="A50" s="4"/>
      <c r="B50" s="28"/>
      <c r="C50" s="28"/>
      <c r="D50" s="28"/>
      <c r="E50" s="1"/>
    </row>
    <row r="51" spans="1:5" x14ac:dyDescent="0.2">
      <c r="A51" s="4"/>
      <c r="B51" s="28"/>
      <c r="C51" s="28"/>
      <c r="D51" s="28"/>
      <c r="E51" s="1"/>
    </row>
    <row r="52" spans="1:5" x14ac:dyDescent="0.2">
      <c r="A52" s="4"/>
      <c r="B52" s="28"/>
      <c r="C52" s="28"/>
      <c r="D52" s="28"/>
      <c r="E52" s="1"/>
    </row>
    <row r="53" spans="1:5" ht="15" x14ac:dyDescent="0.25">
      <c r="B53" s="41" t="s">
        <v>20</v>
      </c>
      <c r="C53" s="41"/>
      <c r="D53" s="41" t="s">
        <v>22</v>
      </c>
      <c r="E53" s="41"/>
    </row>
    <row r="54" spans="1:5" x14ac:dyDescent="0.2">
      <c r="B54" s="42" t="s">
        <v>21</v>
      </c>
      <c r="C54" s="42"/>
      <c r="D54" s="42" t="s">
        <v>28</v>
      </c>
      <c r="E54" s="42"/>
    </row>
    <row r="55" spans="1:5" x14ac:dyDescent="0.2">
      <c r="B55" s="43"/>
      <c r="C55" s="43"/>
      <c r="D55" s="43"/>
      <c r="E55" s="43"/>
    </row>
    <row r="56" spans="1:5" x14ac:dyDescent="0.2">
      <c r="B56" s="43"/>
      <c r="C56" s="43"/>
      <c r="D56" s="43"/>
      <c r="E56" s="43"/>
    </row>
    <row r="57" spans="1:5" x14ac:dyDescent="0.2">
      <c r="B57" s="43"/>
      <c r="C57" s="43"/>
      <c r="D57" s="43"/>
      <c r="E57" s="43"/>
    </row>
    <row r="58" spans="1:5" ht="15" x14ac:dyDescent="0.25">
      <c r="B58" s="41" t="s">
        <v>27</v>
      </c>
      <c r="C58" s="41"/>
      <c r="D58" s="41"/>
      <c r="E58" s="41"/>
    </row>
    <row r="59" spans="1:5" ht="15" customHeight="1" x14ac:dyDescent="0.2">
      <c r="B59" s="42" t="s">
        <v>29</v>
      </c>
      <c r="C59" s="42"/>
      <c r="D59" s="42"/>
      <c r="E59" s="42"/>
    </row>
  </sheetData>
  <mergeCells count="48"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18:D18"/>
    <mergeCell ref="B48:D48"/>
    <mergeCell ref="B20:D20"/>
    <mergeCell ref="B24:D24"/>
    <mergeCell ref="B25:D25"/>
    <mergeCell ref="B26:D26"/>
    <mergeCell ref="B19:D19"/>
    <mergeCell ref="B13:D13"/>
    <mergeCell ref="B14:D14"/>
    <mergeCell ref="B15:D15"/>
    <mergeCell ref="B16:D16"/>
    <mergeCell ref="B17:D17"/>
    <mergeCell ref="B7:D7"/>
    <mergeCell ref="B8:D8"/>
    <mergeCell ref="B9:D9"/>
    <mergeCell ref="B10:D10"/>
    <mergeCell ref="B11:D11"/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L47"/>
  <sheetViews>
    <sheetView showGridLines="0" zoomScaleNormal="100" zoomScaleSheetLayoutView="115" workbookViewId="0"/>
  </sheetViews>
  <sheetFormatPr defaultColWidth="9.140625" defaultRowHeight="14.25" x14ac:dyDescent="0.2"/>
  <cols>
    <col min="1" max="1" width="2" style="8" customWidth="1"/>
    <col min="2" max="4" width="20.7109375" style="3" customWidth="1"/>
    <col min="5" max="5" width="22.5703125" style="3" customWidth="1"/>
    <col min="6" max="6" width="15.140625" style="8" bestFit="1" customWidth="1"/>
    <col min="7" max="7" width="12.7109375" style="8" bestFit="1" customWidth="1"/>
    <col min="8" max="9" width="9.140625" style="8"/>
    <col min="10" max="10" width="55.85546875" style="8" customWidth="1"/>
    <col min="11" max="16384" width="9.140625" style="8"/>
  </cols>
  <sheetData>
    <row r="1" spans="1:12" ht="18" x14ac:dyDescent="0.25">
      <c r="A1" s="2"/>
      <c r="B1" s="22" t="s">
        <v>17</v>
      </c>
      <c r="C1" s="22"/>
      <c r="D1" s="22"/>
      <c r="E1" s="31"/>
    </row>
    <row r="2" spans="1:12" ht="18" x14ac:dyDescent="0.25">
      <c r="A2" s="2"/>
      <c r="B2" s="22" t="s">
        <v>18</v>
      </c>
      <c r="C2" s="22"/>
      <c r="D2" s="22"/>
      <c r="E2" s="31"/>
    </row>
    <row r="3" spans="1:12" ht="18" x14ac:dyDescent="0.2">
      <c r="A3" s="2"/>
      <c r="B3" s="40">
        <f>'[2]Balance BVES'!B6:C6</f>
        <v>44651</v>
      </c>
      <c r="C3" s="40"/>
      <c r="D3" s="40"/>
      <c r="E3" s="31"/>
    </row>
    <row r="4" spans="1:12" ht="15" thickBot="1" x14ac:dyDescent="0.25">
      <c r="A4" s="2"/>
      <c r="B4" s="2" t="s">
        <v>24</v>
      </c>
      <c r="C4" s="2"/>
      <c r="D4" s="2"/>
      <c r="E4" s="31"/>
    </row>
    <row r="5" spans="1:12" ht="18" x14ac:dyDescent="0.25">
      <c r="A5" s="7"/>
      <c r="B5" s="24"/>
      <c r="C5" s="24"/>
      <c r="D5" s="24"/>
      <c r="E5" s="25"/>
      <c r="J5" s="40"/>
      <c r="K5" s="40"/>
      <c r="L5" s="40"/>
    </row>
    <row r="6" spans="1:12" ht="15" customHeight="1" x14ac:dyDescent="0.2">
      <c r="A6" s="2"/>
      <c r="B6" s="36" t="s">
        <v>11</v>
      </c>
      <c r="C6" s="36"/>
      <c r="D6" s="36"/>
      <c r="E6" s="5"/>
    </row>
    <row r="7" spans="1:12" ht="15" customHeight="1" x14ac:dyDescent="0.2">
      <c r="A7" s="2"/>
      <c r="B7" s="34" t="str" vm="29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34"/>
      <c r="D7" s="34"/>
      <c r="E7" s="10">
        <v>11974488.17</v>
      </c>
    </row>
    <row r="8" spans="1:12" ht="15" customHeight="1" x14ac:dyDescent="0.2">
      <c r="A8" s="2"/>
      <c r="B8" s="34" t="str" vm="25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34"/>
      <c r="D8" s="34"/>
      <c r="E8" s="10">
        <v>43884.72</v>
      </c>
    </row>
    <row r="9" spans="1:12" ht="15" customHeight="1" x14ac:dyDescent="0.2">
      <c r="A9" s="2"/>
      <c r="B9" s="35" t="str" vm="22">
        <f>CUBEMEMBER("Chart of Accounts","[Accounts].[BKW.6110.02  CARTERA DE INVERSIONES]","Intereses y otros ingresos por inversiones")</f>
        <v>Intereses y otros ingresos por inversiones</v>
      </c>
      <c r="C9" s="35"/>
      <c r="D9" s="35"/>
      <c r="E9" s="10">
        <v>2533590.33</v>
      </c>
    </row>
    <row r="10" spans="1:12" ht="15" customHeight="1" x14ac:dyDescent="0.2">
      <c r="A10" s="2"/>
      <c r="B10" s="35" t="str" vm="28">
        <f>CUBEMEMBER("Chart of Accounts","[Accounts].[BKW.6110.03  OPERACIONES TEMPORALES CON DOCUMENTOS]","Reportos y operaciones bursátiles")</f>
        <v>Reportos y operaciones bursátiles</v>
      </c>
      <c r="C10" s="35"/>
      <c r="D10" s="35"/>
      <c r="E10" s="10">
        <v>25951.91</v>
      </c>
    </row>
    <row r="11" spans="1:12" ht="15" customHeight="1" x14ac:dyDescent="0.2">
      <c r="A11" s="2"/>
      <c r="B11" s="35" t="str" vm="30">
        <f>CUBEMEMBER("Chart of Accounts","[Accounts].[BKW.6110.04  INTERESES SOBRE DEPÓSITOS]","Intereses sobre depósitos")</f>
        <v>Intereses sobre depósitos</v>
      </c>
      <c r="C11" s="35"/>
      <c r="D11" s="35"/>
      <c r="E11" s="10">
        <v>58864.29</v>
      </c>
    </row>
    <row r="12" spans="1:12" ht="14.25" customHeight="1" x14ac:dyDescent="0.2">
      <c r="A12" s="2"/>
      <c r="B12" s="35" t="str" vm="40">
        <f>CUBEMEMBER("Chart of Accounts","[Accounts].[BKW.6210.01  OPERACIONES EN MONEDA EXTRANJERA]","Operaciones en moneda extranjera")</f>
        <v>Operaciones en moneda extranjera</v>
      </c>
      <c r="C12" s="35"/>
      <c r="D12" s="35"/>
      <c r="E12" s="10">
        <v>0</v>
      </c>
    </row>
    <row r="13" spans="1:12" x14ac:dyDescent="0.2">
      <c r="A13" s="2"/>
      <c r="B13" s="34" t="str" vm="35">
        <f>CUBESET("Chart of Accounts","{[Accounts].[BKW.6210.03  AVALES Y FIANZAS],[Accounts].[BKW.6210.04  SERVICIOS]}","Otros servicios y contingencias")</f>
        <v>Otros servicios y contingencias</v>
      </c>
      <c r="C13" s="34"/>
      <c r="D13" s="34"/>
      <c r="E13" s="11">
        <v>1249132.1599999999</v>
      </c>
    </row>
    <row r="14" spans="1:12" ht="15" customHeight="1" x14ac:dyDescent="0.2">
      <c r="A14" s="2"/>
      <c r="B14" s="34"/>
      <c r="C14" s="34"/>
      <c r="D14" s="34"/>
      <c r="E14" s="11">
        <v>15885911.58</v>
      </c>
    </row>
    <row r="15" spans="1:12" ht="15" customHeight="1" x14ac:dyDescent="0.2">
      <c r="A15" s="2"/>
      <c r="B15" s="36" t="s">
        <v>12</v>
      </c>
      <c r="C15" s="36"/>
      <c r="D15" s="36"/>
      <c r="E15" s="10"/>
    </row>
    <row r="16" spans="1:12" ht="15" customHeight="1" x14ac:dyDescent="0.2">
      <c r="A16" s="2"/>
      <c r="B16" s="35" t="str" vm="32">
        <f>CUBEMEMBER("Chart of Accounts","[Accounts].[BKW.7110.01  DEPÓSITOS]","Intereses y otros costos de depósitos")</f>
        <v>Intereses y otros costos de depósitos</v>
      </c>
      <c r="C16" s="35"/>
      <c r="D16" s="35"/>
      <c r="E16" s="10">
        <v>4493040.33</v>
      </c>
    </row>
    <row r="17" spans="1:7" ht="15" customHeight="1" x14ac:dyDescent="0.2">
      <c r="A17" s="2"/>
      <c r="B17" s="35" t="str" vm="23">
        <f>CUBEMEMBER("Chart of Accounts","[Accounts].[BKW.7110.02  PRÉSTAMOS PARA TERCEROS]","Intereses sobre préstamos")</f>
        <v>Intereses sobre préstamos</v>
      </c>
      <c r="C17" s="35"/>
      <c r="D17" s="35"/>
      <c r="E17" s="10">
        <v>1522037.31</v>
      </c>
    </row>
    <row r="18" spans="1:7" ht="15" customHeight="1" x14ac:dyDescent="0.2">
      <c r="A18" s="2"/>
      <c r="B18" s="35" t="str" vm="36">
        <f>CUBEMEMBER("Chart of Accounts","[Accounts].[BKW.7110.04  TÍTULOS DE EMISIÓN PROPIA (1)]","Intereses sobre emisión de obligaciones")</f>
        <v>Intereses sobre emisión de obligaciones</v>
      </c>
      <c r="C18" s="35"/>
      <c r="D18" s="35"/>
      <c r="E18" s="10">
        <v>1640341.5</v>
      </c>
      <c r="F18" s="19"/>
      <c r="G18" s="20"/>
    </row>
    <row r="19" spans="1:7" ht="15" customHeight="1" x14ac:dyDescent="0.2">
      <c r="A19" s="2"/>
      <c r="B19" s="35" t="str" vm="37">
        <f>CUBEMEMBER("Chart of Accounts","[Accounts].[BKW.7110.05  PÉRDIDA POR DIFERENCIA DE PRECIOS]","Pérdida por venta de títulos valores")</f>
        <v>Pérdida por venta de títulos valores</v>
      </c>
      <c r="C19" s="35"/>
      <c r="D19" s="35"/>
      <c r="E19" s="10">
        <v>24356.49</v>
      </c>
    </row>
    <row r="20" spans="1:7" ht="15" customHeight="1" x14ac:dyDescent="0.2">
      <c r="A20" s="2"/>
      <c r="B20" s="35" t="str" vm="39">
        <f>CUBEMEMBER("Chart of Accounts","[Accounts].[BKW.7210.00  OPERACIONES EN MONEDA EXTRANJERA]","Operaciones en moneda extranjera")</f>
        <v>Operaciones en moneda extranjera</v>
      </c>
      <c r="C20" s="35"/>
      <c r="D20" s="35"/>
      <c r="E20" s="10">
        <v>0</v>
      </c>
    </row>
    <row r="21" spans="1:7" ht="15" customHeight="1" x14ac:dyDescent="0.2">
      <c r="A21" s="2"/>
      <c r="B21" s="34" t="str" vm="34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34"/>
      <c r="D21" s="34"/>
      <c r="E21" s="11">
        <v>400450.72</v>
      </c>
    </row>
    <row r="22" spans="1:7" ht="15" customHeight="1" x14ac:dyDescent="0.2">
      <c r="A22" s="2"/>
      <c r="B22" s="36" t="str" vm="30">
        <f>CUBEMEMBER("Chart of Accounts","[Accounts].[BKW.6110.04  INTERESES SOBRE DEPÓSITOS]","Total costos de operación")</f>
        <v>Total costos de operación</v>
      </c>
      <c r="C22" s="36"/>
      <c r="D22" s="36"/>
      <c r="E22" s="17">
        <v>8080226.3500000006</v>
      </c>
    </row>
    <row r="23" spans="1:7" ht="15" customHeight="1" x14ac:dyDescent="0.2">
      <c r="A23" s="2"/>
      <c r="B23" s="35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35"/>
      <c r="D23" s="35"/>
      <c r="E23" s="11">
        <v>-4346372.71</v>
      </c>
    </row>
    <row r="24" spans="1:7" ht="15" customHeight="1" x14ac:dyDescent="0.2">
      <c r="A24" s="2"/>
      <c r="B24" s="36" t="str">
        <f>IF(E24&gt;0,"Utilidad","Pérdida")&amp;" antes de gastos"</f>
        <v>Utilidad antes de gastos</v>
      </c>
      <c r="C24" s="36"/>
      <c r="D24" s="36"/>
      <c r="E24" s="12">
        <v>3459312.5199999996</v>
      </c>
    </row>
    <row r="25" spans="1:7" ht="15" customHeight="1" x14ac:dyDescent="0.2">
      <c r="A25" s="2"/>
      <c r="B25" s="36" t="s">
        <v>26</v>
      </c>
      <c r="C25" s="36"/>
      <c r="D25" s="36"/>
      <c r="E25" s="10"/>
    </row>
    <row r="26" spans="1:7" ht="15" customHeight="1" x14ac:dyDescent="0.2">
      <c r="A26" s="2"/>
      <c r="B26" s="35" t="str" vm="33">
        <f>CUBEMEMBER("Chart of Accounts","[Accounts].[BKW.811  GASTOS DE FUNCIONARIOS Y EMPLEADOS]","De funcionarios y empleados")</f>
        <v>De funcionarios y empleados</v>
      </c>
      <c r="C26" s="35"/>
      <c r="D26" s="35"/>
      <c r="E26" s="10">
        <v>2862621.48</v>
      </c>
    </row>
    <row r="27" spans="1:7" ht="15" customHeight="1" x14ac:dyDescent="0.2">
      <c r="A27" s="2"/>
      <c r="B27" s="35" t="str" vm="26">
        <f>CUBEMEMBER("Chart of Accounts","[Accounts].[BKW.812  GASTOS GENERALES]","Generales")</f>
        <v>Generales</v>
      </c>
      <c r="C27" s="35"/>
      <c r="D27" s="35"/>
      <c r="E27" s="10">
        <v>3070326.89</v>
      </c>
    </row>
    <row r="28" spans="1:7" ht="15" customHeight="1" x14ac:dyDescent="0.2">
      <c r="A28" s="2"/>
      <c r="B28" s="35" t="str" vm="27">
        <f>CUBEMEMBER("Chart of Accounts","[Accounts].[BKW.813  DEPRECIACIONES Y AMORTIZACIONES]","Depreciaciones y amortizaciones")</f>
        <v>Depreciaciones y amortizaciones</v>
      </c>
      <c r="C28" s="35"/>
      <c r="D28" s="35"/>
      <c r="E28" s="11">
        <v>606879.63</v>
      </c>
    </row>
    <row r="29" spans="1:7" ht="15" customHeight="1" x14ac:dyDescent="0.2">
      <c r="A29" s="2"/>
      <c r="B29" s="36" t="s">
        <v>13</v>
      </c>
      <c r="C29" s="36"/>
      <c r="D29" s="36"/>
      <c r="E29" s="11">
        <v>6539828</v>
      </c>
    </row>
    <row r="30" spans="1:7" ht="15" customHeight="1" x14ac:dyDescent="0.2">
      <c r="A30" s="2"/>
      <c r="B30" s="36" t="str">
        <f>IF(E30&gt;0,"Utilidad","Pérdida")&amp;" de operación"</f>
        <v>Pérdida de operación</v>
      </c>
      <c r="C30" s="36"/>
      <c r="D30" s="36"/>
      <c r="E30" s="17">
        <v>-3080515.4800000004</v>
      </c>
    </row>
    <row r="31" spans="1:7" ht="15" customHeight="1" x14ac:dyDescent="0.2">
      <c r="A31" s="2"/>
      <c r="B31" s="34" t="str" vm="24">
        <f>CUBESET("Chart of Accounts","{[Accounts].[BKW.631  INGRESOS NO OPERACIONALES],[Accounts].[BKW.82  GASTOS NO OPERACIONALES]}","Otros ingresos, neto ")</f>
        <v xml:space="preserve">Otros ingresos, neto </v>
      </c>
      <c r="C31" s="34"/>
      <c r="D31" s="34"/>
      <c r="E31" s="11">
        <v>3890568.75</v>
      </c>
    </row>
    <row r="32" spans="1:7" ht="15" customHeight="1" x14ac:dyDescent="0.2">
      <c r="A32" s="2"/>
      <c r="B32" s="36" t="str">
        <f>IF(E32&gt;0,"Utilidad","Pérdida")&amp;" antes de impuestos"</f>
        <v>Utilidad antes de impuestos</v>
      </c>
      <c r="C32" s="36"/>
      <c r="D32" s="36"/>
      <c r="E32" s="17">
        <v>810053.26999999955</v>
      </c>
    </row>
    <row r="33" spans="1:6" ht="15" customHeight="1" x14ac:dyDescent="0.2">
      <c r="A33" s="2"/>
      <c r="B33" s="35" t="str" vm="20">
        <f>CUBEMEMBER("Chart of Accounts","[Accounts].[BKW.83  IMPUESTOS DIRECTOS]","Impuesto sobre la renta")</f>
        <v>Impuesto sobre la renta</v>
      </c>
      <c r="C33" s="35"/>
      <c r="D33" s="35"/>
      <c r="E33" s="10">
        <v>-3000</v>
      </c>
    </row>
    <row r="34" spans="1:6" ht="15" customHeight="1" x14ac:dyDescent="0.2">
      <c r="A34" s="2"/>
      <c r="B34" s="35" t="str" vm="31">
        <f>CUBEMEMBER("Chart of Accounts","[Accounts].[BKW.84  CONTRIBUCIONES ESPECIALES]","Contribución especial a los Grandes Contribuyentes")</f>
        <v>Contribución especial a los Grandes Contribuyentes</v>
      </c>
      <c r="C34" s="35"/>
      <c r="D34" s="35"/>
      <c r="E34" s="18">
        <v>0</v>
      </c>
    </row>
    <row r="35" spans="1:6" ht="15" customHeight="1" x14ac:dyDescent="0.2">
      <c r="A35" s="2"/>
      <c r="B35" s="36" t="str">
        <f>IF(E35&gt;0,"Utilidad","Pérdida")&amp;" neta"</f>
        <v>Utilidad neta</v>
      </c>
      <c r="C35" s="36"/>
      <c r="D35" s="36"/>
      <c r="E35" s="14">
        <v>807053.26999999955</v>
      </c>
      <c r="F35" s="20"/>
    </row>
    <row r="36" spans="1:6" ht="15" customHeight="1" x14ac:dyDescent="0.2">
      <c r="A36" s="9"/>
      <c r="B36" s="30"/>
      <c r="C36" s="30"/>
      <c r="D36" s="30"/>
      <c r="E36" s="6"/>
    </row>
    <row r="37" spans="1:6" ht="15" customHeight="1" x14ac:dyDescent="0.25">
      <c r="A37" s="9"/>
      <c r="B37" s="30"/>
      <c r="C37" s="30"/>
      <c r="D37" s="30"/>
      <c r="E37" s="44"/>
    </row>
    <row r="38" spans="1:6" x14ac:dyDescent="0.2">
      <c r="A38" s="9"/>
      <c r="B38" s="28"/>
      <c r="C38" s="28"/>
      <c r="D38" s="28"/>
      <c r="E38" s="28"/>
    </row>
    <row r="39" spans="1:6" x14ac:dyDescent="0.2">
      <c r="A39" s="9"/>
      <c r="B39" s="28"/>
      <c r="C39" s="28"/>
      <c r="D39" s="28"/>
      <c r="E39" s="28"/>
    </row>
    <row r="40" spans="1:6" ht="15" x14ac:dyDescent="0.25">
      <c r="A40" s="9"/>
      <c r="B40" s="41" t="s">
        <v>20</v>
      </c>
      <c r="C40" s="41"/>
      <c r="D40" s="41" t="s">
        <v>22</v>
      </c>
      <c r="E40" s="41"/>
    </row>
    <row r="41" spans="1:6" x14ac:dyDescent="0.2">
      <c r="A41" s="9"/>
      <c r="B41" s="42" t="s">
        <v>21</v>
      </c>
      <c r="C41" s="42"/>
      <c r="D41" s="42" t="s">
        <v>28</v>
      </c>
      <c r="E41" s="42"/>
    </row>
    <row r="42" spans="1:6" x14ac:dyDescent="0.2">
      <c r="A42" s="9"/>
      <c r="B42" s="43"/>
      <c r="C42" s="43"/>
      <c r="D42" s="43"/>
      <c r="E42" s="43"/>
    </row>
    <row r="43" spans="1:6" x14ac:dyDescent="0.2">
      <c r="A43" s="9"/>
      <c r="B43" s="43"/>
      <c r="C43" s="43"/>
      <c r="D43" s="43"/>
      <c r="E43" s="43"/>
    </row>
    <row r="44" spans="1:6" x14ac:dyDescent="0.2">
      <c r="A44" s="9"/>
      <c r="B44" s="43"/>
      <c r="C44" s="43"/>
      <c r="D44" s="43"/>
      <c r="E44" s="43"/>
    </row>
    <row r="45" spans="1:6" ht="15" x14ac:dyDescent="0.25">
      <c r="A45" s="9"/>
      <c r="B45" s="41" t="s">
        <v>27</v>
      </c>
      <c r="C45" s="41"/>
      <c r="D45" s="41"/>
      <c r="E45" s="41"/>
    </row>
    <row r="46" spans="1:6" ht="15" customHeight="1" x14ac:dyDescent="0.2">
      <c r="A46" s="9"/>
      <c r="B46" s="42" t="s">
        <v>29</v>
      </c>
      <c r="C46" s="42"/>
      <c r="D46" s="42"/>
      <c r="E46" s="42"/>
    </row>
    <row r="47" spans="1:6" x14ac:dyDescent="0.2">
      <c r="A47" s="9"/>
      <c r="B47" s="37"/>
      <c r="C47" s="37"/>
      <c r="D47" s="37"/>
      <c r="E47" s="37"/>
    </row>
  </sheetData>
  <mergeCells count="40">
    <mergeCell ref="B17:D17"/>
    <mergeCell ref="B18:D18"/>
    <mergeCell ref="B19:D19"/>
    <mergeCell ref="B29:D29"/>
    <mergeCell ref="B30:D30"/>
    <mergeCell ref="B26:D26"/>
    <mergeCell ref="B27:D27"/>
    <mergeCell ref="B28:D28"/>
    <mergeCell ref="B31:D31"/>
    <mergeCell ref="B32:D32"/>
    <mergeCell ref="B3:D3"/>
    <mergeCell ref="B6:D6"/>
    <mergeCell ref="B7:D7"/>
    <mergeCell ref="B8:D8"/>
    <mergeCell ref="B21:D21"/>
    <mergeCell ref="B9:D9"/>
    <mergeCell ref="B11:D11"/>
    <mergeCell ref="B12:D12"/>
    <mergeCell ref="B13:D13"/>
    <mergeCell ref="B14:D14"/>
    <mergeCell ref="B15:D15"/>
    <mergeCell ref="B16:D16"/>
    <mergeCell ref="B24:D24"/>
    <mergeCell ref="B25:D25"/>
    <mergeCell ref="J5:L5"/>
    <mergeCell ref="B10:D10"/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2022-05-09T16:25:53Z</cp:lastPrinted>
  <dcterms:created xsi:type="dcterms:W3CDTF">2014-07-05T17:10:34Z</dcterms:created>
  <dcterms:modified xsi:type="dcterms:W3CDTF">2022-05-09T16:27:00Z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