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88F64BD6-08EB-4FBA-ADB8-851F98401D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 l="1"/>
  <c r="H33" i="5"/>
  <c r="D42" i="3"/>
  <c r="C13" i="3"/>
  <c r="I10" i="6" l="1"/>
  <c r="D36" i="3"/>
  <c r="I15" i="6" l="1"/>
  <c r="I20" i="6" s="1"/>
  <c r="I23" i="6"/>
  <c r="D35" i="3" s="1"/>
  <c r="D38" i="3" s="1"/>
  <c r="C28" i="3"/>
  <c r="C26" i="3"/>
  <c r="C23" i="3"/>
  <c r="C22" i="3"/>
  <c r="C21" i="3"/>
  <c r="C18" i="3"/>
  <c r="C17" i="3"/>
  <c r="C16" i="3"/>
  <c r="C15" i="3"/>
  <c r="C12" i="3"/>
  <c r="C10" i="3"/>
  <c r="I24" i="8"/>
  <c r="I33" i="8"/>
  <c r="P17" i="7"/>
  <c r="P18" i="7"/>
  <c r="P19" i="7"/>
  <c r="H20" i="7"/>
  <c r="J20" i="7"/>
  <c r="L20" i="7"/>
  <c r="N20" i="7"/>
  <c r="P22" i="7"/>
  <c r="P23" i="7"/>
  <c r="H25" i="7"/>
  <c r="L25" i="7"/>
  <c r="I28" i="6"/>
  <c r="H9" i="5"/>
  <c r="H16" i="5"/>
  <c r="H22" i="5"/>
  <c r="H26" i="5"/>
  <c r="H29" i="5"/>
  <c r="H32" i="5"/>
  <c r="H35" i="5"/>
  <c r="H19" i="5" l="1"/>
  <c r="C27" i="3"/>
  <c r="P20" i="7"/>
  <c r="J24" i="7"/>
  <c r="J25" i="7" s="1"/>
  <c r="I26" i="6" l="1"/>
  <c r="I32" i="6" s="1"/>
  <c r="I38" i="6" s="1"/>
  <c r="N24" i="7" s="1"/>
  <c r="N25" i="7" s="1"/>
  <c r="M45" i="3"/>
  <c r="H40" i="5" l="1"/>
  <c r="H38" i="5" s="1"/>
  <c r="C29" i="3" s="1"/>
  <c r="C30" i="3" s="1"/>
  <c r="P24" i="7"/>
  <c r="P25" i="7" s="1"/>
  <c r="D48" i="3"/>
  <c r="E36" i="3"/>
  <c r="H41" i="5" l="1"/>
  <c r="R26" i="7" s="1"/>
  <c r="H42" i="5"/>
  <c r="K43" i="5" s="1"/>
  <c r="F38" i="3"/>
  <c r="E43" i="3"/>
  <c r="E41" i="3"/>
  <c r="E40" i="3"/>
  <c r="E35" i="3"/>
  <c r="E42" i="3"/>
  <c r="H43" i="3" l="1"/>
  <c r="D49" i="3" l="1"/>
  <c r="E37" i="3"/>
  <c r="E38" i="3" s="1"/>
  <c r="E27" i="3"/>
  <c r="E52" i="3" l="1"/>
  <c r="E47" i="3"/>
  <c r="E46" i="3"/>
  <c r="H46" i="3" s="1"/>
  <c r="E45" i="3"/>
  <c r="E44" i="3"/>
  <c r="F22" i="2"/>
  <c r="E48" i="3"/>
  <c r="H41" i="3"/>
  <c r="F21" i="2" s="1"/>
  <c r="H40" i="3"/>
  <c r="F20" i="2" s="1"/>
  <c r="E39" i="3"/>
  <c r="H39" i="3" s="1"/>
  <c r="F16" i="2"/>
  <c r="K30" i="3"/>
  <c r="F30" i="3"/>
  <c r="D30" i="3"/>
  <c r="E29" i="3"/>
  <c r="H29" i="3" s="1"/>
  <c r="I29" i="3" s="1"/>
  <c r="M39" i="3" s="1"/>
  <c r="G30" i="3"/>
  <c r="E28" i="3"/>
  <c r="H28" i="3" s="1"/>
  <c r="J28" i="3" s="1"/>
  <c r="F46" i="2" s="1"/>
  <c r="H27" i="3"/>
  <c r="I27" i="3" s="1"/>
  <c r="M40" i="3" s="1"/>
  <c r="E26" i="3"/>
  <c r="H26" i="3" s="1"/>
  <c r="M26" i="3" s="1"/>
  <c r="E25" i="3"/>
  <c r="H25" i="3" s="1"/>
  <c r="M25" i="3" s="1"/>
  <c r="E24" i="3"/>
  <c r="H24" i="3" s="1"/>
  <c r="E22" i="3"/>
  <c r="H22" i="3" s="1"/>
  <c r="E21" i="3"/>
  <c r="H21" i="3" s="1"/>
  <c r="M20" i="3"/>
  <c r="L19" i="3"/>
  <c r="I19" i="3"/>
  <c r="G19" i="3"/>
  <c r="F19" i="3"/>
  <c r="C19" i="3"/>
  <c r="E18" i="3"/>
  <c r="H18" i="3" s="1"/>
  <c r="E17" i="3"/>
  <c r="E15" i="3"/>
  <c r="H15" i="3" s="1"/>
  <c r="J15" i="3" s="1"/>
  <c r="E14" i="3"/>
  <c r="H14" i="3" s="1"/>
  <c r="J14" i="3" s="1"/>
  <c r="F43" i="2" s="1"/>
  <c r="E13" i="3"/>
  <c r="H13" i="3" s="1"/>
  <c r="J13" i="3" s="1"/>
  <c r="E12" i="3"/>
  <c r="H12" i="3" s="1"/>
  <c r="J12" i="3" s="1"/>
  <c r="E11" i="3"/>
  <c r="H11" i="3" s="1"/>
  <c r="K11" i="3" s="1"/>
  <c r="M11" i="3" s="1"/>
  <c r="E10" i="3"/>
  <c r="F41" i="2" l="1"/>
  <c r="F35" i="2"/>
  <c r="H17" i="3"/>
  <c r="F42" i="2"/>
  <c r="H10" i="3"/>
  <c r="M10" i="3" s="1"/>
  <c r="F31" i="3"/>
  <c r="G31" i="3"/>
  <c r="F44" i="2"/>
  <c r="M13" i="3"/>
  <c r="C31" i="3"/>
  <c r="M15" i="3"/>
  <c r="H36" i="3"/>
  <c r="F15" i="2" s="1"/>
  <c r="D19" i="3"/>
  <c r="D31" i="3" s="1"/>
  <c r="E16" i="3"/>
  <c r="H16" i="3" s="1"/>
  <c r="J21" i="3"/>
  <c r="F48" i="2" s="1"/>
  <c r="M12" i="3"/>
  <c r="M14" i="3"/>
  <c r="M27" i="3"/>
  <c r="J18" i="3"/>
  <c r="F45" i="3" s="1"/>
  <c r="J22" i="3"/>
  <c r="G44" i="3" s="1"/>
  <c r="H44" i="3" s="1"/>
  <c r="J24" i="3"/>
  <c r="M24" i="3" s="1"/>
  <c r="E49" i="3"/>
  <c r="E23" i="3"/>
  <c r="K17" i="3" l="1"/>
  <c r="F37" i="3" s="1"/>
  <c r="H37" i="3" s="1"/>
  <c r="F17" i="2" s="1"/>
  <c r="H19" i="3"/>
  <c r="M21" i="3"/>
  <c r="F23" i="2"/>
  <c r="F49" i="2"/>
  <c r="F34" i="2"/>
  <c r="M18" i="3"/>
  <c r="F38" i="2"/>
  <c r="F37" i="2" s="1"/>
  <c r="F48" i="3"/>
  <c r="F49" i="3" s="1"/>
  <c r="E19" i="3"/>
  <c r="E30" i="3"/>
  <c r="H23" i="3"/>
  <c r="M22" i="3"/>
  <c r="I30" i="3"/>
  <c r="I31" i="3" s="1"/>
  <c r="L29" i="3"/>
  <c r="J16" i="3"/>
  <c r="G35" i="3" l="1"/>
  <c r="G38" i="3" s="1"/>
  <c r="K19" i="3"/>
  <c r="K31" i="3" s="1"/>
  <c r="M42" i="3" s="1"/>
  <c r="F45" i="2"/>
  <c r="M17" i="3"/>
  <c r="F47" i="2"/>
  <c r="E31" i="3"/>
  <c r="H45" i="3"/>
  <c r="J19" i="3"/>
  <c r="M16" i="3"/>
  <c r="J23" i="3"/>
  <c r="F50" i="2" s="1"/>
  <c r="H30" i="3"/>
  <c r="H31" i="3" s="1"/>
  <c r="L30" i="3"/>
  <c r="L31" i="3" s="1"/>
  <c r="M43" i="3" s="1"/>
  <c r="M29" i="3"/>
  <c r="H35" i="3" l="1"/>
  <c r="H38" i="3" s="1"/>
  <c r="G42" i="3"/>
  <c r="M19" i="3"/>
  <c r="F40" i="2"/>
  <c r="F52" i="2" s="1"/>
  <c r="J30" i="3"/>
  <c r="J31" i="3" s="1"/>
  <c r="M31" i="3" s="1"/>
  <c r="M23" i="3"/>
  <c r="H42" i="3" l="1"/>
  <c r="G48" i="3"/>
  <c r="G49" i="3" s="1"/>
  <c r="M41" i="3"/>
  <c r="M44" i="3" l="1"/>
  <c r="M46" i="3" s="1"/>
  <c r="M48" i="3" s="1"/>
  <c r="N39" i="3"/>
  <c r="H48" i="3"/>
  <c r="H49" i="3" s="1"/>
  <c r="F24" i="2"/>
  <c r="F26" i="2" s="1"/>
  <c r="H52" i="3" l="1"/>
  <c r="O39" i="3"/>
  <c r="F28" i="2"/>
  <c r="F30" i="2" s="1"/>
  <c r="G51" i="3"/>
  <c r="H51" i="3"/>
  <c r="G5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 xml:space="preserve">Francisco: </t>
        </r>
        <r>
          <rPr>
            <sz val="8"/>
            <color indexed="81"/>
            <rFont val="Tahoma"/>
            <charset val="1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<sst xmlns="http://schemas.openxmlformats.org/spreadsheetml/2006/main" count="693" uniqueCount="542">
  <si>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</si>
  <si>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</si>
  <si>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</si>
  <si>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</si>
  <si>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</si>
  <si>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</si>
  <si>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</si>
  <si>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</si>
  <si>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</si>
  <si>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</si>
  <si>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</si>
  <si>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</si>
  <si>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</si>
  <si>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</si>
  <si>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</si>
  <si>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</si>
  <si>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</si>
  <si>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</si>
  <si>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</si>
  <si>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</si>
  <si>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</si>
  <si>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</si>
  <si>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</si>
  <si>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</si>
  <si>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</si>
  <si>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</si>
  <si>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</si>
  <si>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</si>
  <si>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</si>
  <si>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</si>
  <si>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</si>
  <si>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</si>
  <si>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</si>
  <si>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</si>
  <si>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</si>
  <si>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</si>
  <si>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</si>
  <si>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</si>
  <si>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</si>
  <si>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</si>
  <si>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</si>
  <si>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</si>
  <si>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</si>
  <si>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</si>
  <si>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</si>
  <si>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</si>
  <si>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</si>
  <si>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</si>
  <si>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</si>
  <si>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</si>
  <si>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</si>
  <si>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</si>
  <si>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</si>
  <si>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</si>
  <si>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</si>
  <si>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</si>
  <si>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</si>
  <si>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</si>
  <si>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</si>
  <si>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</si>
  <si>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</si>
  <si>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</si>
  <si>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</si>
  <si>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</si>
  <si>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</si>
  <si>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</si>
  <si>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</si>
  <si>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</si>
  <si>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</si>
  <si>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</si>
  <si>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</si>
  <si>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</si>
  <si>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</si>
  <si>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</si>
  <si>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</si>
  <si>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</si>
  <si>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</si>
  <si>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</si>
  <si>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</si>
  <si>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</si>
  <si>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</si>
  <si>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</si>
  <si>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</si>
  <si>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</si>
  <si>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</si>
  <si>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</si>
  <si>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</si>
  <si>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</si>
  <si>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</si>
  <si>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</si>
  <si>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</si>
  <si>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</si>
  <si>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</si>
  <si>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</si>
  <si>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</si>
  <si>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</si>
  <si>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</si>
  <si>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</si>
  <si>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</si>
  <si>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</si>
  <si>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</si>
  <si>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</si>
  <si>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</si>
  <si>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</si>
  <si>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</si>
  <si>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</si>
  <si>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</si>
  <si>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</si>
  <si>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</si>
  <si>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</si>
  <si>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</si>
  <si>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</si>
  <si>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</si>
  <si>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</si>
  <si>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</si>
  <si>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</si>
  <si>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</si>
  <si>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</si>
  <si>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</si>
  <si>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</si>
  <si>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</si>
  <si>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</si>
  <si>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</si>
  <si>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</si>
  <si>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</si>
  <si>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</si>
  <si>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</si>
  <si>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</si>
  <si>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</si>
  <si>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</si>
  <si>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</si>
  <si>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</si>
  <si>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</si>
  <si>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</si>
  <si>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</si>
  <si>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</si>
  <si>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</si>
  <si>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</si>
  <si>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</si>
  <si>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</si>
  <si>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</si>
  <si>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</si>
  <si>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</si>
  <si>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</si>
  <si>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</si>
  <si>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</si>
  <si>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</si>
  <si>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</si>
  <si>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</si>
  <si>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</si>
  <si>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</si>
  <si>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</si>
  <si>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</si>
  <si>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</si>
  <si>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</si>
  <si>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</si>
  <si>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</si>
  <si>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</si>
  <si>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</si>
  <si>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</si>
  <si>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</si>
  <si>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</si>
  <si>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</si>
  <si>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</si>
  <si>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</si>
  <si>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</si>
  <si>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</si>
  <si>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</si>
  <si>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</si>
  <si>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</si>
  <si>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</si>
  <si>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</si>
  <si>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</si>
  <si>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</si>
  <si>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</si>
  <si>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</si>
  <si>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</si>
  <si>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</si>
  <si>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</si>
  <si>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</si>
  <si>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</si>
  <si>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</si>
  <si>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</si>
  <si>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</si>
  <si>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</si>
  <si>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</si>
  <si>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</si>
  <si>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</si>
  <si>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</si>
  <si>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</si>
  <si>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</si>
  <si>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</si>
  <si>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</si>
  <si>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</si>
  <si>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</si>
  <si>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</si>
  <si>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</si>
  <si>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</si>
  <si>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</si>
  <si>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</si>
  <si>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</si>
  <si>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</si>
  <si>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</si>
  <si>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</si>
  <si>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</si>
  <si>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</si>
  <si>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</si>
  <si>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</si>
  <si>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</si>
  <si>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</si>
  <si>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</si>
  <si>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</si>
  <si>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</si>
  <si>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</si>
  <si>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</si>
  <si>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</si>
  <si>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</si>
  <si>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</si>
  <si>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</si>
  <si>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</si>
  <si>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</si>
  <si>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</si>
  <si>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</si>
  <si>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</si>
  <si>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</si>
  <si>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</si>
  <si>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</si>
  <si>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</si>
  <si>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</si>
  <si>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</si>
  <si>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</si>
  <si>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</si>
  <si>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</si>
  <si>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</si>
  <si>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</si>
  <si>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</si>
  <si>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</si>
  <si>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</si>
  <si>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</si>
  <si>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</si>
  <si>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</si>
  <si>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</si>
  <si>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</si>
  <si>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</si>
  <si>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</si>
  <si>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</si>
  <si>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</si>
  <si>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</si>
  <si>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</si>
  <si>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</si>
  <si>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</si>
  <si>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</si>
  <si>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</si>
  <si>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</si>
  <si>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</si>
  <si>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</si>
  <si>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</si>
  <si>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</si>
  <si>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</si>
  <si>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</si>
  <si>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</si>
  <si>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</si>
  <si>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</si>
  <si>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</si>
  <si>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</si>
  <si>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</si>
  <si>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</si>
  <si>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</si>
  <si>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</si>
  <si>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</si>
  <si>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</si>
  <si>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</si>
  <si>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</si>
  <si>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</si>
  <si>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</si>
  <si>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</si>
  <si>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</si>
  <si>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</si>
  <si>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</si>
  <si>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</si>
  <si>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</si>
  <si>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</si>
  <si>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</si>
  <si>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</si>
  <si>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</si>
  <si>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</si>
  <si>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</si>
  <si>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</si>
  <si>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</si>
  <si>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</si>
  <si>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</si>
  <si>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</si>
  <si>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</si>
  <si>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</si>
  <si>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</si>
  <si>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</si>
  <si>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</si>
  <si>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</si>
  <si>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</si>
  <si>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</si>
  <si>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</si>
  <si>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</si>
  <si>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</si>
  <si>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</si>
  <si>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</si>
  <si>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</si>
  <si>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</si>
  <si>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</si>
  <si>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</si>
  <si>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</si>
  <si>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</si>
  <si>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</si>
  <si>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</si>
  <si>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</si>
  <si>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</si>
  <si>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</si>
  <si>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</si>
  <si>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</si>
  <si>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</si>
  <si>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</si>
  <si>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</si>
  <si>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</si>
  <si>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</si>
  <si>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</si>
  <si>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</si>
  <si>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</si>
  <si>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</si>
  <si>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</si>
  <si>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</si>
  <si>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</si>
  <si>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</si>
  <si>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</si>
  <si>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</si>
  <si>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</si>
  <si>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</si>
  <si>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</si>
  <si>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</si>
  <si>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</si>
  <si>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</si>
  <si>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</si>
  <si>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</si>
  <si>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</si>
  <si>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</si>
  <si>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</si>
  <si>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</si>
  <si>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</si>
  <si>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</si>
  <si>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</si>
  <si>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</si>
  <si>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</si>
  <si>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</si>
  <si>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</si>
  <si>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</si>
  <si>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</si>
  <si>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</si>
  <si>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</si>
  <si>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</si>
  <si>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</si>
  <si>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</si>
  <si>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</si>
  <si>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</si>
  <si>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</si>
  <si>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</si>
  <si>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</si>
  <si>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</si>
  <si>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</si>
  <si>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</si>
  <si>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</si>
  <si>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</si>
  <si>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</si>
  <si>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</si>
  <si>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</si>
  <si>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</si>
  <si>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</si>
  <si>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</si>
  <si>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</si>
  <si>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</si>
  <si>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</si>
  <si>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</si>
  <si>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</si>
  <si>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</si>
  <si>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</si>
  <si>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</si>
  <si>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</si>
  <si>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</si>
  <si>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</si>
  <si>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</si>
  <si>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</si>
  <si>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</si>
  <si>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</si>
  <si>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</si>
  <si>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</si>
  <si>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</si>
  <si>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</si>
  <si>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</si>
  <si>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</si>
  <si>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</si>
  <si>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</si>
  <si>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</si>
  <si>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</si>
  <si>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</si>
  <si>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</si>
  <si>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</si>
  <si>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</si>
  <si>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</si>
  <si>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</si>
  <si>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</si>
  <si>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</si>
  <si>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</si>
  <si>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</si>
  <si>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</si>
  <si>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</si>
  <si>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</si>
  <si>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</si>
  <si>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</si>
  <si>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</si>
  <si>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</si>
  <si>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</si>
  <si>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</si>
  <si>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</si>
  <si>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</si>
  <si>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</si>
  <si>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</si>
  <si>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</si>
  <si>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</si>
  <si>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</si>
  <si>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</si>
  <si>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</si>
  <si>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</si>
  <si>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</si>
  <si>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</si>
  <si>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</si>
  <si>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</si>
  <si>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</si>
  <si>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</si>
  <si>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</si>
  <si>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</si>
  <si>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</si>
  <si>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</si>
  <si>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</si>
  <si>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</si>
  <si>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</si>
  <si>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</si>
  <si>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</si>
  <si>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</si>
  <si>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</si>
  <si>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</si>
  <si>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</si>
  <si>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</si>
  <si>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</si>
  <si>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</si>
  <si>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</si>
  <si>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</si>
  <si>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</si>
  <si>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</si>
  <si>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</si>
  <si>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</si>
  <si>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</si>
  <si>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</si>
  <si>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</si>
  <si>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</si>
  <si>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</si>
  <si>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</si>
  <si>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</si>
  <si>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</si>
  <si>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</si>
  <si>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</si>
  <si>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</si>
  <si>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</si>
  <si>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</si>
  <si>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</si>
  <si>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</si>
  <si>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</si>
  <si>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</si>
  <si>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</si>
  <si>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</si>
  <si>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</si>
  <si>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</si>
  <si>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</si>
  <si>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</si>
  <si>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</si>
  <si>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</si>
  <si>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</si>
  <si>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</si>
  <si>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</si>
  <si>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</si>
  <si>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</si>
  <si>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</si>
  <si>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</si>
  <si>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</si>
  <si>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</si>
  <si>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</si>
  <si>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</si>
  <si>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</si>
  <si>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</si>
  <si>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</si>
  <si>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</si>
  <si>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</si>
  <si>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</si>
  <si>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</si>
  <si>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</si>
  <si>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</si>
  <si>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</si>
  <si>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</si>
  <si>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</si>
  <si>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</si>
  <si>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</si>
  <si>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</si>
  <si>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</si>
  <si>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</si>
  <si>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</si>
  <si>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</si>
  <si>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</si>
  <si>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</si>
  <si>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</si>
  <si>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</si>
  <si>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</si>
  <si>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</si>
  <si>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</si>
  <si>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</si>
  <si>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</si>
  <si>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</si>
  <si>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</si>
  <si>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</si>
  <si>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</si>
  <si>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</si>
  <si>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</si>
  <si>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</si>
  <si>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</si>
  <si>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</si>
  <si>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</si>
  <si>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</si>
  <si>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</si>
  <si>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</si>
  <si>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</si>
  <si>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</si>
  <si>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</si>
  <si>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</si>
  <si>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</si>
  <si>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Estado de Cambios en el Patrimonio del 01 de enero al 30 de septiembre 2021</t>
  </si>
  <si>
    <t>Balance General al 28 de febrero de 2022</t>
  </si>
  <si>
    <t>Estado de Resultados al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</si>
</sst>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(* #,##0_);_(* \(#,##0\);_(* &quot;-&quot;??_);_(@_)"/>
    <numFmt numFmtId="170" formatCode="#,##0.0000000000000_);\(#,##0.0000000000000\)"/>
    <numFmt numFmtId="171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167" fontId="10" fillId="0" borderId="11" xfId="3" applyFont="1" applyBorder="1"/>
    <xf numFmtId="167" fontId="10" fillId="0" borderId="0" xfId="3" applyFont="1" applyBorder="1"/>
    <xf numFmtId="167" fontId="10" fillId="0" borderId="13" xfId="3" applyFont="1" applyBorder="1"/>
    <xf numFmtId="167" fontId="10" fillId="0" borderId="14" xfId="3" applyFont="1" applyBorder="1"/>
    <xf numFmtId="167" fontId="10" fillId="0" borderId="14" xfId="3" applyFont="1" applyFill="1" applyBorder="1"/>
    <xf numFmtId="167" fontId="10" fillId="0" borderId="0" xfId="3" applyFont="1" applyFill="1" applyBorder="1"/>
    <xf numFmtId="167" fontId="10" fillId="0" borderId="11" xfId="3" applyFont="1" applyFill="1" applyBorder="1"/>
    <xf numFmtId="167" fontId="10" fillId="0" borderId="11" xfId="3" applyFont="1" applyBorder="1" applyAlignment="1">
      <alignment horizontal="left"/>
    </xf>
    <xf numFmtId="167" fontId="10" fillId="0" borderId="0" xfId="3" applyFont="1" applyBorder="1" applyAlignment="1">
      <alignment horizontal="left"/>
    </xf>
    <xf numFmtId="167" fontId="10" fillId="3" borderId="0" xfId="3" applyFont="1" applyFill="1" applyBorder="1"/>
    <xf numFmtId="167" fontId="10" fillId="3" borderId="11" xfId="3" applyFont="1" applyFill="1" applyBorder="1"/>
    <xf numFmtId="167" fontId="10" fillId="5" borderId="0" xfId="3" applyFont="1" applyFill="1" applyBorder="1"/>
    <xf numFmtId="167" fontId="10" fillId="6" borderId="0" xfId="3" applyFont="1" applyFill="1" applyBorder="1"/>
    <xf numFmtId="167" fontId="11" fillId="0" borderId="0" xfId="3" applyFont="1"/>
    <xf numFmtId="167" fontId="10" fillId="7" borderId="0" xfId="3" applyFont="1" applyFill="1" applyBorder="1"/>
    <xf numFmtId="167" fontId="10" fillId="0" borderId="8" xfId="3" applyFont="1" applyBorder="1"/>
    <xf numFmtId="167" fontId="10" fillId="8" borderId="8" xfId="3" applyFont="1" applyFill="1" applyBorder="1"/>
    <xf numFmtId="167" fontId="9" fillId="0" borderId="11" xfId="3" quotePrefix="1" applyFont="1" applyBorder="1" applyAlignment="1">
      <alignment horizontal="left"/>
    </xf>
    <xf numFmtId="167" fontId="9" fillId="0" borderId="0" xfId="3" quotePrefix="1" applyFont="1" applyBorder="1" applyAlignment="1">
      <alignment horizontal="left"/>
    </xf>
    <xf numFmtId="167" fontId="10" fillId="0" borderId="15" xfId="3" applyFont="1" applyBorder="1"/>
    <xf numFmtId="167" fontId="10" fillId="0" borderId="16" xfId="3" applyFont="1" applyBorder="1"/>
    <xf numFmtId="167" fontId="10" fillId="0" borderId="17" xfId="3" applyFont="1" applyBorder="1"/>
    <xf numFmtId="167" fontId="10" fillId="0" borderId="18" xfId="3" applyFont="1" applyBorder="1"/>
    <xf numFmtId="167" fontId="10" fillId="0" borderId="19" xfId="3" applyFont="1" applyFill="1" applyBorder="1"/>
    <xf numFmtId="167" fontId="10" fillId="3" borderId="15" xfId="3" applyFont="1" applyFill="1" applyBorder="1"/>
    <xf numFmtId="167" fontId="10" fillId="3" borderId="19" xfId="3" applyFont="1" applyFill="1" applyBorder="1"/>
    <xf numFmtId="167" fontId="10" fillId="0" borderId="11" xfId="3" quotePrefix="1" applyFont="1" applyBorder="1" applyAlignment="1">
      <alignment horizontal="left"/>
    </xf>
    <xf numFmtId="167" fontId="10" fillId="0" borderId="0" xfId="3" quotePrefix="1" applyFont="1" applyBorder="1" applyAlignment="1">
      <alignment horizontal="left"/>
    </xf>
    <xf numFmtId="167" fontId="10" fillId="0" borderId="20" xfId="3" applyFont="1" applyBorder="1"/>
    <xf numFmtId="167" fontId="10" fillId="0" borderId="21" xfId="3" applyFont="1" applyBorder="1"/>
    <xf numFmtId="167" fontId="10" fillId="9" borderId="0" xfId="3" applyFont="1" applyFill="1" applyBorder="1"/>
    <xf numFmtId="167" fontId="9" fillId="0" borderId="11" xfId="3" applyFont="1" applyBorder="1"/>
    <xf numFmtId="167" fontId="9" fillId="0" borderId="0" xfId="3" applyFont="1" applyBorder="1"/>
    <xf numFmtId="167" fontId="9" fillId="0" borderId="14" xfId="3" applyFont="1" applyBorder="1"/>
    <xf numFmtId="167" fontId="9" fillId="3" borderId="11" xfId="3" applyFont="1" applyFill="1" applyBorder="1"/>
    <xf numFmtId="167" fontId="10" fillId="0" borderId="10" xfId="3" applyFont="1" applyBorder="1"/>
    <xf numFmtId="167" fontId="10" fillId="0" borderId="19" xfId="3" applyFont="1" applyBorder="1"/>
    <xf numFmtId="167" fontId="10" fillId="0" borderId="2" xfId="3" applyFont="1" applyBorder="1"/>
    <xf numFmtId="167" fontId="10" fillId="10" borderId="2" xfId="3" applyFont="1" applyFill="1" applyBorder="1"/>
    <xf numFmtId="167" fontId="10" fillId="11" borderId="8" xfId="3" applyFont="1" applyFill="1" applyBorder="1"/>
    <xf numFmtId="167" fontId="10" fillId="0" borderId="0" xfId="3" applyFont="1"/>
    <xf numFmtId="167" fontId="10" fillId="3" borderId="23" xfId="3" applyFont="1" applyFill="1" applyBorder="1"/>
    <xf numFmtId="167" fontId="10" fillId="13" borderId="22" xfId="3" applyFont="1" applyFill="1" applyBorder="1"/>
    <xf numFmtId="167" fontId="10" fillId="3" borderId="14" xfId="3" applyFont="1" applyFill="1" applyBorder="1"/>
    <xf numFmtId="167" fontId="10" fillId="3" borderId="13" xfId="3" applyFont="1" applyFill="1" applyBorder="1"/>
    <xf numFmtId="167" fontId="10" fillId="6" borderId="14" xfId="3" applyFont="1" applyFill="1" applyBorder="1"/>
    <xf numFmtId="167" fontId="10" fillId="3" borderId="10" xfId="3" applyFont="1" applyFill="1" applyBorder="1"/>
    <xf numFmtId="167" fontId="10" fillId="3" borderId="18" xfId="3" applyFont="1" applyFill="1" applyBorder="1"/>
    <xf numFmtId="167" fontId="10" fillId="3" borderId="17" xfId="3" applyFont="1" applyFill="1" applyBorder="1"/>
    <xf numFmtId="167" fontId="10" fillId="3" borderId="0" xfId="3" applyFont="1" applyFill="1"/>
    <xf numFmtId="167" fontId="10" fillId="4" borderId="26" xfId="3" applyFont="1" applyFill="1" applyBorder="1"/>
    <xf numFmtId="169" fontId="1" fillId="14" borderId="0" xfId="1" applyNumberFormat="1" applyFill="1"/>
    <xf numFmtId="167" fontId="1" fillId="0" borderId="0" xfId="1" applyNumberFormat="1"/>
    <xf numFmtId="167" fontId="10" fillId="15" borderId="14" xfId="3" applyFont="1" applyFill="1" applyBorder="1"/>
    <xf numFmtId="167" fontId="10" fillId="16" borderId="28" xfId="3" applyFont="1" applyFill="1" applyBorder="1"/>
    <xf numFmtId="167" fontId="10" fillId="17" borderId="28" xfId="3" applyFont="1" applyFill="1" applyBorder="1"/>
    <xf numFmtId="169" fontId="1" fillId="0" borderId="0" xfId="1" applyNumberFormat="1"/>
    <xf numFmtId="167" fontId="10" fillId="7" borderId="14" xfId="3" applyFont="1" applyFill="1" applyBorder="1"/>
    <xf numFmtId="167" fontId="10" fillId="13" borderId="14" xfId="3" applyFont="1" applyFill="1" applyBorder="1"/>
    <xf numFmtId="167" fontId="10" fillId="11" borderId="28" xfId="3" applyFont="1" applyFill="1" applyBorder="1"/>
    <xf numFmtId="167" fontId="12" fillId="3" borderId="14" xfId="3" applyFont="1" applyFill="1" applyBorder="1"/>
    <xf numFmtId="167" fontId="10" fillId="0" borderId="28" xfId="3" applyFont="1" applyBorder="1"/>
    <xf numFmtId="167" fontId="10" fillId="9" borderId="14" xfId="3" applyFont="1" applyFill="1" applyBorder="1"/>
    <xf numFmtId="167" fontId="10" fillId="8" borderId="13" xfId="3" applyFont="1" applyFill="1" applyBorder="1"/>
    <xf numFmtId="167" fontId="10" fillId="0" borderId="13" xfId="3" applyFont="1" applyFill="1" applyBorder="1"/>
    <xf numFmtId="167" fontId="10" fillId="0" borderId="31" xfId="3" applyFont="1" applyBorder="1"/>
    <xf numFmtId="167" fontId="10" fillId="0" borderId="9" xfId="3" applyFont="1" applyBorder="1"/>
    <xf numFmtId="167" fontId="11" fillId="0" borderId="0" xfId="3" applyFont="1" applyAlignment="1">
      <alignment horizontal="center"/>
    </xf>
    <xf numFmtId="167" fontId="10" fillId="16" borderId="9" xfId="3" applyFont="1" applyFill="1" applyBorder="1"/>
    <xf numFmtId="167" fontId="10" fillId="17" borderId="10" xfId="3" applyFont="1" applyFill="1" applyBorder="1"/>
    <xf numFmtId="0" fontId="10" fillId="0" borderId="0" xfId="1" applyFont="1"/>
    <xf numFmtId="169" fontId="10" fillId="0" borderId="0" xfId="3" applyNumberFormat="1" applyFont="1" applyBorder="1"/>
    <xf numFmtId="167" fontId="10" fillId="0" borderId="0" xfId="3" applyNumberFormat="1" applyFont="1" applyBorder="1"/>
    <xf numFmtId="167" fontId="10" fillId="0" borderId="0" xfId="1" applyNumberFormat="1" applyFont="1"/>
    <xf numFmtId="169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9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167" fontId="15" fillId="0" borderId="0" xfId="3" applyNumberFormat="1" applyFont="1"/>
    <xf numFmtId="167" fontId="15" fillId="0" borderId="0" xfId="1" applyNumberFormat="1" applyFont="1"/>
    <xf numFmtId="169" fontId="15" fillId="0" borderId="0" xfId="3" applyNumberFormat="1" applyFont="1"/>
    <xf numFmtId="0" fontId="15" fillId="0" borderId="0" xfId="1" applyFont="1" applyAlignment="1">
      <alignment horizontal="center"/>
    </xf>
    <xf numFmtId="169" fontId="12" fillId="0" borderId="0" xfId="3" applyNumberFormat="1" applyFont="1"/>
    <xf numFmtId="167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167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167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70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167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167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167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71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71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167" fontId="10" fillId="0" borderId="27" xfId="3" applyFont="1" applyBorder="1" applyAlignment="1">
      <alignment horizontal="justify"/>
    </xf>
    <xf numFmtId="167" fontId="10" fillId="0" borderId="0" xfId="3" applyFont="1" applyBorder="1" applyAlignment="1">
      <alignment horizontal="justify"/>
    </xf>
    <xf numFmtId="167" fontId="10" fillId="0" borderId="29" xfId="3" applyFont="1" applyBorder="1" applyAlignment="1">
      <alignment horizontal="justify"/>
    </xf>
    <xf numFmtId="167" fontId="10" fillId="0" borderId="30" xfId="3" applyFont="1" applyBorder="1" applyAlignment="1">
      <alignment horizontal="justify"/>
    </xf>
    <xf numFmtId="167" fontId="10" fillId="12" borderId="7" xfId="3" applyFont="1" applyFill="1" applyBorder="1" applyAlignment="1">
      <alignment horizontal="center"/>
    </xf>
    <xf numFmtId="167" fontId="10" fillId="12" borderId="4" xfId="3" applyFont="1" applyFill="1" applyBorder="1" applyAlignment="1">
      <alignment horizontal="center"/>
    </xf>
    <xf numFmtId="167" fontId="10" fillId="12" borderId="6" xfId="3" applyFont="1" applyFill="1" applyBorder="1" applyAlignment="1">
      <alignment horizontal="center"/>
    </xf>
    <xf numFmtId="167" fontId="10" fillId="4" borderId="24" xfId="3" applyFont="1" applyFill="1" applyBorder="1" applyAlignment="1">
      <alignment horizontal="justify"/>
    </xf>
    <xf numFmtId="167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 xr:uid="{00000000-0005-0000-0000-000000000000}"/>
    <cellStyle name="Comma [0]" xfId="8" xr:uid="{00000000-0005-0000-0000-000001000000}"/>
    <cellStyle name="Comma 2" xfId="3" xr:uid="{00000000-0005-0000-0000-000002000000}"/>
    <cellStyle name="Comma 3" xfId="5" xr:uid="{00000000-0005-0000-0000-000003000000}"/>
    <cellStyle name="Currency" xfId="9" xr:uid="{00000000-0005-0000-0000-000004000000}"/>
    <cellStyle name="Currency [0]" xfId="10" xr:uid="{00000000-0005-0000-0000-000005000000}"/>
    <cellStyle name="Millares 2 2 2" xfId="4" xr:uid="{00000000-0005-0000-0000-000006000000}"/>
    <cellStyle name="Normal" xfId="0" builtinId="0"/>
    <cellStyle name="Normal 2" xfId="6" xr:uid="{00000000-0005-0000-0000-000008000000}"/>
    <cellStyle name="Normal 2 2" xfId="1" xr:uid="{00000000-0005-0000-0000-000009000000}"/>
    <cellStyle name="Normal_Bal, Utl, Fluj y anex" xfId="11" xr:uid="{00000000-0005-0000-0000-00000A000000}"/>
    <cellStyle name="Normal_Bal, Utl, Fluj y anex 2 2" xfId="2" xr:uid="{00000000-0005-0000-0000-00000B000000}"/>
    <cellStyle name="Percent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K57"/>
  <sheetViews>
    <sheetView showGridLines="0" tabSelected="1" topLeftCell="A25" zoomScaleNormal="100" zoomScaleSheetLayoutView="90" workbookViewId="0">
      <selection activeCell="H26" sqref="H26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540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296989.12</v>
      </c>
      <c r="I9" s="148"/>
    </row>
    <row r="10" spans="1:11" ht="15">
      <c r="B10" s="139" t="s">
        <v>123</v>
      </c>
      <c r="F10" s="141">
        <v>4</v>
      </c>
      <c r="H10" s="151">
        <v>13188</v>
      </c>
      <c r="I10" s="148"/>
      <c r="K10" s="139" t="s">
        <v>10</v>
      </c>
    </row>
    <row r="11" spans="1:11" ht="15">
      <c r="B11" s="139" t="s">
        <v>177</v>
      </c>
      <c r="F11" s="242"/>
      <c r="H11" s="151">
        <v>0</v>
      </c>
      <c r="I11" s="148"/>
    </row>
    <row r="12" spans="1:11" ht="15">
      <c r="B12" s="139" t="s">
        <v>122</v>
      </c>
      <c r="F12" s="141">
        <v>6</v>
      </c>
      <c r="H12" s="158">
        <v>261480.69</v>
      </c>
      <c r="I12" s="148"/>
    </row>
    <row r="13" spans="1:11" ht="15">
      <c r="B13" s="139" t="s">
        <v>61</v>
      </c>
      <c r="H13" s="158">
        <v>21810.43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103835.33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1834.92</v>
      </c>
      <c r="I18" s="148"/>
      <c r="K18" s="168"/>
    </row>
    <row r="19" spans="1:11" ht="15.75" thickBot="1">
      <c r="A19" s="143" t="s">
        <v>118</v>
      </c>
      <c r="H19" s="160">
        <f>+H9+H16</f>
        <v>400824.45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66751.48</v>
      </c>
      <c r="I22" s="148"/>
    </row>
    <row r="23" spans="1:11" ht="15">
      <c r="B23" s="139" t="s">
        <v>67</v>
      </c>
      <c r="H23" s="148">
        <v>9228.16</v>
      </c>
      <c r="I23" s="148"/>
    </row>
    <row r="24" spans="1:11" ht="15">
      <c r="B24" s="139" t="s">
        <v>115</v>
      </c>
      <c r="H24" s="148">
        <v>54503.71</v>
      </c>
      <c r="I24" s="148"/>
    </row>
    <row r="25" spans="1:11" ht="15">
      <c r="A25" s="161"/>
      <c r="B25" s="139" t="s">
        <v>68</v>
      </c>
      <c r="F25" s="141">
        <v>6</v>
      </c>
      <c r="H25" s="148">
        <v>3019.61</v>
      </c>
      <c r="I25" s="148"/>
    </row>
    <row r="26" spans="1:11" ht="15.75" thickBot="1">
      <c r="A26" s="143" t="s">
        <v>114</v>
      </c>
      <c r="H26" s="160">
        <f>SUM(H23:H25)</f>
        <v>66751.48</v>
      </c>
      <c r="I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10847.59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6143.82+339.33+456.87+957.44+1273.68+1676.45</f>
        <v>10847.59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-1950.6200000000044</v>
      </c>
      <c r="I38" s="153"/>
    </row>
    <row r="39" spans="1:11" ht="15">
      <c r="B39" s="152" t="s">
        <v>105</v>
      </c>
      <c r="H39" s="148">
        <v>6940.51</v>
      </c>
      <c r="I39" s="148"/>
    </row>
    <row r="40" spans="1:11" ht="15">
      <c r="B40" s="139" t="s">
        <v>104</v>
      </c>
      <c r="H40" s="151">
        <f>ResultadoOK!I38</f>
        <v>-8891.1300000000047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334072.97000000003</v>
      </c>
      <c r="I41" s="148"/>
    </row>
    <row r="42" spans="1:11" ht="15.75" thickBot="1">
      <c r="A42" s="143" t="s">
        <v>102</v>
      </c>
      <c r="H42" s="147">
        <f>H22+H29+H32+H35+H38</f>
        <v>400824.45</v>
      </c>
      <c r="I42" s="142"/>
    </row>
    <row r="43" spans="1:11" ht="15.75" thickTop="1">
      <c r="H43" s="145"/>
      <c r="I43" s="144"/>
      <c r="K43" s="146">
        <f>H19-H42</f>
        <v>0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4659260841701"/>
  </sheetPr>
  <dimension ref="A3:M69"/>
  <sheetViews>
    <sheetView showGridLines="0" topLeftCell="A16" zoomScaleNormal="100" zoomScaleSheetLayoutView="80" workbookViewId="0">
      <selection activeCell="I19" sqref="I19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541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22500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22500</v>
      </c>
      <c r="J12" s="146"/>
    </row>
    <row r="13" spans="1:13">
      <c r="B13" s="139" t="s">
        <v>80</v>
      </c>
      <c r="G13" s="141"/>
      <c r="I13" s="185">
        <v>0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33766.130000000005</v>
      </c>
      <c r="J15" s="146"/>
    </row>
    <row r="16" spans="1:13">
      <c r="B16" s="139" t="s">
        <v>140</v>
      </c>
      <c r="G16" s="141"/>
      <c r="I16" s="182">
        <v>678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f>33064.33+23.8</f>
        <v>33088.130000000005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-11266.130000000005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2375</v>
      </c>
      <c r="J23" s="146"/>
    </row>
    <row r="24" spans="1:13" ht="18.75" customHeight="1">
      <c r="B24" s="139" t="s">
        <v>134</v>
      </c>
      <c r="G24" s="141"/>
      <c r="I24" s="185">
        <v>2375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-8891.1300000000047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-8891.1300000000047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0</v>
      </c>
      <c r="J34" s="146"/>
    </row>
    <row r="35" spans="1:12" ht="15" customHeight="1">
      <c r="B35" s="139" t="s">
        <v>128</v>
      </c>
      <c r="G35" s="141"/>
      <c r="I35" s="171">
        <v>0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-8891.1300000000047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/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15.75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ht="15.75" customHeight="1">
      <c r="A3" s="268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6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2" t="s">
        <v>539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3" t="s">
        <v>6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0</v>
      </c>
      <c r="K24" s="204"/>
      <c r="L24" s="207">
        <v>0</v>
      </c>
      <c r="M24" s="204"/>
      <c r="N24" s="207">
        <f>ResultadoOK!I38</f>
        <v>-8891.1300000000047</v>
      </c>
      <c r="O24" s="204"/>
      <c r="P24" s="201">
        <f>SUM(J24:N24)</f>
        <v>-8891.1300000000047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9171.14</v>
      </c>
      <c r="K25" s="204"/>
      <c r="L25" s="203">
        <f>SUM(L22:L24)</f>
        <v>0</v>
      </c>
      <c r="M25" s="204"/>
      <c r="N25" s="203">
        <f>SUM(N22:N24)</f>
        <v>-21394.050000000003</v>
      </c>
      <c r="O25" s="204"/>
      <c r="P25" s="203">
        <f>SUM(P22:P24)</f>
        <v>312953.09000000003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-21119.880000000005</v>
      </c>
    </row>
    <row r="30" spans="1:18" ht="14.25" customHeight="1">
      <c r="A30" s="266" t="s">
        <v>101</v>
      </c>
      <c r="B30" s="266"/>
      <c r="C30" s="266"/>
      <c r="D30" s="266"/>
      <c r="E30" s="266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67" t="s">
        <v>97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</row>
    <row r="39" spans="1:16" ht="11.25" customHeight="1"/>
    <row r="44" spans="1:16" ht="18" customHeight="1"/>
  </sheetData>
  <mergeCells count="13">
    <mergeCell ref="A1:P1"/>
    <mergeCell ref="A3:P3"/>
    <mergeCell ref="C13:O13"/>
    <mergeCell ref="A2:P2"/>
    <mergeCell ref="A4:P4"/>
    <mergeCell ref="A6:P6"/>
    <mergeCell ref="A10:P10"/>
    <mergeCell ref="A30:E30"/>
    <mergeCell ref="A31:E31"/>
    <mergeCell ref="A35:P35"/>
    <mergeCell ref="A36:P36"/>
    <mergeCell ref="J30:P30"/>
    <mergeCell ref="J31:P31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5" t="s">
        <v>0</v>
      </c>
      <c r="B1" s="275"/>
      <c r="C1" s="275"/>
      <c r="D1" s="275"/>
      <c r="E1" s="275"/>
      <c r="F1" s="1"/>
    </row>
    <row r="2" spans="1:6" ht="15">
      <c r="A2" s="275" t="s">
        <v>1</v>
      </c>
      <c r="B2" s="275"/>
      <c r="C2" s="275"/>
      <c r="D2" s="275"/>
      <c r="E2" s="275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5" t="s">
        <v>4</v>
      </c>
      <c r="B6" s="275"/>
      <c r="C6" s="275"/>
      <c r="D6" s="275"/>
      <c r="E6" s="275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22500</v>
      </c>
    </row>
    <row r="16" spans="1:6" ht="15.6" customHeight="1">
      <c r="B16" s="1" t="s">
        <v>11</v>
      </c>
      <c r="E16" s="12"/>
      <c r="F16" s="13">
        <f>'HT AGOSTO 2021'!E35</f>
        <v>2375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-629.28999999999974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-6659.4100000000017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-41490.270000000004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-41490.270000000004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-40876.280000000006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10552.304299999991</v>
      </c>
    </row>
    <row r="35" spans="1:6" ht="15.6" customHeight="1">
      <c r="B35" s="1" t="s">
        <v>26</v>
      </c>
      <c r="E35" s="12"/>
      <c r="F35" s="20">
        <f>'HT AGOSTO 2021'!I27</f>
        <v>1676.4500000000007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166.59999999999991</v>
      </c>
    </row>
    <row r="38" spans="1:6" ht="15.6" customHeight="1">
      <c r="B38" s="14" t="s">
        <v>29</v>
      </c>
      <c r="E38" s="12"/>
      <c r="F38" s="23">
        <f>'HT AGOSTO 2021'!J18</f>
        <v>166.59999999999991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178.65999999999622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-18656.22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1152.5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4941.01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-83.259999999999764</v>
      </c>
    </row>
    <row r="50" spans="1:6" ht="15.6" customHeight="1">
      <c r="A50" s="276" t="s">
        <v>38</v>
      </c>
      <c r="B50" s="276"/>
      <c r="C50" s="276"/>
      <c r="E50" s="12"/>
      <c r="F50" s="20">
        <f>'HT AGOSTO 2021'!J23</f>
        <v>12824.629999999997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12574.014299999988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  <mergeCell ref="A8:E8"/>
    <mergeCell ref="A1:E1"/>
    <mergeCell ref="A2:E2"/>
    <mergeCell ref="A4:E4"/>
    <mergeCell ref="A6:E6"/>
    <mergeCell ref="A7:E7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13188</v>
      </c>
      <c r="D10" s="51">
        <v>613.99</v>
      </c>
      <c r="E10" s="52">
        <f>C10-D10</f>
        <v>12574.01</v>
      </c>
      <c r="F10" s="53">
        <v>0</v>
      </c>
      <c r="G10" s="104">
        <v>0</v>
      </c>
      <c r="H10" s="51">
        <f>+E10+F10-G10</f>
        <v>12574.01</v>
      </c>
      <c r="I10" s="55"/>
      <c r="J10" s="56"/>
      <c r="K10" s="57"/>
      <c r="L10" s="56"/>
      <c r="M10" s="51">
        <f>SUM(I10:L10)+H10</f>
        <v>12574.01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261480.69</v>
      </c>
      <c r="D12" s="51">
        <v>242824.47</v>
      </c>
      <c r="E12" s="52">
        <f t="shared" si="0"/>
        <v>18656.22</v>
      </c>
      <c r="F12" s="53"/>
      <c r="G12" s="54"/>
      <c r="H12" s="51">
        <f t="shared" si="1"/>
        <v>18656.22</v>
      </c>
      <c r="I12" s="55" t="s">
        <v>10</v>
      </c>
      <c r="J12" s="62">
        <f>-H12</f>
        <v>-18656.22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0</v>
      </c>
      <c r="D13" s="51">
        <v>0</v>
      </c>
      <c r="E13" s="52">
        <f t="shared" si="0"/>
        <v>0</v>
      </c>
      <c r="F13" s="53"/>
      <c r="G13" s="54"/>
      <c r="H13" s="51">
        <f t="shared" si="1"/>
        <v>0</v>
      </c>
      <c r="I13" s="55"/>
      <c r="J13" s="63">
        <f>-H13</f>
        <v>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21810.43</v>
      </c>
      <c r="D15" s="51">
        <v>22962.93</v>
      </c>
      <c r="E15" s="52">
        <f t="shared" si="0"/>
        <v>-1152.5</v>
      </c>
      <c r="F15" s="53"/>
      <c r="G15" s="54"/>
      <c r="H15" s="51">
        <f t="shared" si="1"/>
        <v>-1152.5</v>
      </c>
      <c r="I15" s="55"/>
      <c r="J15" s="65">
        <f>-H15</f>
        <v>1152.5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1834.92</v>
      </c>
      <c r="D18" s="66">
        <v>2001.52</v>
      </c>
      <c r="E18" s="52">
        <f t="shared" si="0"/>
        <v>-166.59999999999991</v>
      </c>
      <c r="F18" s="53"/>
      <c r="G18" s="54"/>
      <c r="H18" s="66">
        <f t="shared" si="1"/>
        <v>-166.59999999999991</v>
      </c>
      <c r="I18" s="67"/>
      <c r="J18" s="65">
        <f>-H18</f>
        <v>166.59999999999991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400824.45</v>
      </c>
      <c r="D19" s="71">
        <f t="shared" si="3"/>
        <v>370913.32000000007</v>
      </c>
      <c r="E19" s="70">
        <f t="shared" si="3"/>
        <v>29911.130000000005</v>
      </c>
      <c r="F19" s="72">
        <f t="shared" si="3"/>
        <v>0</v>
      </c>
      <c r="G19" s="73">
        <f t="shared" si="3"/>
        <v>0</v>
      </c>
      <c r="H19" s="70">
        <f t="shared" si="3"/>
        <v>29911.130000000005</v>
      </c>
      <c r="I19" s="74">
        <f>SUM(I10:I18)</f>
        <v>0</v>
      </c>
      <c r="J19" s="75">
        <f>SUM(J10:J18)</f>
        <v>-17337.120000000003</v>
      </c>
      <c r="K19" s="76">
        <f>SUM(K10:K18)</f>
        <v>0</v>
      </c>
      <c r="L19" s="75">
        <f t="shared" si="3"/>
        <v>0</v>
      </c>
      <c r="M19" s="61">
        <f>SUM(I19:L19)+H19</f>
        <v>12574.010000000002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-9228.16</v>
      </c>
      <c r="D21" s="51">
        <v>-4287.1499999999996</v>
      </c>
      <c r="E21" s="52">
        <f>C21-D21</f>
        <v>-4941.01</v>
      </c>
      <c r="F21" s="53">
        <v>0</v>
      </c>
      <c r="G21" s="54">
        <v>0</v>
      </c>
      <c r="H21" s="52">
        <f>+E21+G21-F21</f>
        <v>-4941.01</v>
      </c>
      <c r="I21" s="57"/>
      <c r="J21" s="65">
        <f>-H21</f>
        <v>4941.01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-3019.61</v>
      </c>
      <c r="D22" s="51">
        <v>-3102.87</v>
      </c>
      <c r="E22" s="52">
        <f t="shared" ref="E22:E29" si="4">C22-D22</f>
        <v>83.259999999999764</v>
      </c>
      <c r="F22" s="53"/>
      <c r="G22" s="54">
        <v>0</v>
      </c>
      <c r="H22" s="52">
        <f t="shared" ref="H22:H27" si="5">+E22+G22-F22</f>
        <v>83.259999999999764</v>
      </c>
      <c r="I22" s="57"/>
      <c r="J22" s="81">
        <f>-H22</f>
        <v>-83.259999999999764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-54503.71</v>
      </c>
      <c r="D23" s="51">
        <v>-41679.08</v>
      </c>
      <c r="E23" s="52">
        <f t="shared" si="4"/>
        <v>-12824.629999999997</v>
      </c>
      <c r="F23" s="53">
        <v>0</v>
      </c>
      <c r="G23" s="54"/>
      <c r="H23" s="52">
        <f t="shared" si="5"/>
        <v>-12824.629999999997</v>
      </c>
      <c r="I23" s="57">
        <v>0</v>
      </c>
      <c r="J23" s="65">
        <f>-H23</f>
        <v>12824.629999999997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-10847.59</v>
      </c>
      <c r="D27" s="51">
        <v>-9171.14</v>
      </c>
      <c r="E27" s="52">
        <f>C27-D27</f>
        <v>-1676.4500000000007</v>
      </c>
      <c r="F27" s="53"/>
      <c r="G27" s="54"/>
      <c r="H27" s="52">
        <f t="shared" si="5"/>
        <v>-1676.4500000000007</v>
      </c>
      <c r="I27" s="57">
        <f>-H27</f>
        <v>1676.4500000000007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1950.6200000000044</v>
      </c>
      <c r="D29" s="66">
        <v>12502.924299999995</v>
      </c>
      <c r="E29" s="52">
        <f t="shared" si="4"/>
        <v>-10552.304299999991</v>
      </c>
      <c r="F29" s="53"/>
      <c r="G29" s="54"/>
      <c r="H29" s="52">
        <f>+E29+G29-F29</f>
        <v>-10552.304299999991</v>
      </c>
      <c r="I29" s="57">
        <f>H29*-1</f>
        <v>10552.304299999991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-400824.45</v>
      </c>
      <c r="D30" s="71">
        <f>SUM(D20:D29)</f>
        <v>-370913.31569999998</v>
      </c>
      <c r="E30" s="70">
        <f>SUM(E20:E29)</f>
        <v>-29911.134299999991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-29911.134299999991</v>
      </c>
      <c r="I30" s="87">
        <f>SUM(I21:I29)</f>
        <v>12228.754299999991</v>
      </c>
      <c r="J30" s="75">
        <f>SUM(J21:J29)</f>
        <v>17682.379999999997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0</v>
      </c>
      <c r="D31" s="88">
        <f>+D19+D30</f>
        <v>4.3000000878237188E-3</v>
      </c>
      <c r="E31" s="88">
        <f>+E19+E30</f>
        <v>-4.2999999859603122E-3</v>
      </c>
      <c r="F31" s="88">
        <f>+F19+F30</f>
        <v>0</v>
      </c>
      <c r="G31" s="88">
        <f>+G19+G30</f>
        <v>0</v>
      </c>
      <c r="H31" s="88">
        <f>+H30+H19</f>
        <v>-4.2999999859603122E-3</v>
      </c>
      <c r="I31" s="66">
        <f>+I30+I19</f>
        <v>12228.754299999991</v>
      </c>
      <c r="J31" s="89">
        <f>+J19+J30</f>
        <v>345.25999999999476</v>
      </c>
      <c r="K31" s="90">
        <f>+K19+K30</f>
        <v>0</v>
      </c>
      <c r="L31" s="88">
        <f>+L19+L30</f>
        <v>0</v>
      </c>
      <c r="M31" s="66">
        <f>I31+J31+K31+L31</f>
        <v>12574.014299999986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2375</v>
      </c>
      <c r="E35" s="60">
        <f>+D35</f>
        <v>2375</v>
      </c>
      <c r="F35" s="92">
        <v>0</v>
      </c>
      <c r="G35" s="93">
        <f>J14+J13+J12+J16</f>
        <v>-18656.22</v>
      </c>
      <c r="H35" s="94">
        <f>+E35+G35-F35</f>
        <v>-16281.220000000001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22500</v>
      </c>
      <c r="E36" s="60">
        <f>+D36</f>
        <v>22500</v>
      </c>
      <c r="F36" s="95">
        <v>0</v>
      </c>
      <c r="G36" s="96">
        <v>0</v>
      </c>
      <c r="H36" s="94">
        <f>+E36+G36-F36</f>
        <v>22500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24875</v>
      </c>
      <c r="E38" s="75">
        <f>SUM(E34:E37)</f>
        <v>24875</v>
      </c>
      <c r="F38" s="99">
        <f>+F35+F36</f>
        <v>0</v>
      </c>
      <c r="G38" s="99">
        <f>+G35+G36</f>
        <v>-18656.22</v>
      </c>
      <c r="H38" s="98">
        <f>SUM(H35:H37)</f>
        <v>6218.7799999999988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10552.304299999991</v>
      </c>
      <c r="N39" s="102">
        <f>+M39+M40+M41</f>
        <v>12574.014299999986</v>
      </c>
      <c r="O39" s="103">
        <f>+N39-H49</f>
        <v>54004.784299999992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1676.4500000000007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345.25999999999476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-18918.14</v>
      </c>
      <c r="H42" s="109">
        <f>+E42+F42-G42</f>
        <v>11996.81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-83.259999999999764</v>
      </c>
      <c r="H44" s="94">
        <f>+E44-F44+G44</f>
        <v>-629.28999999999974</v>
      </c>
      <c r="I44" s="64"/>
      <c r="J44" s="278" t="s">
        <v>90</v>
      </c>
      <c r="K44" s="279"/>
      <c r="L44" s="279"/>
      <c r="M44" s="112">
        <f>SUM(M39:M43)</f>
        <v>12574.014299999986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166.59999999999991</v>
      </c>
      <c r="G45" s="94"/>
      <c r="H45" s="94">
        <f>+E45+F45-G45</f>
        <v>59.499999999999915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13188.004299999986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166.59999999999991</v>
      </c>
      <c r="G48" s="73">
        <f>SUM(G40:G47)</f>
        <v>-19001.399999999998</v>
      </c>
      <c r="H48" s="73">
        <f>SUM(H39:H47)</f>
        <v>-47649.55</v>
      </c>
      <c r="I48" s="91"/>
      <c r="J48" s="91"/>
      <c r="K48" s="91"/>
      <c r="L48" s="83" t="s">
        <v>94</v>
      </c>
      <c r="M48" s="83">
        <f>M46-C10</f>
        <v>4.2999999859603122E-3</v>
      </c>
    </row>
    <row r="49" spans="1:15" ht="15.75" thickTop="1">
      <c r="A49" s="66"/>
      <c r="B49" s="117"/>
      <c r="C49" s="117"/>
      <c r="D49" s="86">
        <f>+D38+D48</f>
        <v>-41776.03</v>
      </c>
      <c r="E49" s="88">
        <f>+E38+E48</f>
        <v>-41776.03</v>
      </c>
      <c r="F49" s="119">
        <f>+F38+F48</f>
        <v>166.59999999999991</v>
      </c>
      <c r="G49" s="120">
        <f>G48+G38</f>
        <v>-37657.619999999995</v>
      </c>
      <c r="H49" s="86">
        <f>+H38+H48</f>
        <v>-41430.770000000004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-79254.990000000005</v>
      </c>
      <c r="H51" s="133">
        <f>M44-H49</f>
        <v>54004.784299999992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54004.784299999992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-92442.994299999991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41"/>
      <c r="K1" s="241"/>
    </row>
    <row r="2" spans="1:11" ht="15.75" customHeight="1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41"/>
      <c r="K2" s="241"/>
    </row>
    <row r="3" spans="1:11" ht="15.75" customHeight="1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9" t="s">
        <v>10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9" t="s">
        <v>6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9" t="s">
        <v>173</v>
      </c>
      <c r="C20" s="269"/>
      <c r="D20" s="269"/>
      <c r="E20" s="269"/>
      <c r="I20" s="234">
        <v>0</v>
      </c>
      <c r="J20" s="228"/>
      <c r="K20" s="234">
        <v>24519.54</v>
      </c>
    </row>
    <row r="21" spans="1:17">
      <c r="B21" s="269" t="s">
        <v>59</v>
      </c>
      <c r="C21" s="269"/>
      <c r="D21" s="269"/>
      <c r="E21" s="269"/>
      <c r="I21" s="234">
        <v>0</v>
      </c>
      <c r="J21" s="228"/>
      <c r="K21" s="234">
        <v>197405.45</v>
      </c>
      <c r="N21" s="192" t="s">
        <v>10</v>
      </c>
    </row>
    <row r="22" spans="1:17">
      <c r="B22" s="269" t="s">
        <v>172</v>
      </c>
      <c r="C22" s="269"/>
      <c r="D22" s="269"/>
      <c r="E22" s="269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9" t="s">
        <v>171</v>
      </c>
      <c r="C23" s="269"/>
      <c r="D23" s="269"/>
      <c r="E23" s="269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67" t="s">
        <v>97</v>
      </c>
      <c r="B48" s="267"/>
      <c r="C48" s="267"/>
      <c r="D48" s="267"/>
      <c r="E48" s="267"/>
      <c r="F48" s="267"/>
      <c r="G48" s="267"/>
      <c r="H48" s="267"/>
      <c r="I48" s="267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2022-03-17T01:14:17Z</dcterms:modified>
</cp:coreProperties>
</file>