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7.3.17\ContabilidadSecurities\Estados Financieros 2022\Marzo 2022\"/>
    </mc:Choice>
  </mc:AlternateContent>
  <xr:revisionPtr revIDLastSave="0" documentId="13_ncr:1_{0D322189-8078-410A-9CEA-A2FB139D67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G Y ER MILES" sheetId="3" r:id="rId1"/>
  </sheets>
  <definedNames>
    <definedName name="_xlnm.Print_Area" localSheetId="0">'BG Y ER MILES'!$A$1:$C$96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3" i="3" l="1"/>
  <c r="C92" i="3"/>
  <c r="C91" i="3"/>
  <c r="C86" i="3"/>
  <c r="C81" i="3"/>
  <c r="C80" i="3"/>
  <c r="C78" i="3"/>
  <c r="C73" i="3"/>
  <c r="C74" i="3"/>
  <c r="C49" i="3"/>
  <c r="C52" i="3"/>
  <c r="C51" i="3"/>
  <c r="C30" i="3"/>
  <c r="C38" i="3"/>
  <c r="C37" i="3"/>
  <c r="C35" i="3"/>
  <c r="C25" i="3"/>
  <c r="C27" i="3"/>
  <c r="C26" i="3"/>
  <c r="C20" i="3"/>
  <c r="C19" i="3"/>
  <c r="C18" i="3"/>
  <c r="C17" i="3"/>
  <c r="C16" i="3"/>
  <c r="C15" i="3"/>
  <c r="C13" i="3"/>
  <c r="C48" i="3"/>
  <c r="C46" i="3"/>
  <c r="C45" i="3"/>
  <c r="C41" i="3"/>
  <c r="C34" i="3"/>
  <c r="C42" i="3" l="1"/>
  <c r="C28" i="3"/>
  <c r="C21" i="3"/>
  <c r="C94" i="3"/>
  <c r="C82" i="3"/>
  <c r="C75" i="3"/>
  <c r="A66" i="3"/>
  <c r="A63" i="3"/>
  <c r="C83" i="3" l="1"/>
  <c r="C88" i="3" s="1"/>
  <c r="C95" i="3" s="1"/>
  <c r="C54" i="3"/>
  <c r="C55" i="3" s="1"/>
</calcChain>
</file>

<file path=xl/sharedStrings.xml><?xml version="1.0" encoding="utf-8"?>
<sst xmlns="http://schemas.openxmlformats.org/spreadsheetml/2006/main" count="73" uniqueCount="70">
  <si>
    <t xml:space="preserve">ATLÁNTIDA SECURITIES, S.A. DE C.V. </t>
  </si>
  <si>
    <t>(Casa de Corredores de Bolsa)</t>
  </si>
  <si>
    <t>(San Salvador, República de El Salvador)</t>
  </si>
  <si>
    <t>Balances Generales</t>
  </si>
  <si>
    <t xml:space="preserve"> </t>
  </si>
  <si>
    <t>Activo</t>
  </si>
  <si>
    <t>Activo corriente:</t>
  </si>
  <si>
    <t>Efectivo y bancos y otras instituciones financieras</t>
  </si>
  <si>
    <t>Disponible restringido</t>
  </si>
  <si>
    <t>Inversiones Financieras</t>
  </si>
  <si>
    <t xml:space="preserve">Cuentas y documentos por cobrar </t>
  </si>
  <si>
    <t>Cuentas y documentos por cobrar relacionadas</t>
  </si>
  <si>
    <t>Impuestos</t>
  </si>
  <si>
    <t>Gastos pagados por anticipado</t>
  </si>
  <si>
    <t>Total activo corriente</t>
  </si>
  <si>
    <t>Activo no corriente:</t>
  </si>
  <si>
    <t>Inmuebles</t>
  </si>
  <si>
    <t>Muebles</t>
  </si>
  <si>
    <t>Inversiones financieras a largo plazo</t>
  </si>
  <si>
    <t>Activos intangibles</t>
  </si>
  <si>
    <t>Total activo no corriente</t>
  </si>
  <si>
    <t>Total del activo</t>
  </si>
  <si>
    <t>Pasivo</t>
  </si>
  <si>
    <t>Pasivo corriente:</t>
  </si>
  <si>
    <t>Cuentas por pagar</t>
  </si>
  <si>
    <t>Cuentas por pagar relacionadas</t>
  </si>
  <si>
    <t>Impuestos por pagar propios</t>
  </si>
  <si>
    <t>Total del pasivo corriente</t>
  </si>
  <si>
    <t>Patrimonio neto</t>
  </si>
  <si>
    <t>Capital social</t>
  </si>
  <si>
    <t>Reservas de capital</t>
  </si>
  <si>
    <t>Revaluaciones</t>
  </si>
  <si>
    <t>Revaluaciones de activos de largo plazo poseidos para la venta</t>
  </si>
  <si>
    <t xml:space="preserve">Utilidad por Aplicar </t>
  </si>
  <si>
    <t>Pérdida de Ejercicios Anteriores</t>
  </si>
  <si>
    <t>Resultados del presente ejercicio</t>
  </si>
  <si>
    <t>Total patrimonio</t>
  </si>
  <si>
    <t>Total pasivo más patrimonio</t>
  </si>
  <si>
    <t>ATLÁNTIDA SECURITIES, S.A. DE C.V.</t>
  </si>
  <si>
    <t xml:space="preserve">Estados de Resultados </t>
  </si>
  <si>
    <t>Ingresos</t>
  </si>
  <si>
    <t>Ingresos de operación</t>
  </si>
  <si>
    <t>Ingresos por servicios bursátiles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</si>
  <si>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</si>
  <si>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</si>
  <si>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</si>
  <si>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</si>
  <si>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</t>
  </si>
  <si>
    <t>operaciones bursátiles</t>
  </si>
  <si>
    <t>Gastos por depreciación, amortización y deterioro por operaciones corrientes</t>
  </si>
  <si>
    <t>Resultados de operación</t>
  </si>
  <si>
    <t>Más:</t>
  </si>
  <si>
    <t>Ingresos financieros</t>
  </si>
  <si>
    <t>Ingresos por inversiones financieras</t>
  </si>
  <si>
    <t>Resultados antes de intereses e impuestos</t>
  </si>
  <si>
    <t>Gastos financieros</t>
  </si>
  <si>
    <t>Gastos de operación por inversiones propias</t>
  </si>
  <si>
    <t>Otros gastos financieros</t>
  </si>
  <si>
    <t xml:space="preserve">Resultados </t>
  </si>
  <si>
    <t>Pasivo no corriente:</t>
  </si>
  <si>
    <t>Estimación para obligaciones laborales</t>
  </si>
  <si>
    <t>Total del pasivo no corriente</t>
  </si>
  <si>
    <t>Obligaciones por operaciones bursátiles</t>
  </si>
  <si>
    <t>Otros Ingresos</t>
  </si>
  <si>
    <t>Rendimientos por cobrar</t>
  </si>
  <si>
    <t>(Compañía Salvadoreña, Subsidiaria de Inversiones Financieras Atlántida, S.A.)</t>
  </si>
  <si>
    <t>Impuesto sobre la renta</t>
  </si>
  <si>
    <t>(Cifras en miles de dólares de los Estados Unidos de América)</t>
  </si>
  <si>
    <t xml:space="preserve">Resultados acumulados de ejercicios anteriores </t>
  </si>
  <si>
    <t>Al 31 de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</si>
</sst>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-&quot;$&quot;* #,##0.000_-;\-&quot;$&quot;* #,##0.000_-;_-&quot;$&quot;* &quot;-&quot;??_-;_-@_-"/>
    <numFmt numFmtId="169" formatCode="#,##0.0;\-#,##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color theme="1"/>
      <name val="Univers for KPMG"/>
    </font>
    <font>
      <u/>
      <sz val="10"/>
      <color theme="1"/>
      <name val="Univers for KPMG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166" fontId="3" fillId="0" borderId="0" xfId="2" applyNumberFormat="1" applyFont="1" applyBorder="1" applyAlignment="1">
      <alignment horizontal="right" wrapText="1"/>
    </xf>
    <xf numFmtId="167" fontId="3" fillId="0" borderId="0" xfId="1" applyNumberFormat="1" applyFont="1" applyBorder="1"/>
    <xf numFmtId="166" fontId="3" fillId="0" borderId="0" xfId="0" applyNumberFormat="1" applyFont="1" applyBorder="1"/>
    <xf numFmtId="0" fontId="2" fillId="0" borderId="0" xfId="0" applyFont="1"/>
    <xf numFmtId="39" fontId="5" fillId="0" borderId="2" xfId="1" applyNumberFormat="1" applyFont="1" applyBorder="1"/>
    <xf numFmtId="166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Alignment="1">
      <alignment horizontal="right" wrapText="1"/>
    </xf>
    <xf numFmtId="165" fontId="3" fillId="0" borderId="0" xfId="1" applyFont="1" applyBorder="1"/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167" fontId="3" fillId="0" borderId="0" xfId="0" applyNumberFormat="1" applyFont="1" applyBorder="1"/>
    <xf numFmtId="165" fontId="3" fillId="0" borderId="0" xfId="1" applyFont="1" applyBorder="1" applyAlignment="1">
      <alignment horizontal="right" wrapText="1"/>
    </xf>
    <xf numFmtId="39" fontId="3" fillId="0" borderId="5" xfId="1" applyNumberFormat="1" applyFont="1" applyBorder="1"/>
    <xf numFmtId="0" fontId="3" fillId="0" borderId="1" xfId="0" applyFont="1" applyBorder="1"/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165" fontId="3" fillId="0" borderId="0" xfId="1" applyFont="1"/>
    <xf numFmtId="165" fontId="2" fillId="0" borderId="0" xfId="1" applyFont="1"/>
    <xf numFmtId="39" fontId="3" fillId="0" borderId="2" xfId="1" applyNumberFormat="1" applyFont="1" applyBorder="1"/>
    <xf numFmtId="165" fontId="5" fillId="0" borderId="0" xfId="1" applyFont="1"/>
    <xf numFmtId="165" fontId="8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165" fontId="3" fillId="0" borderId="1" xfId="1" applyFont="1" applyBorder="1"/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8" fillId="0" borderId="0" xfId="0" applyFont="1"/>
    <xf numFmtId="39" fontId="8" fillId="0" borderId="0" xfId="1" applyNumberFormat="1" applyFont="1" applyBorder="1"/>
    <xf numFmtId="39" fontId="3" fillId="0" borderId="0" xfId="1" applyNumberFormat="1" applyFont="1" applyFill="1"/>
    <xf numFmtId="39" fontId="5" fillId="0" borderId="0" xfId="1" applyNumberFormat="1" applyFont="1" applyFill="1" applyBorder="1" applyAlignment="1">
      <alignment horizontal="right" wrapText="1"/>
    </xf>
    <xf numFmtId="0" fontId="3" fillId="0" borderId="0" xfId="0" applyFont="1" applyFill="1"/>
    <xf numFmtId="39" fontId="3" fillId="0" borderId="0" xfId="1" applyNumberFormat="1" applyFont="1" applyFill="1" applyBorder="1"/>
    <xf numFmtId="44" fontId="3" fillId="0" borderId="0" xfId="2" applyNumberFormat="1" applyFont="1" applyBorder="1" applyAlignment="1">
      <alignment horizontal="right" wrapText="1"/>
    </xf>
    <xf numFmtId="39" fontId="9" fillId="0" borderId="5" xfId="1" applyNumberFormat="1" applyFont="1" applyBorder="1"/>
    <xf numFmtId="39" fontId="3" fillId="0" borderId="0" xfId="0" applyNumberFormat="1" applyFont="1"/>
    <xf numFmtId="168" fontId="7" fillId="0" borderId="0" xfId="2" applyNumberFormat="1" applyFont="1" applyBorder="1" applyAlignment="1">
      <alignment horizontal="right" wrapText="1"/>
    </xf>
    <xf numFmtId="39" fontId="7" fillId="0" borderId="0" xfId="1" applyNumberFormat="1" applyFont="1" applyBorder="1"/>
    <xf numFmtId="165" fontId="2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2" fontId="3" fillId="0" borderId="0" xfId="0" applyNumberFormat="1" applyFont="1" applyBorder="1"/>
    <xf numFmtId="2" fontId="3" fillId="0" borderId="0" xfId="0" applyNumberFormat="1" applyFont="1"/>
    <xf numFmtId="43" fontId="3" fillId="0" borderId="0" xfId="1" applyNumberFormat="1" applyFont="1" applyBorder="1"/>
    <xf numFmtId="169" fontId="3" fillId="0" borderId="0" xfId="1" applyNumberFormat="1" applyFont="1" applyBorder="1"/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5" fontId="2" fillId="0" borderId="0" xfId="1" applyFont="1" applyAlignment="1">
      <alignment horizontal="left"/>
    </xf>
    <xf numFmtId="44" fontId="3" fillId="0" borderId="0" xfId="0" applyNumberFormat="1" applyFont="1" applyBorder="1" applyAlignment="1">
      <alignment horizontal="right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51DE7-1182-4F61-B6E6-2E21506464DC}">
  <sheetPr>
    <pageSetUpPr fitToPage="1"/>
  </sheetPr>
  <dimension ref="A1:J97"/>
  <sheetViews>
    <sheetView showGridLines="0" tabSelected="1" zoomScaleNormal="100" workbookViewId="0">
      <selection activeCell="F95" sqref="F95"/>
    </sheetView>
  </sheetViews>
  <sheetFormatPr defaultColWidth="11.42578125" defaultRowHeight="12.75"/>
  <cols>
    <col min="1" max="1" width="38.42578125" style="1" customWidth="1"/>
    <col min="2" max="2" width="26.5703125" style="1" customWidth="1"/>
    <col min="3" max="3" width="17.140625" style="1" customWidth="1"/>
    <col min="4" max="16384" width="11.42578125" style="1"/>
  </cols>
  <sheetData>
    <row r="1" spans="1:9">
      <c r="A1" s="54" t="s">
        <v>0</v>
      </c>
      <c r="B1" s="54"/>
      <c r="C1" s="54"/>
    </row>
    <row r="2" spans="1:9">
      <c r="A2" s="54" t="s">
        <v>1</v>
      </c>
      <c r="B2" s="54"/>
      <c r="C2" s="54"/>
    </row>
    <row r="3" spans="1:9">
      <c r="A3" s="54" t="s">
        <v>65</v>
      </c>
      <c r="B3" s="54"/>
      <c r="C3" s="54"/>
    </row>
    <row r="4" spans="1:9">
      <c r="A4" s="48" t="s">
        <v>2</v>
      </c>
      <c r="B4" s="48"/>
      <c r="C4" s="48"/>
    </row>
    <row r="5" spans="1:9" ht="9" customHeight="1">
      <c r="A5" s="48"/>
      <c r="B5" s="48"/>
      <c r="C5" s="48"/>
    </row>
    <row r="6" spans="1:9">
      <c r="A6" s="54" t="s">
        <v>3</v>
      </c>
      <c r="B6" s="54"/>
      <c r="C6" s="54"/>
    </row>
    <row r="7" spans="1:9" ht="17.25" customHeight="1">
      <c r="A7" s="55" t="s">
        <v>69</v>
      </c>
      <c r="B7" s="55"/>
      <c r="C7" s="55"/>
    </row>
    <row r="8" spans="1:9" ht="22.5" customHeight="1" thickBot="1">
      <c r="A8" s="53" t="s">
        <v>67</v>
      </c>
      <c r="B8" s="53"/>
      <c r="C8" s="53"/>
      <c r="D8" s="2"/>
      <c r="E8" s="2"/>
      <c r="F8" s="2"/>
      <c r="G8" s="2"/>
      <c r="H8" s="2"/>
      <c r="I8" s="2"/>
    </row>
    <row r="9" spans="1:9" ht="13.5" thickTop="1">
      <c r="A9" s="1" t="s">
        <v>4</v>
      </c>
      <c r="D9" s="2"/>
      <c r="E9" s="2"/>
      <c r="F9" s="2"/>
      <c r="G9" s="2"/>
      <c r="H9" s="2"/>
      <c r="I9" s="2"/>
    </row>
    <row r="10" spans="1:9" ht="3.75" customHeight="1">
      <c r="D10" s="3"/>
      <c r="E10" s="3"/>
      <c r="F10" s="2"/>
      <c r="G10" s="2"/>
      <c r="H10" s="2"/>
      <c r="I10" s="2"/>
    </row>
    <row r="11" spans="1:9">
      <c r="A11" s="4" t="s">
        <v>5</v>
      </c>
      <c r="C11" s="34">
        <v>2022</v>
      </c>
      <c r="D11" s="5"/>
      <c r="E11" s="5"/>
      <c r="F11" s="3"/>
      <c r="G11" s="2"/>
      <c r="H11" s="3"/>
      <c r="I11" s="2"/>
    </row>
    <row r="12" spans="1:9">
      <c r="A12" s="6" t="s">
        <v>6</v>
      </c>
      <c r="D12" s="2"/>
      <c r="E12" s="2"/>
      <c r="F12" s="2"/>
      <c r="G12" s="2"/>
      <c r="H12" s="2"/>
      <c r="I12" s="2"/>
    </row>
    <row r="13" spans="1:9">
      <c r="A13" s="1" t="s">
        <v>7</v>
      </c>
      <c r="C13" s="7">
        <f>(150+117678.73)/1000</f>
        <v>117.82872999999999</v>
      </c>
      <c r="D13" s="9"/>
      <c r="E13" s="9"/>
      <c r="F13" s="10"/>
      <c r="G13" s="10"/>
      <c r="H13" s="11"/>
      <c r="I13" s="2"/>
    </row>
    <row r="14" spans="1:9">
      <c r="A14" s="1" t="s">
        <v>8</v>
      </c>
      <c r="C14" s="7">
        <v>5</v>
      </c>
      <c r="D14" s="9"/>
      <c r="E14" s="9"/>
      <c r="F14" s="10"/>
      <c r="G14" s="10"/>
      <c r="H14" s="11"/>
      <c r="I14" s="2"/>
    </row>
    <row r="15" spans="1:9">
      <c r="A15" s="1" t="s">
        <v>9</v>
      </c>
      <c r="C15" s="7">
        <f>1101050.2/1000</f>
        <v>1101.0501999999999</v>
      </c>
      <c r="D15" s="9"/>
      <c r="E15" s="9"/>
      <c r="F15" s="10"/>
      <c r="G15" s="10"/>
      <c r="H15" s="11"/>
      <c r="I15" s="2"/>
    </row>
    <row r="16" spans="1:9" ht="13.5" customHeight="1">
      <c r="A16" s="1" t="s">
        <v>10</v>
      </c>
      <c r="C16" s="52">
        <f>53875.92/1000</f>
        <v>53.875920000000001</v>
      </c>
      <c r="D16" s="49"/>
      <c r="E16" s="2"/>
      <c r="F16" s="10"/>
      <c r="G16" s="10"/>
      <c r="H16" s="10"/>
      <c r="I16" s="2"/>
    </row>
    <row r="17" spans="1:10">
      <c r="A17" s="1" t="s">
        <v>11</v>
      </c>
      <c r="C17" s="7">
        <f>4545.2/1000</f>
        <v>4.5451999999999995</v>
      </c>
      <c r="D17" s="2"/>
      <c r="E17" s="2"/>
      <c r="F17" s="10"/>
      <c r="G17" s="10"/>
      <c r="H17" s="10"/>
      <c r="I17" s="2"/>
    </row>
    <row r="18" spans="1:10" ht="13.5" customHeight="1">
      <c r="A18" s="1" t="s">
        <v>64</v>
      </c>
      <c r="C18" s="7">
        <f>5150.33/1000</f>
        <v>5.1503300000000003</v>
      </c>
      <c r="D18" s="49"/>
      <c r="E18" s="2"/>
      <c r="F18" s="10"/>
      <c r="G18" s="10"/>
      <c r="H18" s="10"/>
      <c r="I18" s="2"/>
    </row>
    <row r="19" spans="1:10" ht="13.5" customHeight="1">
      <c r="A19" s="1" t="s">
        <v>12</v>
      </c>
      <c r="C19" s="7">
        <f>48348.87/1000</f>
        <v>48.348870000000005</v>
      </c>
      <c r="D19" s="49"/>
      <c r="E19" s="2"/>
      <c r="F19" s="10"/>
      <c r="G19" s="10"/>
      <c r="H19" s="10"/>
      <c r="I19" s="2"/>
    </row>
    <row r="20" spans="1:10">
      <c r="A20" s="1" t="s">
        <v>13</v>
      </c>
      <c r="C20" s="7">
        <f>17655.04/1000</f>
        <v>17.65504</v>
      </c>
      <c r="D20" s="2"/>
      <c r="E20" s="2"/>
      <c r="F20" s="10"/>
      <c r="G20" s="10"/>
      <c r="H20" s="10"/>
      <c r="I20" s="2"/>
    </row>
    <row r="21" spans="1:10">
      <c r="A21" s="12" t="s">
        <v>14</v>
      </c>
      <c r="C21" s="13">
        <f>SUM(C13:C20)</f>
        <v>1353.4542899999999</v>
      </c>
      <c r="D21" s="14"/>
      <c r="E21" s="57"/>
      <c r="F21" s="10"/>
      <c r="G21" s="2"/>
      <c r="H21" s="10"/>
      <c r="I21" s="2"/>
    </row>
    <row r="22" spans="1:10">
      <c r="A22" s="12"/>
      <c r="C22" s="15"/>
      <c r="D22" s="14"/>
      <c r="E22" s="14"/>
      <c r="F22" s="10"/>
      <c r="G22" s="2"/>
      <c r="H22" s="10"/>
      <c r="I22" s="2"/>
    </row>
    <row r="23" spans="1:10">
      <c r="A23" s="6" t="s">
        <v>15</v>
      </c>
      <c r="C23" s="8"/>
      <c r="D23" s="2"/>
      <c r="E23" s="2"/>
      <c r="F23" s="2"/>
      <c r="G23" s="2"/>
      <c r="H23" s="10"/>
      <c r="I23" s="2"/>
    </row>
    <row r="24" spans="1:10" hidden="1">
      <c r="A24" s="1" t="s">
        <v>16</v>
      </c>
      <c r="C24" s="8">
        <v>0</v>
      </c>
      <c r="D24" s="2"/>
      <c r="E24" s="2"/>
      <c r="F24" s="2"/>
      <c r="G24" s="2"/>
      <c r="H24" s="10"/>
      <c r="I24" s="2"/>
    </row>
    <row r="25" spans="1:10">
      <c r="A25" s="1" t="s">
        <v>17</v>
      </c>
      <c r="C25" s="8">
        <f>48851.47/1000</f>
        <v>48.851469999999999</v>
      </c>
      <c r="D25" s="2"/>
      <c r="E25" s="2"/>
      <c r="F25" s="2"/>
      <c r="G25" s="2"/>
      <c r="H25" s="10"/>
      <c r="I25" s="2"/>
    </row>
    <row r="26" spans="1:10">
      <c r="A26" s="1" t="s">
        <v>18</v>
      </c>
      <c r="C26" s="7">
        <f>627698.19/1000</f>
        <v>627.69818999999995</v>
      </c>
      <c r="D26" s="2"/>
      <c r="E26" s="2"/>
      <c r="F26" s="2"/>
      <c r="G26" s="2"/>
      <c r="H26" s="10"/>
      <c r="I26" s="2"/>
    </row>
    <row r="27" spans="1:10">
      <c r="A27" s="1" t="s">
        <v>19</v>
      </c>
      <c r="C27" s="7">
        <f>86921.33/1000</f>
        <v>86.921329999999998</v>
      </c>
      <c r="D27" s="2"/>
      <c r="E27" s="2"/>
      <c r="F27" s="16"/>
      <c r="G27" s="10"/>
      <c r="H27" s="10"/>
      <c r="I27" s="2"/>
    </row>
    <row r="28" spans="1:10">
      <c r="A28" s="12" t="s">
        <v>20</v>
      </c>
      <c r="C28" s="13">
        <f>SUM(C24:C27)</f>
        <v>763.47098999999992</v>
      </c>
      <c r="D28" s="14"/>
      <c r="E28" s="14"/>
      <c r="F28" s="51"/>
      <c r="G28" s="2"/>
      <c r="H28" s="10"/>
      <c r="I28" s="2"/>
    </row>
    <row r="29" spans="1:10">
      <c r="A29" s="17"/>
      <c r="C29" s="7"/>
      <c r="D29" s="2"/>
      <c r="E29" s="2"/>
      <c r="F29" s="16"/>
      <c r="G29" s="10"/>
      <c r="H29" s="10"/>
      <c r="I29" s="2"/>
      <c r="J29" s="50"/>
    </row>
    <row r="30" spans="1:10" ht="13.5" thickBot="1">
      <c r="A30" s="12" t="s">
        <v>21</v>
      </c>
      <c r="C30" s="18">
        <f>+C28+C21</f>
        <v>2116.9252799999999</v>
      </c>
      <c r="D30" s="9"/>
      <c r="E30" s="9"/>
      <c r="F30" s="2"/>
      <c r="G30" s="49"/>
      <c r="H30" s="10"/>
      <c r="I30" s="2"/>
    </row>
    <row r="31" spans="1:10" ht="13.5" thickTop="1">
      <c r="C31" s="8"/>
      <c r="D31" s="2"/>
      <c r="E31" s="2"/>
      <c r="F31" s="2"/>
      <c r="G31" s="2"/>
      <c r="H31" s="10"/>
      <c r="I31" s="2"/>
    </row>
    <row r="32" spans="1:10">
      <c r="A32" s="4" t="s">
        <v>22</v>
      </c>
      <c r="C32" s="8"/>
      <c r="D32" s="2"/>
      <c r="E32" s="2"/>
      <c r="F32" s="2"/>
      <c r="G32" s="2"/>
      <c r="H32" s="2"/>
      <c r="I32" s="2"/>
    </row>
    <row r="33" spans="1:9">
      <c r="A33" s="6" t="s">
        <v>23</v>
      </c>
      <c r="C33" s="8"/>
      <c r="D33" s="2"/>
      <c r="E33" s="2"/>
      <c r="F33" s="2"/>
      <c r="G33" s="2"/>
      <c r="H33" s="2"/>
      <c r="I33" s="2"/>
    </row>
    <row r="34" spans="1:9">
      <c r="A34" s="1" t="s">
        <v>62</v>
      </c>
      <c r="C34" s="8">
        <f>1601.67/1000</f>
        <v>1.6016700000000001</v>
      </c>
      <c r="D34" s="2"/>
      <c r="E34" s="2"/>
      <c r="F34" s="2"/>
      <c r="G34" s="2"/>
      <c r="H34" s="2"/>
      <c r="I34" s="2"/>
    </row>
    <row r="35" spans="1:9">
      <c r="A35" s="1" t="s">
        <v>24</v>
      </c>
      <c r="C35" s="7">
        <f>83787.55/1000</f>
        <v>83.787549999999996</v>
      </c>
      <c r="D35" s="9"/>
      <c r="E35" s="42"/>
      <c r="F35" s="10"/>
      <c r="G35" s="10"/>
      <c r="H35" s="10"/>
      <c r="I35" s="2"/>
    </row>
    <row r="36" spans="1:9">
      <c r="A36" s="1" t="s">
        <v>25</v>
      </c>
      <c r="C36" s="7"/>
      <c r="D36" s="2"/>
      <c r="E36" s="2"/>
      <c r="F36" s="10"/>
      <c r="G36" s="10"/>
      <c r="H36" s="10"/>
      <c r="I36" s="2"/>
    </row>
    <row r="37" spans="1:9">
      <c r="A37" s="1" t="s">
        <v>26</v>
      </c>
      <c r="C37" s="7">
        <f>303923.07/1000</f>
        <v>303.92307</v>
      </c>
      <c r="D37" s="2"/>
      <c r="E37" s="2"/>
      <c r="F37" s="10"/>
      <c r="G37" s="10"/>
      <c r="H37" s="10"/>
      <c r="I37" s="2"/>
    </row>
    <row r="38" spans="1:9">
      <c r="A38" s="12" t="s">
        <v>27</v>
      </c>
      <c r="C38" s="19">
        <f>SUM(C34:C37)</f>
        <v>389.31228999999996</v>
      </c>
      <c r="D38" s="14"/>
      <c r="E38" s="57"/>
      <c r="F38" s="20"/>
      <c r="G38" s="2"/>
      <c r="H38" s="2"/>
      <c r="I38" s="2"/>
    </row>
    <row r="39" spans="1:9">
      <c r="A39" s="12"/>
      <c r="C39" s="35"/>
      <c r="D39" s="14"/>
      <c r="E39" s="14"/>
      <c r="F39" s="20"/>
      <c r="G39" s="2"/>
      <c r="H39" s="2"/>
      <c r="I39" s="2"/>
    </row>
    <row r="40" spans="1:9">
      <c r="A40" s="6" t="s">
        <v>59</v>
      </c>
      <c r="C40" s="35"/>
      <c r="D40" s="14"/>
      <c r="E40" s="14"/>
      <c r="F40" s="20"/>
      <c r="G40" s="2"/>
      <c r="H40" s="2"/>
      <c r="I40" s="2"/>
    </row>
    <row r="41" spans="1:9">
      <c r="A41" s="36" t="s">
        <v>60</v>
      </c>
      <c r="C41" s="37">
        <f>43621.95/1000</f>
        <v>43.621949999999998</v>
      </c>
      <c r="D41" s="14"/>
      <c r="E41" s="14"/>
      <c r="F41" s="20"/>
      <c r="G41" s="2"/>
      <c r="H41" s="2"/>
      <c r="I41" s="2"/>
    </row>
    <row r="42" spans="1:9">
      <c r="A42" s="12" t="s">
        <v>61</v>
      </c>
      <c r="C42" s="19">
        <f>SUM(C41)</f>
        <v>43.621949999999998</v>
      </c>
      <c r="D42" s="14"/>
      <c r="E42" s="14"/>
      <c r="F42" s="20"/>
      <c r="G42" s="2"/>
      <c r="H42" s="2"/>
      <c r="I42" s="2"/>
    </row>
    <row r="43" spans="1:9">
      <c r="C43" s="8"/>
      <c r="D43" s="2"/>
      <c r="E43" s="2"/>
      <c r="F43" s="2"/>
      <c r="G43" s="2"/>
      <c r="H43" s="2"/>
      <c r="I43" s="2"/>
    </row>
    <row r="44" spans="1:9">
      <c r="A44" s="4" t="s">
        <v>28</v>
      </c>
      <c r="C44" s="8"/>
      <c r="D44" s="2"/>
      <c r="E44" s="2"/>
      <c r="F44" s="2"/>
      <c r="G44" s="2"/>
      <c r="H44" s="2"/>
      <c r="I44" s="2"/>
    </row>
    <row r="45" spans="1:9">
      <c r="A45" s="40" t="s">
        <v>29</v>
      </c>
      <c r="B45" s="40"/>
      <c r="C45" s="41">
        <f>910000/1000</f>
        <v>910</v>
      </c>
      <c r="D45" s="2"/>
      <c r="E45" s="2"/>
      <c r="F45" s="10"/>
      <c r="G45" s="10"/>
      <c r="H45" s="10"/>
      <c r="I45" s="2"/>
    </row>
    <row r="46" spans="1:9">
      <c r="A46" s="1" t="s">
        <v>30</v>
      </c>
      <c r="C46" s="7">
        <f>133890.59/1000</f>
        <v>133.89059</v>
      </c>
      <c r="D46" s="2"/>
      <c r="E46" s="2"/>
      <c r="F46" s="10"/>
      <c r="G46" s="2"/>
      <c r="H46" s="10"/>
      <c r="I46" s="2"/>
    </row>
    <row r="47" spans="1:9">
      <c r="A47" s="1" t="s">
        <v>31</v>
      </c>
      <c r="C47" s="7"/>
      <c r="D47" s="2"/>
      <c r="E47" s="2"/>
      <c r="F47" s="10"/>
      <c r="G47" s="2"/>
      <c r="H47" s="10"/>
      <c r="I47" s="2"/>
    </row>
    <row r="48" spans="1:9">
      <c r="A48" s="1" t="s">
        <v>32</v>
      </c>
      <c r="C48" s="7">
        <f>13431.8/1000</f>
        <v>13.431799999999999</v>
      </c>
      <c r="D48" s="2"/>
      <c r="E48" s="2"/>
      <c r="F48" s="10"/>
      <c r="G48" s="2"/>
      <c r="H48" s="10"/>
      <c r="I48" s="2"/>
    </row>
    <row r="49" spans="1:9">
      <c r="A49" s="1" t="s">
        <v>68</v>
      </c>
      <c r="C49" s="8">
        <f>481217.3/1000</f>
        <v>481.21729999999997</v>
      </c>
      <c r="D49" s="2"/>
      <c r="E49" s="2"/>
      <c r="F49" s="2"/>
      <c r="G49" s="2"/>
      <c r="H49" s="2"/>
      <c r="I49" s="2"/>
    </row>
    <row r="50" spans="1:9">
      <c r="A50" s="1" t="s">
        <v>33</v>
      </c>
      <c r="C50" s="7"/>
      <c r="D50" s="21"/>
      <c r="E50" s="21"/>
      <c r="F50" s="2"/>
      <c r="G50" s="2"/>
      <c r="H50" s="2"/>
      <c r="I50" s="2"/>
    </row>
    <row r="51" spans="1:9">
      <c r="A51" s="1" t="s">
        <v>34</v>
      </c>
      <c r="B51" s="7"/>
      <c r="C51" s="7">
        <f>-32148.08/1000</f>
        <v>-32.14808</v>
      </c>
      <c r="D51" s="2"/>
      <c r="E51" s="2"/>
      <c r="F51" s="10"/>
      <c r="G51" s="10"/>
      <c r="H51" s="10"/>
      <c r="I51" s="2"/>
    </row>
    <row r="52" spans="1:9">
      <c r="A52" s="1" t="s">
        <v>35</v>
      </c>
      <c r="B52" s="7"/>
      <c r="C52" s="46">
        <f>177599.43/1000</f>
        <v>177.59942999999998</v>
      </c>
      <c r="D52" s="2"/>
      <c r="E52" s="2"/>
      <c r="F52" s="10"/>
      <c r="G52" s="10"/>
      <c r="H52" s="10"/>
      <c r="I52" s="2"/>
    </row>
    <row r="53" spans="1:9">
      <c r="C53" s="43"/>
      <c r="D53" s="2"/>
      <c r="E53" s="2"/>
      <c r="F53" s="10"/>
      <c r="G53" s="10"/>
      <c r="H53" s="10"/>
      <c r="I53" s="2"/>
    </row>
    <row r="54" spans="1:9">
      <c r="A54" s="12" t="s">
        <v>36</v>
      </c>
      <c r="C54" s="19">
        <f>SUM(C45:C52)</f>
        <v>1683.9910400000001</v>
      </c>
      <c r="D54" s="2"/>
      <c r="E54" s="2"/>
      <c r="F54" s="10"/>
      <c r="G54" s="10"/>
      <c r="H54" s="10"/>
      <c r="I54" s="2"/>
    </row>
    <row r="55" spans="1:9" ht="13.5" thickBot="1">
      <c r="A55" s="12" t="s">
        <v>37</v>
      </c>
      <c r="C55" s="18">
        <f>+C54+C42+C38</f>
        <v>2116.9252799999999</v>
      </c>
      <c r="D55" s="45"/>
      <c r="E55" s="9"/>
      <c r="F55" s="10"/>
      <c r="G55" s="51"/>
      <c r="H55" s="10"/>
      <c r="I55" s="2"/>
    </row>
    <row r="56" spans="1:9" ht="14.25" thickTop="1" thickBot="1">
      <c r="A56" s="23"/>
      <c r="B56" s="23"/>
      <c r="C56" s="23"/>
      <c r="D56" s="2"/>
      <c r="E56" s="2"/>
      <c r="F56" s="2"/>
      <c r="G56" s="2"/>
      <c r="H56" s="2"/>
      <c r="I56" s="2"/>
    </row>
    <row r="57" spans="1:9" ht="13.5" thickTop="1">
      <c r="A57" s="2"/>
      <c r="B57" s="2"/>
      <c r="C57" s="2"/>
      <c r="D57" s="2"/>
      <c r="E57" s="2"/>
      <c r="F57" s="2"/>
      <c r="G57" s="2"/>
      <c r="H57" s="2"/>
      <c r="I57" s="2"/>
    </row>
    <row r="58" spans="1:9">
      <c r="A58" s="24"/>
      <c r="B58" s="25"/>
      <c r="C58" s="26"/>
    </row>
    <row r="61" spans="1:9">
      <c r="A61" s="56" t="s">
        <v>38</v>
      </c>
      <c r="B61" s="56"/>
      <c r="C61" s="56"/>
    </row>
    <row r="62" spans="1:9">
      <c r="A62" s="56" t="s">
        <v>1</v>
      </c>
      <c r="B62" s="56"/>
      <c r="C62" s="56"/>
    </row>
    <row r="63" spans="1:9">
      <c r="A63" s="56" t="str">
        <f>+A3</f>
        <v>(Compañía Salvadoreña, Subsidiaria de Inversiones Financieras Atlántida, S.A.)</v>
      </c>
      <c r="B63" s="56"/>
      <c r="C63" s="56"/>
    </row>
    <row r="64" spans="1:9">
      <c r="A64" s="47" t="s">
        <v>2</v>
      </c>
      <c r="B64" s="47"/>
      <c r="C64" s="47"/>
    </row>
    <row r="65" spans="1:3">
      <c r="A65" s="56" t="s">
        <v>39</v>
      </c>
      <c r="B65" s="56"/>
      <c r="C65" s="56"/>
    </row>
    <row r="66" spans="1:3">
      <c r="A66" s="55" t="str">
        <f>+A7</f>
        <v>Al 31 de marzo 2022</v>
      </c>
      <c r="B66" s="55"/>
      <c r="C66" s="55"/>
    </row>
    <row r="67" spans="1:3" ht="13.5" thickBot="1">
      <c r="A67" s="53" t="s">
        <v>67</v>
      </c>
      <c r="B67" s="53"/>
      <c r="C67" s="53"/>
    </row>
    <row r="68" spans="1:3" ht="13.5" thickTop="1">
      <c r="A68" s="27"/>
      <c r="B68" s="27"/>
      <c r="C68" s="27"/>
    </row>
    <row r="69" spans="1:3">
      <c r="A69" s="27"/>
      <c r="B69" s="27"/>
      <c r="C69" s="27"/>
    </row>
    <row r="70" spans="1:3">
      <c r="A70" s="27"/>
      <c r="B70" s="27"/>
      <c r="C70" s="27"/>
    </row>
    <row r="71" spans="1:3">
      <c r="A71" s="28" t="s">
        <v>40</v>
      </c>
      <c r="B71" s="27"/>
      <c r="C71" s="34">
        <v>2022</v>
      </c>
    </row>
    <row r="72" spans="1:3">
      <c r="A72" s="27" t="s">
        <v>41</v>
      </c>
      <c r="B72" s="27"/>
      <c r="C72" s="27"/>
    </row>
    <row r="73" spans="1:3">
      <c r="A73" s="27" t="s">
        <v>42</v>
      </c>
      <c r="B73" s="27"/>
      <c r="C73" s="7">
        <f>90625.25/1000</f>
        <v>90.625249999999994</v>
      </c>
    </row>
    <row r="74" spans="1:3">
      <c r="A74" s="27" t="s">
        <v>43</v>
      </c>
      <c r="B74" s="27"/>
      <c r="C74" s="22">
        <f>60907.8/1000</f>
        <v>60.907800000000002</v>
      </c>
    </row>
    <row r="75" spans="1:3">
      <c r="A75" s="27"/>
      <c r="B75" s="27"/>
      <c r="C75" s="29">
        <f>SUM(C73:C74)</f>
        <v>151.53305</v>
      </c>
    </row>
    <row r="76" spans="1:3">
      <c r="A76" s="28" t="s">
        <v>44</v>
      </c>
      <c r="B76" s="27"/>
      <c r="C76" s="8"/>
    </row>
    <row r="77" spans="1:3">
      <c r="A77" s="27" t="s">
        <v>45</v>
      </c>
      <c r="B77" s="27"/>
      <c r="C77" s="8"/>
    </row>
    <row r="78" spans="1:3">
      <c r="A78" s="27" t="s">
        <v>46</v>
      </c>
      <c r="B78" s="27"/>
      <c r="C78" s="8">
        <f>30030.67/1000</f>
        <v>30.030669999999997</v>
      </c>
    </row>
    <row r="79" spans="1:3">
      <c r="A79" s="27" t="s">
        <v>47</v>
      </c>
      <c r="B79" s="27"/>
      <c r="C79" s="8"/>
    </row>
    <row r="80" spans="1:3">
      <c r="A80" s="27" t="s">
        <v>48</v>
      </c>
      <c r="B80" s="27"/>
      <c r="C80" s="38">
        <f>76144.81/1000</f>
        <v>76.144809999999993</v>
      </c>
    </row>
    <row r="81" spans="1:4">
      <c r="A81" s="27" t="s">
        <v>49</v>
      </c>
      <c r="B81" s="27"/>
      <c r="C81" s="8">
        <f>3316.36/1000</f>
        <v>3.31636</v>
      </c>
    </row>
    <row r="82" spans="1:4">
      <c r="A82" s="27"/>
      <c r="B82" s="27"/>
      <c r="C82" s="38">
        <f>SUM(C78:C81)</f>
        <v>109.49184</v>
      </c>
    </row>
    <row r="83" spans="1:4">
      <c r="A83" s="30" t="s">
        <v>50</v>
      </c>
      <c r="B83" s="27"/>
      <c r="C83" s="29">
        <f>+C75-C82</f>
        <v>42.041210000000007</v>
      </c>
    </row>
    <row r="84" spans="1:4">
      <c r="A84" s="27" t="s">
        <v>51</v>
      </c>
      <c r="B84" s="27"/>
      <c r="C84" s="7"/>
    </row>
    <row r="85" spans="1:4">
      <c r="A85" s="31" t="s">
        <v>52</v>
      </c>
      <c r="B85" s="27"/>
      <c r="C85" s="8"/>
    </row>
    <row r="86" spans="1:4">
      <c r="A86" s="27" t="s">
        <v>53</v>
      </c>
      <c r="B86" s="27"/>
      <c r="C86" s="8">
        <f>6220.73/1000</f>
        <v>6.2207299999999996</v>
      </c>
    </row>
    <row r="87" spans="1:4">
      <c r="A87" s="27" t="s">
        <v>63</v>
      </c>
      <c r="B87" s="27"/>
      <c r="C87" s="22"/>
    </row>
    <row r="88" spans="1:4">
      <c r="A88" s="27" t="s">
        <v>54</v>
      </c>
      <c r="B88" s="27"/>
      <c r="C88" s="32">
        <f>+C83+C86+C87</f>
        <v>48.26194000000001</v>
      </c>
    </row>
    <row r="89" spans="1:4">
      <c r="A89" s="27"/>
      <c r="B89" s="27"/>
      <c r="C89" s="32"/>
    </row>
    <row r="90" spans="1:4">
      <c r="A90" s="31" t="s">
        <v>55</v>
      </c>
      <c r="B90" s="27"/>
      <c r="C90" s="32"/>
    </row>
    <row r="91" spans="1:4">
      <c r="A91" s="27" t="s">
        <v>56</v>
      </c>
      <c r="B91" s="27"/>
      <c r="C91" s="8">
        <f>28.25/1000</f>
        <v>2.8250000000000001E-2</v>
      </c>
    </row>
    <row r="92" spans="1:4">
      <c r="A92" s="27" t="s">
        <v>57</v>
      </c>
      <c r="B92" s="27"/>
      <c r="C92" s="8">
        <f>254.43/1000</f>
        <v>0.25442999999999999</v>
      </c>
    </row>
    <row r="93" spans="1:4">
      <c r="A93" s="27" t="s">
        <v>66</v>
      </c>
      <c r="B93" s="27"/>
      <c r="C93" s="22">
        <f>10348.26/1000</f>
        <v>10.34826</v>
      </c>
    </row>
    <row r="94" spans="1:4">
      <c r="A94" s="27"/>
      <c r="B94" s="27"/>
      <c r="C94" s="32">
        <f>SUM(C91:C93)</f>
        <v>10.630939999999999</v>
      </c>
    </row>
    <row r="95" spans="1:4">
      <c r="A95" s="30" t="s">
        <v>58</v>
      </c>
      <c r="B95" s="27"/>
      <c r="C95" s="39">
        <f>+C88-C94</f>
        <v>37.631000000000014</v>
      </c>
      <c r="D95" s="44"/>
    </row>
    <row r="96" spans="1:4" ht="13.5" thickBot="1">
      <c r="A96" s="33"/>
      <c r="B96" s="33"/>
      <c r="C96" s="33"/>
    </row>
    <row r="97" ht="13.5" thickTop="1"/>
  </sheetData>
  <mergeCells count="12">
    <mergeCell ref="A67:C67"/>
    <mergeCell ref="A1:C1"/>
    <mergeCell ref="A2:C2"/>
    <mergeCell ref="A3:C3"/>
    <mergeCell ref="A6:C6"/>
    <mergeCell ref="A7:C7"/>
    <mergeCell ref="A8:C8"/>
    <mergeCell ref="A61:C61"/>
    <mergeCell ref="A62:C62"/>
    <mergeCell ref="A63:C63"/>
    <mergeCell ref="A65:C65"/>
    <mergeCell ref="A66:C66"/>
  </mergeCells>
  <pageMargins left="1.1023622047244095" right="0.70866141732283472" top="0.74803149606299213" bottom="0.74803149606299213" header="0.31496062992125984" footer="0.31496062992125984"/>
  <pageSetup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BG Y ER MILES</vt:lpstr>
      <vt:lpstr>'BG Y ER MILES'!Print_Area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Jocelyn Saraí Toledo Aldana</cp:lastModifiedBy>
  <cp:lastPrinted>2021-07-14T20:26:42Z</cp:lastPrinted>
  <dcterms:created xsi:type="dcterms:W3CDTF">2017-02-09T22:50:33Z</dcterms:created>
  <dcterms:modified xsi:type="dcterms:W3CDTF">2022-04-05T21:51:08Z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2020-04-24T20:14:18.6272954Z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e0554225-49cd-4c8f-979b-20e2ce63a932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