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B37" i="2"/>
  <c r="B25" i="2"/>
  <c r="B24" i="2"/>
  <c r="B26" i="2" s="1"/>
  <c r="B23" i="2"/>
  <c r="B22" i="2"/>
  <c r="B21" i="2"/>
  <c r="B20" i="2"/>
  <c r="B19" i="2"/>
  <c r="B18" i="2"/>
  <c r="B14" i="2"/>
  <c r="B13" i="2"/>
  <c r="B12" i="2"/>
  <c r="B10" i="2"/>
  <c r="B8" i="2"/>
  <c r="B7" i="2"/>
  <c r="B35" i="1"/>
  <c r="B31" i="1"/>
  <c r="B30" i="1"/>
  <c r="B29" i="1"/>
  <c r="B28" i="1"/>
  <c r="B27" i="1"/>
  <c r="B26" i="1"/>
  <c r="B25" i="1"/>
  <c r="B20" i="1"/>
  <c r="B14" i="1"/>
  <c r="B11" i="1"/>
  <c r="B9" i="1"/>
  <c r="B29" i="2" l="1"/>
  <c r="B15" i="1" l="1"/>
  <c r="B34" i="1"/>
  <c r="B34" i="2"/>
  <c r="B31" i="2"/>
  <c r="B9" i="2"/>
  <c r="B11" i="2"/>
  <c r="B15" i="2"/>
  <c r="B16" i="2" l="1"/>
  <c r="B27" i="2" s="1"/>
  <c r="B39" i="1"/>
  <c r="B10" i="1"/>
  <c r="B33" i="2" l="1"/>
  <c r="B16" i="1"/>
  <c r="B18" i="1" s="1"/>
  <c r="B33" i="1"/>
  <c r="B36" i="1" s="1"/>
  <c r="B37" i="1" s="1"/>
  <c r="B30" i="2"/>
  <c r="B32" i="2" s="1"/>
  <c r="B8" i="1" l="1"/>
  <c r="B12" i="1" s="1"/>
  <c r="B22" i="1" s="1"/>
  <c r="B35" i="2" l="1"/>
  <c r="B36" i="2" s="1"/>
  <c r="B39" i="2" s="1"/>
  <c r="B43" i="2" l="1"/>
  <c r="B41" i="2"/>
  <c r="B40" i="1" l="1"/>
  <c r="B42" i="1" s="1"/>
  <c r="B43" i="1" s="1"/>
</calcChain>
</file>

<file path=xl/sharedStrings.xml><?xml version="1.0" encoding="utf-8"?>
<sst xmlns="http://schemas.openxmlformats.org/spreadsheetml/2006/main" count="69" uniqueCount="64">
  <si>
    <t>Banco Davivienda Salvadoreño, S. A.</t>
  </si>
  <si>
    <t>Balance General</t>
  </si>
  <si>
    <t>Al 31 de enero de 2022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</si>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</sst>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 wrapText="1"/>
    </xf>
    <xf numFmtId="166" fontId="7" fillId="0" borderId="0" xfId="1" applyNumberFormat="1" applyFont="1" applyFill="1"/>
    <xf numFmtId="167" fontId="0" fillId="0" borderId="0" xfId="0" applyNumberForma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9" fillId="0" borderId="0" xfId="0" applyFont="1"/>
    <xf numFmtId="168" fontId="10" fillId="0" borderId="0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 applyAlignment="1"/>
    <xf numFmtId="168" fontId="10" fillId="0" borderId="2" xfId="0" applyNumberFormat="1" applyFont="1" applyBorder="1" applyAlignment="1">
      <alignment horizontal="right"/>
    </xf>
    <xf numFmtId="0" fontId="4" fillId="0" borderId="0" xfId="0" applyFont="1"/>
    <xf numFmtId="168" fontId="10" fillId="0" borderId="0" xfId="0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/>
    </xf>
    <xf numFmtId="0" fontId="5" fillId="0" borderId="0" xfId="0" applyFont="1"/>
    <xf numFmtId="168" fontId="10" fillId="0" borderId="2" xfId="0" applyNumberFormat="1" applyFont="1" applyFill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>
        <row r="7">
          <cell r="W7">
            <v>426991373.31999999</v>
          </cell>
        </row>
        <row r="22">
          <cell r="W22">
            <v>0</v>
          </cell>
        </row>
        <row r="24">
          <cell r="W24">
            <v>291020070.25</v>
          </cell>
        </row>
        <row r="34">
          <cell r="W34">
            <v>2092347557.9599998</v>
          </cell>
        </row>
        <row r="46">
          <cell r="W46">
            <v>3466737.9899999993</v>
          </cell>
        </row>
        <row r="50">
          <cell r="W50">
            <v>5808058.2100000009</v>
          </cell>
        </row>
        <row r="52">
          <cell r="W52">
            <v>31879162.565726928</v>
          </cell>
        </row>
        <row r="58">
          <cell r="W58">
            <v>9723944.5600000005</v>
          </cell>
        </row>
        <row r="59">
          <cell r="W59">
            <v>44299059.729999997</v>
          </cell>
        </row>
        <row r="72">
          <cell r="W72">
            <v>2039441831.3600001</v>
          </cell>
        </row>
        <row r="88">
          <cell r="W88">
            <v>7145533.5700000003</v>
          </cell>
        </row>
        <row r="92">
          <cell r="W92">
            <v>253334577.50999999</v>
          </cell>
        </row>
        <row r="96">
          <cell r="R96">
            <v>0</v>
          </cell>
        </row>
        <row r="97">
          <cell r="W97">
            <v>201580914.66</v>
          </cell>
        </row>
        <row r="101">
          <cell r="W101">
            <v>11641263.640000001</v>
          </cell>
        </row>
        <row r="107">
          <cell r="W107">
            <v>0</v>
          </cell>
        </row>
        <row r="116">
          <cell r="W116">
            <v>32379977.890000001</v>
          </cell>
        </row>
        <row r="118">
          <cell r="R118">
            <v>2382747.0400000005</v>
          </cell>
        </row>
        <row r="119">
          <cell r="W119">
            <v>3072518.62</v>
          </cell>
        </row>
        <row r="120">
          <cell r="W120">
            <v>19274598.120000001</v>
          </cell>
        </row>
        <row r="146">
          <cell r="W146">
            <v>150000000</v>
          </cell>
        </row>
        <row r="150">
          <cell r="W150">
            <v>185282002.17572692</v>
          </cell>
        </row>
        <row r="170">
          <cell r="W170">
            <v>16509793.84</v>
          </cell>
        </row>
        <row r="171">
          <cell r="W171">
            <v>1763417.5599999998</v>
          </cell>
        </row>
        <row r="172">
          <cell r="W172">
            <v>1590986.99</v>
          </cell>
        </row>
        <row r="173">
          <cell r="W173">
            <v>0</v>
          </cell>
        </row>
        <row r="174">
          <cell r="W174">
            <v>361.95</v>
          </cell>
        </row>
        <row r="175">
          <cell r="W175">
            <v>5054.7</v>
          </cell>
        </row>
        <row r="176">
          <cell r="W176">
            <v>0</v>
          </cell>
        </row>
        <row r="177">
          <cell r="W177">
            <v>134309.32</v>
          </cell>
        </row>
        <row r="178">
          <cell r="W178">
            <v>1997614.3000000003</v>
          </cell>
        </row>
        <row r="192">
          <cell r="W192">
            <v>3872363.21</v>
          </cell>
        </row>
        <row r="193">
          <cell r="W193">
            <v>807048.97</v>
          </cell>
        </row>
        <row r="194">
          <cell r="W194">
            <v>930983.22427306976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2821542.19</v>
          </cell>
        </row>
        <row r="204">
          <cell r="W204">
            <v>4170569.1</v>
          </cell>
        </row>
        <row r="212">
          <cell r="W212">
            <v>3159810.23</v>
          </cell>
        </row>
        <row r="213">
          <cell r="W213">
            <v>2555411.31</v>
          </cell>
        </row>
        <row r="214">
          <cell r="W214">
            <v>435724.42</v>
          </cell>
        </row>
        <row r="218">
          <cell r="W218">
            <v>0</v>
          </cell>
        </row>
        <row r="220">
          <cell r="W220">
            <v>1835490.61</v>
          </cell>
        </row>
        <row r="239">
          <cell r="W239">
            <v>284500.75</v>
          </cell>
        </row>
        <row r="240">
          <cell r="W240">
            <v>1342496.4</v>
          </cell>
        </row>
        <row r="248">
          <cell r="W248">
            <v>3456579.4657269274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zoomScaleNormal="100" zoomScaleSheetLayoutView="110" workbookViewId="0">
      <selection activeCell="A5" sqref="A5"/>
    </sheetView>
  </sheetViews>
  <sheetFormatPr baseColWidth="10" defaultColWidth="2.54296875" defaultRowHeight="14.5" x14ac:dyDescent="0.35"/>
  <cols>
    <col min="1" max="1" width="63.453125" style="3" customWidth="1"/>
    <col min="2" max="2" width="24.08984375" style="2" customWidth="1"/>
    <col min="3" max="16384" width="2.54296875" style="3"/>
  </cols>
  <sheetData>
    <row r="1" spans="1:2" ht="18" x14ac:dyDescent="0.35">
      <c r="A1" s="1" t="s">
        <v>0</v>
      </c>
    </row>
    <row r="2" spans="1:2" ht="15.5" x14ac:dyDescent="0.35">
      <c r="A2" s="4" t="s">
        <v>1</v>
      </c>
    </row>
    <row r="3" spans="1:2" ht="15.5" x14ac:dyDescent="0.35">
      <c r="A3" s="4" t="s">
        <v>2</v>
      </c>
    </row>
    <row r="4" spans="1:2" x14ac:dyDescent="0.35">
      <c r="A4" s="5" t="s">
        <v>3</v>
      </c>
    </row>
    <row r="5" spans="1:2" x14ac:dyDescent="0.35">
      <c r="B5" s="6"/>
    </row>
    <row r="6" spans="1:2" x14ac:dyDescent="0.35">
      <c r="A6" s="7" t="s">
        <v>4</v>
      </c>
    </row>
    <row r="7" spans="1:2" x14ac:dyDescent="0.35">
      <c r="A7" s="7" t="s">
        <v>5</v>
      </c>
    </row>
    <row r="8" spans="1:2" x14ac:dyDescent="0.35">
      <c r="A8" s="8" t="s">
        <v>6</v>
      </c>
      <c r="B8" s="9">
        <f ca="1">ROUND('[1]HOJA DE CONSOLIDACION'!W7/1000,1)</f>
        <v>426991.4</v>
      </c>
    </row>
    <row r="9" spans="1:2" x14ac:dyDescent="0.35">
      <c r="A9" s="8" t="s">
        <v>7</v>
      </c>
      <c r="B9" s="9">
        <f>ROUND('[1]HOJA DE CONSOLIDACION'!W22/1000,1)</f>
        <v>0</v>
      </c>
    </row>
    <row r="10" spans="1:2" x14ac:dyDescent="0.35">
      <c r="A10" s="8" t="s">
        <v>8</v>
      </c>
      <c r="B10" s="9">
        <f ca="1">ROUND('[1]HOJA DE CONSOLIDACION'!W24/1000,1)</f>
        <v>291020.09999999998</v>
      </c>
    </row>
    <row r="11" spans="1:2" x14ac:dyDescent="0.35">
      <c r="A11" s="8" t="s">
        <v>9</v>
      </c>
      <c r="B11" s="10">
        <f>ROUND('[1]HOJA DE CONSOLIDACION'!W34/1000,1)</f>
        <v>2092347.6</v>
      </c>
    </row>
    <row r="12" spans="1:2" x14ac:dyDescent="0.35">
      <c r="B12" s="11">
        <f ca="1">SUM(B8:B11)</f>
        <v>2810359.1</v>
      </c>
    </row>
    <row r="13" spans="1:2" x14ac:dyDescent="0.35">
      <c r="A13" s="7" t="s">
        <v>10</v>
      </c>
    </row>
    <row r="14" spans="1:2" x14ac:dyDescent="0.35">
      <c r="A14" s="8" t="s">
        <v>11</v>
      </c>
      <c r="B14" s="9">
        <f>ROUND('[1]HOJA DE CONSOLIDACION'!W46/1000,1)</f>
        <v>3466.7</v>
      </c>
    </row>
    <row r="15" spans="1:2" x14ac:dyDescent="0.35">
      <c r="A15" s="8" t="s">
        <v>12</v>
      </c>
      <c r="B15" s="9">
        <f ca="1">ROUND('[1]HOJA DE CONSOLIDACION'!W50/1000,1)</f>
        <v>5808.1</v>
      </c>
    </row>
    <row r="16" spans="1:2" x14ac:dyDescent="0.35">
      <c r="A16" s="12" t="s">
        <v>13</v>
      </c>
      <c r="B16" s="13">
        <f ca="1">ROUND('[1]HOJA DE CONSOLIDACION'!W52/1000,1)+ROUND('[1]HOJA DE CONSOLIDACION'!W58/1000,1)</f>
        <v>41603.1</v>
      </c>
    </row>
    <row r="17" spans="1:2" ht="13.5" customHeight="1" x14ac:dyDescent="0.35">
      <c r="A17" s="14"/>
      <c r="B17" s="15"/>
    </row>
    <row r="18" spans="1:2" x14ac:dyDescent="0.35">
      <c r="B18" s="11">
        <f ca="1">SUM(B14:B16)</f>
        <v>50877.899999999994</v>
      </c>
    </row>
    <row r="19" spans="1:2" x14ac:dyDescent="0.35">
      <c r="A19" s="7" t="s">
        <v>14</v>
      </c>
      <c r="B19" s="9"/>
    </row>
    <row r="20" spans="1:2" x14ac:dyDescent="0.35">
      <c r="A20" s="12" t="s">
        <v>15</v>
      </c>
      <c r="B20" s="16">
        <f>ROUND('[1]HOJA DE CONSOLIDACION'!W59/1000,1)</f>
        <v>44299.1</v>
      </c>
    </row>
    <row r="21" spans="1:2" x14ac:dyDescent="0.35">
      <c r="A21" s="14"/>
      <c r="B21" s="17"/>
    </row>
    <row r="22" spans="1:2" ht="15" thickBot="1" x14ac:dyDescent="0.4">
      <c r="A22" s="8" t="s">
        <v>16</v>
      </c>
      <c r="B22" s="18">
        <f ca="1">B12+B18+B20</f>
        <v>2905536.1</v>
      </c>
    </row>
    <row r="23" spans="1:2" ht="15" thickTop="1" x14ac:dyDescent="0.35">
      <c r="A23" s="7" t="s">
        <v>17</v>
      </c>
      <c r="B23" s="19"/>
    </row>
    <row r="24" spans="1:2" x14ac:dyDescent="0.35">
      <c r="A24" s="7" t="s">
        <v>18</v>
      </c>
    </row>
    <row r="25" spans="1:2" x14ac:dyDescent="0.35">
      <c r="A25" s="8" t="s">
        <v>19</v>
      </c>
      <c r="B25" s="9">
        <f>ROUND('[1]HOJA DE CONSOLIDACION'!W72/1000,1)</f>
        <v>2039441.8</v>
      </c>
    </row>
    <row r="26" spans="1:2" x14ac:dyDescent="0.35">
      <c r="A26" s="20" t="s">
        <v>20</v>
      </c>
      <c r="B26" s="9">
        <f>ROUND('[1]HOJA DE CONSOLIDACION'!W88/1000,1)</f>
        <v>7145.5</v>
      </c>
    </row>
    <row r="27" spans="1:2" x14ac:dyDescent="0.35">
      <c r="A27" s="8" t="s">
        <v>21</v>
      </c>
      <c r="B27" s="9">
        <f>ROUND('[1]HOJA DE CONSOLIDACION'!W92/1000,1)</f>
        <v>253334.6</v>
      </c>
    </row>
    <row r="28" spans="1:2" x14ac:dyDescent="0.35">
      <c r="A28" s="8" t="s">
        <v>22</v>
      </c>
      <c r="B28" s="9">
        <f>ROUND('[1]HOJA DE CONSOLIDACION'!R96/1000,1)+ROUND('[1]HOJA DE CONSOLIDACION'!W107/1000,1)</f>
        <v>0</v>
      </c>
    </row>
    <row r="29" spans="1:2" x14ac:dyDescent="0.35">
      <c r="A29" s="8" t="s">
        <v>23</v>
      </c>
      <c r="B29" s="9">
        <f>ROUND('[1]HOJA DE CONSOLIDACION'!W97/1000,1)</f>
        <v>201580.9</v>
      </c>
    </row>
    <row r="30" spans="1:2" x14ac:dyDescent="0.35">
      <c r="A30" s="8" t="s">
        <v>24</v>
      </c>
      <c r="B30" s="10">
        <f>ROUND('[1]HOJA DE CONSOLIDACION'!W101/1000,1)</f>
        <v>11641.3</v>
      </c>
    </row>
    <row r="31" spans="1:2" x14ac:dyDescent="0.35">
      <c r="A31" s="21"/>
      <c r="B31" s="11">
        <f>SUM(B25:B30)</f>
        <v>2513144.0999999996</v>
      </c>
    </row>
    <row r="32" spans="1:2" x14ac:dyDescent="0.35">
      <c r="A32" s="7" t="s">
        <v>25</v>
      </c>
      <c r="B32" s="22"/>
    </row>
    <row r="33" spans="1:2" x14ac:dyDescent="0.35">
      <c r="A33" s="8" t="s">
        <v>26</v>
      </c>
      <c r="B33" s="9">
        <f ca="1">ROUND('[1]HOJA DE CONSOLIDACION'!W116/1000,1)</f>
        <v>32380</v>
      </c>
    </row>
    <row r="34" spans="1:2" x14ac:dyDescent="0.35">
      <c r="A34" s="8" t="s">
        <v>27</v>
      </c>
      <c r="B34" s="9">
        <f ca="1">ROUND('[1]HOJA DE CONSOLIDACION'!R118/1000,1)+ROUND('[1]HOJA DE CONSOLIDACION'!W119/1000,1)</f>
        <v>5455.2</v>
      </c>
    </row>
    <row r="35" spans="1:2" x14ac:dyDescent="0.35">
      <c r="A35" s="8" t="s">
        <v>24</v>
      </c>
      <c r="B35" s="10">
        <f>ROUND('[1]HOJA DE CONSOLIDACION'!W120/1000,1)+0.1</f>
        <v>19274.699999999997</v>
      </c>
    </row>
    <row r="36" spans="1:2" x14ac:dyDescent="0.35">
      <c r="B36" s="11">
        <f ca="1">SUM(B33:B35)</f>
        <v>57109.899999999994</v>
      </c>
    </row>
    <row r="37" spans="1:2" x14ac:dyDescent="0.35">
      <c r="A37" s="8" t="s">
        <v>28</v>
      </c>
      <c r="B37" s="11">
        <f ca="1">B36+B31</f>
        <v>2570253.9999999995</v>
      </c>
    </row>
    <row r="38" spans="1:2" x14ac:dyDescent="0.35">
      <c r="A38" s="7" t="s">
        <v>29</v>
      </c>
    </row>
    <row r="39" spans="1:2" x14ac:dyDescent="0.35">
      <c r="A39" s="8" t="s">
        <v>30</v>
      </c>
      <c r="B39" s="9">
        <f ca="1">ROUND('[1]HOJA DE CONSOLIDACION'!W146/1000,1)</f>
        <v>150000</v>
      </c>
    </row>
    <row r="40" spans="1:2" x14ac:dyDescent="0.35">
      <c r="A40" s="12" t="s">
        <v>31</v>
      </c>
      <c r="B40" s="16">
        <f ca="1">ROUND('[1]HOJA DE CONSOLIDACION'!W150/1000,1)</f>
        <v>185282</v>
      </c>
    </row>
    <row r="41" spans="1:2" x14ac:dyDescent="0.35">
      <c r="A41" s="14"/>
      <c r="B41" s="23"/>
    </row>
    <row r="42" spans="1:2" x14ac:dyDescent="0.35">
      <c r="A42" s="8" t="s">
        <v>32</v>
      </c>
      <c r="B42" s="10">
        <f ca="1">SUM(B39:B41)</f>
        <v>335282</v>
      </c>
    </row>
    <row r="43" spans="1:2" ht="15" thickBot="1" x14ac:dyDescent="0.4">
      <c r="A43" s="8" t="s">
        <v>33</v>
      </c>
      <c r="B43" s="18">
        <f ca="1">B42+B37</f>
        <v>2905535.9999999995</v>
      </c>
    </row>
    <row r="44" spans="1:2" ht="15" thickTop="1" x14ac:dyDescent="0.35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7"/>
  <sheetViews>
    <sheetView showGridLines="0" topLeftCell="A13" zoomScaleNormal="100" zoomScaleSheetLayoutView="120" workbookViewId="0">
      <selection sqref="A1:C43"/>
    </sheetView>
  </sheetViews>
  <sheetFormatPr baseColWidth="10" defaultColWidth="2.453125" defaultRowHeight="15.5" x14ac:dyDescent="0.35"/>
  <cols>
    <col min="1" max="1" width="63.36328125" customWidth="1"/>
    <col min="2" max="2" width="27.26953125" style="24" customWidth="1"/>
  </cols>
  <sheetData>
    <row r="1" spans="1:2" ht="18" x14ac:dyDescent="0.35">
      <c r="A1" s="1" t="s">
        <v>0</v>
      </c>
    </row>
    <row r="2" spans="1:2" x14ac:dyDescent="0.35">
      <c r="A2" s="4" t="s">
        <v>34</v>
      </c>
    </row>
    <row r="3" spans="1:2" x14ac:dyDescent="0.35">
      <c r="A3" s="4" t="s">
        <v>2</v>
      </c>
    </row>
    <row r="4" spans="1:2" ht="14.5" x14ac:dyDescent="0.35">
      <c r="A4" s="5" t="s">
        <v>3</v>
      </c>
      <c r="B4" s="25"/>
    </row>
    <row r="5" spans="1:2" ht="14.5" x14ac:dyDescent="0.35">
      <c r="A5" s="5"/>
      <c r="B5" s="25"/>
    </row>
    <row r="6" spans="1:2" x14ac:dyDescent="0.35">
      <c r="A6" s="26" t="s">
        <v>35</v>
      </c>
      <c r="B6" s="27"/>
    </row>
    <row r="7" spans="1:2" x14ac:dyDescent="0.35">
      <c r="A7" s="28" t="s">
        <v>36</v>
      </c>
      <c r="B7" s="27">
        <f>ROUND('[1]HOJA DE CONSOLIDACION'!W170/1000,1)</f>
        <v>16509.8</v>
      </c>
    </row>
    <row r="8" spans="1:2" x14ac:dyDescent="0.35">
      <c r="A8" s="28" t="s">
        <v>37</v>
      </c>
      <c r="B8" s="27">
        <f>ROUND('[1]HOJA DE CONSOLIDACION'!W171/1000,1)</f>
        <v>1763.4</v>
      </c>
    </row>
    <row r="9" spans="1:2" x14ac:dyDescent="0.35">
      <c r="A9" s="28" t="s">
        <v>38</v>
      </c>
      <c r="B9" s="27">
        <f ca="1">ROUND('[1]HOJA DE CONSOLIDACION'!W172/1000,1)</f>
        <v>1591</v>
      </c>
    </row>
    <row r="10" spans="1:2" x14ac:dyDescent="0.35">
      <c r="A10" s="28" t="s">
        <v>39</v>
      </c>
      <c r="B10" s="27">
        <f>+'[1]HOJA DE CONSOLIDACION'!W173/1000</f>
        <v>0</v>
      </c>
    </row>
    <row r="11" spans="1:2" x14ac:dyDescent="0.35">
      <c r="A11" s="28" t="s">
        <v>40</v>
      </c>
      <c r="B11" s="27">
        <f ca="1">ROUND('[1]HOJA DE CONSOLIDACION'!W174/1000,1)</f>
        <v>0.4</v>
      </c>
    </row>
    <row r="12" spans="1:2" x14ac:dyDescent="0.35">
      <c r="A12" s="28" t="s">
        <v>41</v>
      </c>
      <c r="B12" s="27">
        <f>ROUND('[1]HOJA DE CONSOLIDACION'!W175/1000,1)</f>
        <v>5.0999999999999996</v>
      </c>
    </row>
    <row r="13" spans="1:2" x14ac:dyDescent="0.35">
      <c r="A13" s="28" t="s">
        <v>42</v>
      </c>
      <c r="B13" s="27">
        <f>ROUND('[1]HOJA DE CONSOLIDACION'!W176/1000,1)</f>
        <v>0</v>
      </c>
    </row>
    <row r="14" spans="1:2" x14ac:dyDescent="0.35">
      <c r="A14" s="28" t="s">
        <v>43</v>
      </c>
      <c r="B14" s="27">
        <f>ROUND('[1]HOJA DE CONSOLIDACION'!W177/1000,1)</f>
        <v>134.30000000000001</v>
      </c>
    </row>
    <row r="15" spans="1:2" x14ac:dyDescent="0.35">
      <c r="A15" s="28" t="s">
        <v>44</v>
      </c>
      <c r="B15" s="27">
        <f ca="1">ROUND('[1]HOJA DE CONSOLIDACION'!W178/1000,1)</f>
        <v>1997.6</v>
      </c>
    </row>
    <row r="16" spans="1:2" x14ac:dyDescent="0.35">
      <c r="A16" s="29"/>
      <c r="B16" s="30">
        <f ca="1">SUM(B7:B15)</f>
        <v>22001.599999999999</v>
      </c>
    </row>
    <row r="17" spans="1:2" x14ac:dyDescent="0.35">
      <c r="A17" s="26" t="s">
        <v>45</v>
      </c>
      <c r="B17" s="27"/>
    </row>
    <row r="18" spans="1:2" x14ac:dyDescent="0.35">
      <c r="A18" s="28" t="s">
        <v>46</v>
      </c>
      <c r="B18" s="27">
        <f>ROUND('[1]HOJA DE CONSOLIDACION'!W192/1000,1)</f>
        <v>3872.4</v>
      </c>
    </row>
    <row r="19" spans="1:2" x14ac:dyDescent="0.35">
      <c r="A19" s="28" t="s">
        <v>47</v>
      </c>
      <c r="B19" s="27">
        <f>ROUND('[1]HOJA DE CONSOLIDACION'!W193/1000,1)</f>
        <v>807</v>
      </c>
    </row>
    <row r="20" spans="1:2" x14ac:dyDescent="0.35">
      <c r="A20" s="28" t="s">
        <v>48</v>
      </c>
      <c r="B20" s="27">
        <f>ROUND('[1]HOJA DE CONSOLIDACION'!W194/1000,1)</f>
        <v>931</v>
      </c>
    </row>
    <row r="21" spans="1:2" x14ac:dyDescent="0.35">
      <c r="A21" s="28" t="s">
        <v>49</v>
      </c>
      <c r="B21" s="27">
        <f>ROUND('[1]HOJA DE CONSOLIDACION'!W195/1000,1)</f>
        <v>0</v>
      </c>
    </row>
    <row r="22" spans="1:2" x14ac:dyDescent="0.35">
      <c r="A22" s="28" t="s">
        <v>50</v>
      </c>
      <c r="B22" s="27">
        <f>ROUND('[1]HOJA DE CONSOLIDACION'!W196/1000,1)</f>
        <v>0</v>
      </c>
    </row>
    <row r="23" spans="1:2" x14ac:dyDescent="0.35">
      <c r="A23" s="28" t="s">
        <v>44</v>
      </c>
      <c r="B23" s="27">
        <f>ROUND('[1]HOJA DE CONSOLIDACION'!W197/1000,1)</f>
        <v>2821.5</v>
      </c>
    </row>
    <row r="24" spans="1:2" x14ac:dyDescent="0.35">
      <c r="A24" s="31"/>
      <c r="B24" s="32">
        <f>SUM(B18:B23)</f>
        <v>8431.9</v>
      </c>
    </row>
    <row r="25" spans="1:2" x14ac:dyDescent="0.35">
      <c r="A25" s="28" t="s">
        <v>51</v>
      </c>
      <c r="B25" s="33">
        <f>ROUND('[1]HOJA DE CONSOLIDACION'!W204/1000,1)</f>
        <v>4170.6000000000004</v>
      </c>
    </row>
    <row r="26" spans="1:2" x14ac:dyDescent="0.35">
      <c r="A26" s="34"/>
      <c r="B26" s="35">
        <f>SUM(B24:B25)</f>
        <v>12602.5</v>
      </c>
    </row>
    <row r="27" spans="1:2" x14ac:dyDescent="0.35">
      <c r="A27" s="26" t="s">
        <v>52</v>
      </c>
      <c r="B27" s="36">
        <f ca="1">(B16-B26)</f>
        <v>9399.0999999999985</v>
      </c>
    </row>
    <row r="28" spans="1:2" x14ac:dyDescent="0.35">
      <c r="A28" s="26" t="s">
        <v>53</v>
      </c>
      <c r="B28" s="27"/>
    </row>
    <row r="29" spans="1:2" x14ac:dyDescent="0.35">
      <c r="A29" s="28" t="s">
        <v>54</v>
      </c>
      <c r="B29" s="27">
        <f ca="1">ROUND('[1]HOJA DE CONSOLIDACION'!W212/1000,1)</f>
        <v>3159.8</v>
      </c>
    </row>
    <row r="30" spans="1:2" x14ac:dyDescent="0.35">
      <c r="A30" s="28" t="s">
        <v>55</v>
      </c>
      <c r="B30" s="27">
        <f ca="1">ROUND('[1]HOJA DE CONSOLIDACION'!W213/1000,1)</f>
        <v>2555.4</v>
      </c>
    </row>
    <row r="31" spans="1:2" x14ac:dyDescent="0.35">
      <c r="A31" s="28" t="s">
        <v>56</v>
      </c>
      <c r="B31" s="27">
        <f ca="1">ROUND('[1]HOJA DE CONSOLIDACION'!W214/1000,1)</f>
        <v>435.7</v>
      </c>
    </row>
    <row r="32" spans="1:2" x14ac:dyDescent="0.35">
      <c r="B32" s="36">
        <f ca="1">SUM(B29:B31)</f>
        <v>6150.9000000000005</v>
      </c>
    </row>
    <row r="33" spans="1:2" x14ac:dyDescent="0.35">
      <c r="A33" s="28" t="s">
        <v>57</v>
      </c>
      <c r="B33" s="27">
        <f ca="1">(B27-B32)</f>
        <v>3248.199999999998</v>
      </c>
    </row>
    <row r="34" spans="1:2" x14ac:dyDescent="0.35">
      <c r="A34" s="28" t="s">
        <v>58</v>
      </c>
      <c r="B34" s="27">
        <f ca="1">ROUND('[1]HOJA DE CONSOLIDACION'!W218/1000,1)</f>
        <v>0</v>
      </c>
    </row>
    <row r="35" spans="1:2" x14ac:dyDescent="0.35">
      <c r="A35" s="28" t="s">
        <v>59</v>
      </c>
      <c r="B35" s="27">
        <f ca="1">ROUND('[1]HOJA DE CONSOLIDACION'!W220/1000,1)-0.1</f>
        <v>1835.4</v>
      </c>
    </row>
    <row r="36" spans="1:2" x14ac:dyDescent="0.35">
      <c r="A36" s="28" t="s">
        <v>60</v>
      </c>
      <c r="B36" s="37">
        <f ca="1">SUM(B33:B35)</f>
        <v>5083.5999999999985</v>
      </c>
    </row>
    <row r="37" spans="1:2" x14ac:dyDescent="0.35">
      <c r="A37" s="28" t="s">
        <v>61</v>
      </c>
      <c r="B37" s="27">
        <f>ROUND(-'[1]HOJA DE CONSOLIDACION'!W239/1000,1)+ROUND(-'[1]HOJA DE CONSOLIDACION'!W240/1000,1)</f>
        <v>-1627</v>
      </c>
    </row>
    <row r="38" spans="1:2" x14ac:dyDescent="0.35">
      <c r="A38" s="28" t="s">
        <v>62</v>
      </c>
      <c r="B38" s="36">
        <f>-ROUND('[1]HOJA DE CONSOLIDACION'!W241/1000,1)</f>
        <v>0</v>
      </c>
    </row>
    <row r="39" spans="1:2" ht="16" thickBot="1" x14ac:dyDescent="0.4">
      <c r="A39" s="28" t="s">
        <v>63</v>
      </c>
      <c r="B39" s="38">
        <f ca="1">+B36+B37+B38</f>
        <v>3456.5999999999985</v>
      </c>
    </row>
    <row r="40" spans="1:2" ht="16" thickTop="1" x14ac:dyDescent="0.35">
      <c r="A40" s="31"/>
    </row>
    <row r="41" spans="1:2" x14ac:dyDescent="0.35">
      <c r="A41" s="34"/>
      <c r="B41" s="39">
        <f ca="1">+'[1]HOJA DE CONSOLIDACION'!W248/1000</f>
        <v>3456.5794657269275</v>
      </c>
    </row>
    <row r="42" spans="1:2" x14ac:dyDescent="0.35">
      <c r="A42" s="31"/>
      <c r="B42" s="39"/>
    </row>
    <row r="43" spans="1:2" x14ac:dyDescent="0.35">
      <c r="A43" s="31"/>
      <c r="B43" s="39">
        <f ca="1">+B39-B41</f>
        <v>2.0534273071007192E-2</v>
      </c>
    </row>
    <row r="44" spans="1:2" x14ac:dyDescent="0.35">
      <c r="A44" s="40"/>
      <c r="B44" s="39"/>
    </row>
    <row r="45" spans="1:2" x14ac:dyDescent="0.35">
      <c r="A45" s="41"/>
      <c r="B45" s="39"/>
    </row>
    <row r="46" spans="1:2" x14ac:dyDescent="0.35">
      <c r="A46" s="34"/>
    </row>
    <row r="47" spans="1:2" x14ac:dyDescent="0.35">
      <c r="A47" s="34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2022-02-05T18:12:46Z</dcterms:created>
  <dcterms:modified xsi:type="dcterms:W3CDTF">2022-02-05T18:13:05Z</dcterms:modified>
</cp:coreProperties>
</file>