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1\"/>
    </mc:Choice>
  </mc:AlternateContent>
  <xr:revisionPtr revIDLastSave="0" documentId="13_ncr:1_{21EB32C4-23AC-441D-9D38-C120E08200A9}" xr6:coauthVersionLast="47" xr6:coauthVersionMax="47" xr10:uidLastSave="{00000000-0000-0000-0000-000000000000}"/>
  <bookViews>
    <workbookView xWindow="-120" yWindow="-120" windowWidth="20730" windowHeight="11160" xr2:uid="{B5FB8E98-79CA-48A0-B321-EDAA17586F30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2" l="1"/>
  <c r="C42" i="2" s="1"/>
  <c r="B43" i="2"/>
  <c r="B40" i="2"/>
  <c r="B39" i="2"/>
  <c r="B38" i="2"/>
  <c r="B37" i="2"/>
  <c r="B36" i="2"/>
  <c r="B35" i="2"/>
  <c r="F34" i="2"/>
  <c r="B34" i="2"/>
  <c r="G33" i="2"/>
  <c r="B33" i="2"/>
  <c r="C32" i="2" s="1"/>
  <c r="F32" i="2"/>
  <c r="G31" i="2" s="1"/>
  <c r="B30" i="2"/>
  <c r="F29" i="2"/>
  <c r="G28" i="2"/>
  <c r="B28" i="2"/>
  <c r="C27" i="2"/>
  <c r="F25" i="2"/>
  <c r="G22" i="2" s="1"/>
  <c r="B25" i="2"/>
  <c r="F24" i="2"/>
  <c r="B24" i="2"/>
  <c r="C23" i="2" s="1"/>
  <c r="F23" i="2"/>
  <c r="B21" i="2"/>
  <c r="C17" i="2" s="1"/>
  <c r="F20" i="2"/>
  <c r="B20" i="2"/>
  <c r="F19" i="2"/>
  <c r="G18" i="2" s="1"/>
  <c r="B19" i="2"/>
  <c r="B18" i="2"/>
  <c r="F16" i="2"/>
  <c r="F15" i="2"/>
  <c r="G14" i="2" s="1"/>
  <c r="B15" i="2"/>
  <c r="B14" i="2"/>
  <c r="B13" i="2"/>
  <c r="F12" i="2"/>
  <c r="C12" i="2"/>
  <c r="F11" i="2"/>
  <c r="F10" i="2"/>
  <c r="G9" i="2" s="1"/>
  <c r="B10" i="2"/>
  <c r="C9" i="2"/>
  <c r="F7" i="2"/>
  <c r="B7" i="2"/>
  <c r="F6" i="2"/>
  <c r="B6" i="2"/>
  <c r="C5" i="2" s="1"/>
  <c r="G5" i="2"/>
  <c r="A2" i="2"/>
  <c r="B53" i="1"/>
  <c r="F52" i="1"/>
  <c r="G51" i="1" s="1"/>
  <c r="B52" i="1"/>
  <c r="C51" i="1" s="1"/>
  <c r="B49" i="1"/>
  <c r="B48" i="1"/>
  <c r="B47" i="1"/>
  <c r="F46" i="1"/>
  <c r="G45" i="1" s="1"/>
  <c r="B46" i="1"/>
  <c r="C45" i="1" s="1"/>
  <c r="F40" i="1"/>
  <c r="F39" i="1"/>
  <c r="E39" i="1" s="1"/>
  <c r="B39" i="1"/>
  <c r="B38" i="1"/>
  <c r="F37" i="1"/>
  <c r="B37" i="1"/>
  <c r="G36" i="1"/>
  <c r="B36" i="1"/>
  <c r="C35" i="1" s="1"/>
  <c r="F35" i="1"/>
  <c r="G34" i="1" s="1"/>
  <c r="F33" i="1"/>
  <c r="B33" i="1"/>
  <c r="G32" i="1"/>
  <c r="B32" i="1"/>
  <c r="C30" i="1" s="1"/>
  <c r="F29" i="1"/>
  <c r="G28" i="1"/>
  <c r="B28" i="1"/>
  <c r="F27" i="1"/>
  <c r="C27" i="1"/>
  <c r="G26" i="1"/>
  <c r="F25" i="1"/>
  <c r="G24" i="1" s="1"/>
  <c r="B25" i="1"/>
  <c r="B24" i="1"/>
  <c r="F23" i="1"/>
  <c r="B23" i="1"/>
  <c r="F22" i="1"/>
  <c r="B22" i="1"/>
  <c r="C21" i="1" s="1"/>
  <c r="G21" i="1"/>
  <c r="F20" i="1"/>
  <c r="G19" i="1"/>
  <c r="B19" i="1"/>
  <c r="F18" i="1"/>
  <c r="B18" i="1"/>
  <c r="G17" i="1"/>
  <c r="B17" i="1"/>
  <c r="F16" i="1"/>
  <c r="B16" i="1"/>
  <c r="C15" i="1" s="1"/>
  <c r="F15" i="1"/>
  <c r="G14" i="1" s="1"/>
  <c r="F13" i="1"/>
  <c r="B13" i="1"/>
  <c r="F12" i="1"/>
  <c r="G9" i="1" s="1"/>
  <c r="B12" i="1"/>
  <c r="F11" i="1"/>
  <c r="B11" i="1"/>
  <c r="C10" i="1" s="1"/>
  <c r="F10" i="1"/>
  <c r="F8" i="1"/>
  <c r="B8" i="1"/>
  <c r="F7" i="1"/>
  <c r="G6" i="1" s="1"/>
  <c r="B7" i="1"/>
  <c r="C6" i="1" s="1"/>
  <c r="A2" i="1"/>
  <c r="C43" i="1" l="1"/>
  <c r="G30" i="1"/>
  <c r="G46" i="2"/>
  <c r="C46" i="2"/>
  <c r="G42" i="1"/>
  <c r="H58" i="1"/>
  <c r="H45" i="1"/>
  <c r="H66" i="1"/>
  <c r="G38" i="1"/>
  <c r="C47" i="2" l="1"/>
  <c r="A47" i="2" s="1"/>
  <c r="G47" i="2"/>
  <c r="E47" i="2" s="1"/>
  <c r="G43" i="1"/>
  <c r="H43" i="1" s="1"/>
  <c r="H54" i="1"/>
  <c r="G48" i="2" l="1"/>
  <c r="C48" i="2"/>
</calcChain>
</file>

<file path=xl/sharedStrings.xml><?xml version="1.0" encoding="utf-8"?>
<sst xmlns="http://schemas.openxmlformats.org/spreadsheetml/2006/main" count="160" uniqueCount="136">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</sst>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164" fontId="1" fillId="0" borderId="0" xfId="4" applyNumberFormat="1" applyFont="1" applyFill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9" fillId="0" borderId="0" xfId="2" applyFont="1" applyAlignment="1">
      <alignment wrapText="1"/>
    </xf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06563BCB-9CAF-4FA0-9F9A-F8D84E4E8AEE}"/>
    <cellStyle name="Moneda 2" xfId="4" xr:uid="{0B2B2A54-CE72-4A84-A49E-D81B12C11B28}"/>
    <cellStyle name="Normal" xfId="0" builtinId="0"/>
    <cellStyle name="Normal 2" xfId="2" xr:uid="{C437ADA7-3F06-4B1D-8CD0-14E740EA6E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405341</xdr:colOff>
      <xdr:row>56</xdr:row>
      <xdr:rowOff>88900</xdr:rowOff>
    </xdr:from>
    <xdr:to>
      <xdr:col>1</xdr:col>
      <xdr:colOff>574674</xdr:colOff>
      <xdr:row>60</xdr:row>
      <xdr:rowOff>44450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714FE28-A0A2-4E7A-9837-70EA4DCF807D}"/>
            </a:ext>
          </a:extLst>
        </xdr:cNvPr>
        <xdr:cNvSpPr/>
      </xdr:nvSpPr>
      <xdr:spPr>
        <a:xfrm>
          <a:off x="405341" y="9423400"/>
          <a:ext cx="3619500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1046693</xdr:colOff>
      <xdr:row>56</xdr:row>
      <xdr:rowOff>113241</xdr:rowOff>
    </xdr:from>
    <xdr:to>
      <xdr:col>4</xdr:col>
      <xdr:colOff>1634067</xdr:colOff>
      <xdr:row>60</xdr:row>
      <xdr:rowOff>35983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DF255CF-B5D4-46B4-9853-8F9B2850907F}"/>
            </a:ext>
          </a:extLst>
        </xdr:cNvPr>
        <xdr:cNvSpPr/>
      </xdr:nvSpPr>
      <xdr:spPr>
        <a:xfrm>
          <a:off x="4496860" y="9447741"/>
          <a:ext cx="3074457" cy="5577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2592917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8F0FD4D-2A34-4D85-9A1C-AA74577A2897}"/>
            </a:ext>
          </a:extLst>
        </xdr:cNvPr>
        <xdr:cNvSpPr/>
      </xdr:nvSpPr>
      <xdr:spPr>
        <a:xfrm>
          <a:off x="8530167" y="9422342"/>
          <a:ext cx="3021542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2946A4-BAA7-4E2D-A287-CD3CA7E4A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568325</xdr:colOff>
      <xdr:row>50</xdr:row>
      <xdr:rowOff>161926</xdr:rowOff>
    </xdr:from>
    <xdr:to>
      <xdr:col>4</xdr:col>
      <xdr:colOff>1256241</xdr:colOff>
      <xdr:row>53</xdr:row>
      <xdr:rowOff>133350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0647F48-8536-417B-8B98-A8353A55F2FE}"/>
            </a:ext>
          </a:extLst>
        </xdr:cNvPr>
        <xdr:cNvSpPr/>
      </xdr:nvSpPr>
      <xdr:spPr>
        <a:xfrm>
          <a:off x="3978275" y="9144001"/>
          <a:ext cx="3212041" cy="600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1800225</xdr:colOff>
      <xdr:row>50</xdr:row>
      <xdr:rowOff>160868</xdr:rowOff>
    </xdr:from>
    <xdr:to>
      <xdr:col>6</xdr:col>
      <xdr:colOff>533400</xdr:colOff>
      <xdr:row>53</xdr:row>
      <xdr:rowOff>142876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C74B76A-35F1-4749-BF7B-87F0A041DA89}"/>
            </a:ext>
          </a:extLst>
        </xdr:cNvPr>
        <xdr:cNvSpPr/>
      </xdr:nvSpPr>
      <xdr:spPr>
        <a:xfrm>
          <a:off x="7734300" y="9142943"/>
          <a:ext cx="3400425" cy="6106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161926</xdr:rowOff>
    </xdr:from>
    <xdr:to>
      <xdr:col>1</xdr:col>
      <xdr:colOff>527050</xdr:colOff>
      <xdr:row>53</xdr:row>
      <xdr:rowOff>104776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AB8E47B-23BE-4BC8-9867-F807867A7787}"/>
            </a:ext>
          </a:extLst>
        </xdr:cNvPr>
        <xdr:cNvSpPr/>
      </xdr:nvSpPr>
      <xdr:spPr>
        <a:xfrm>
          <a:off x="323850" y="9144001"/>
          <a:ext cx="3613150" cy="571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5B59FE-9D82-4BAC-BAFC-D10C5E14A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1\12.%20DIC%202021\2021%2012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EST.RESULT.6 "/>
      <sheetName val="BALANCE6 "/>
      <sheetName val="EST.RESULTAD4 "/>
      <sheetName val="BALANCE4 "/>
      <sheetName val="BALANCE (BVES)"/>
      <sheetName val="EST.RESULTAD (BVES)"/>
    </sheetNames>
    <sheetDataSet>
      <sheetData sheetId="0"/>
      <sheetData sheetId="1">
        <row r="2">
          <cell r="B2" t="str">
            <v>ESTADO DE RESULTADO DEL 01 DE ENERO AL 31 DE DICIEMBRE 2021</v>
          </cell>
        </row>
        <row r="6">
          <cell r="D6">
            <v>2405611.33</v>
          </cell>
          <cell r="J6">
            <v>4122495.43</v>
          </cell>
        </row>
        <row r="9">
          <cell r="D9">
            <v>6828437.2800000003</v>
          </cell>
          <cell r="J9">
            <v>11999060.98</v>
          </cell>
        </row>
        <row r="12">
          <cell r="D12">
            <v>0</v>
          </cell>
        </row>
        <row r="16">
          <cell r="J16">
            <v>468777.24</v>
          </cell>
        </row>
        <row r="17">
          <cell r="D17">
            <v>1201211.08</v>
          </cell>
        </row>
        <row r="18">
          <cell r="J18">
            <v>3444612.3</v>
          </cell>
        </row>
        <row r="21">
          <cell r="J21">
            <v>1031228.01</v>
          </cell>
        </row>
        <row r="23">
          <cell r="D23">
            <v>1225086.47</v>
          </cell>
        </row>
        <row r="26">
          <cell r="D26">
            <v>4829322.43</v>
          </cell>
          <cell r="J26">
            <v>944957.69</v>
          </cell>
        </row>
        <row r="29">
          <cell r="D29">
            <v>808033.28000000003</v>
          </cell>
          <cell r="J29">
            <v>271027.84999999998</v>
          </cell>
        </row>
        <row r="34">
          <cell r="D34">
            <v>65296.92</v>
          </cell>
          <cell r="J34">
            <v>149085.06</v>
          </cell>
        </row>
        <row r="36">
          <cell r="J36">
            <v>7410.39</v>
          </cell>
        </row>
        <row r="38">
          <cell r="D38">
            <v>637692.45000000007</v>
          </cell>
        </row>
        <row r="41">
          <cell r="J41">
            <v>148331.51</v>
          </cell>
        </row>
        <row r="42">
          <cell r="D42">
            <v>11920.01</v>
          </cell>
        </row>
        <row r="44">
          <cell r="J44">
            <v>70549.72</v>
          </cell>
        </row>
        <row r="45">
          <cell r="D45">
            <v>28513.55</v>
          </cell>
        </row>
        <row r="52">
          <cell r="J52">
            <v>0</v>
          </cell>
        </row>
        <row r="55">
          <cell r="D55">
            <v>1162781.8999999999</v>
          </cell>
        </row>
        <row r="57">
          <cell r="J57">
            <v>61350.57</v>
          </cell>
        </row>
        <row r="62">
          <cell r="J62">
            <v>2324020.06</v>
          </cell>
        </row>
        <row r="66">
          <cell r="J66">
            <v>113964.47</v>
          </cell>
        </row>
        <row r="81">
          <cell r="D81">
            <v>188757.56</v>
          </cell>
        </row>
        <row r="83">
          <cell r="D83">
            <v>645670.19999999995</v>
          </cell>
        </row>
        <row r="88">
          <cell r="D88">
            <v>43085.47</v>
          </cell>
        </row>
        <row r="94">
          <cell r="C94">
            <v>1795389.04</v>
          </cell>
        </row>
        <row r="99">
          <cell r="D99">
            <v>618648.6399999999</v>
          </cell>
        </row>
        <row r="110">
          <cell r="D110">
            <v>63982.9</v>
          </cell>
        </row>
        <row r="116">
          <cell r="D116">
            <v>555462.60000000009</v>
          </cell>
        </row>
        <row r="135">
          <cell r="D135">
            <v>19333.84</v>
          </cell>
        </row>
        <row r="139">
          <cell r="D139">
            <v>622762.06999999995</v>
          </cell>
        </row>
        <row r="144">
          <cell r="D144">
            <v>38833.33</v>
          </cell>
        </row>
        <row r="147">
          <cell r="D147">
            <v>0</v>
          </cell>
        </row>
        <row r="149">
          <cell r="D149">
            <v>204024.53999999998</v>
          </cell>
        </row>
        <row r="159">
          <cell r="D159">
            <v>48359.69</v>
          </cell>
        </row>
        <row r="161">
          <cell r="D161">
            <v>332398.64</v>
          </cell>
        </row>
      </sheetData>
      <sheetData sheetId="2">
        <row r="9">
          <cell r="D9">
            <v>1100</v>
          </cell>
          <cell r="I9">
            <v>0</v>
          </cell>
        </row>
        <row r="13">
          <cell r="H13">
            <v>102430.35</v>
          </cell>
        </row>
        <row r="14">
          <cell r="D14">
            <v>798006.03</v>
          </cell>
        </row>
        <row r="18">
          <cell r="H18">
            <v>32746.19</v>
          </cell>
        </row>
        <row r="19">
          <cell r="D19">
            <v>1554100</v>
          </cell>
          <cell r="I19">
            <v>986936.91</v>
          </cell>
        </row>
        <row r="22">
          <cell r="D22">
            <v>3172443.2800000003</v>
          </cell>
        </row>
        <row r="23">
          <cell r="I23">
            <v>4146145.24</v>
          </cell>
        </row>
        <row r="26">
          <cell r="D26">
            <v>51354.37</v>
          </cell>
          <cell r="I26">
            <v>14726.46</v>
          </cell>
        </row>
        <row r="30">
          <cell r="I30">
            <v>1625455.9100000001</v>
          </cell>
        </row>
        <row r="33">
          <cell r="D33">
            <v>0</v>
          </cell>
        </row>
        <row r="34">
          <cell r="H34">
            <v>244160.95</v>
          </cell>
        </row>
        <row r="35">
          <cell r="H35">
            <v>154334.04</v>
          </cell>
        </row>
        <row r="36">
          <cell r="D36">
            <v>0</v>
          </cell>
        </row>
        <row r="38">
          <cell r="D38">
            <v>30907.46</v>
          </cell>
          <cell r="I38">
            <v>170940.58</v>
          </cell>
        </row>
        <row r="40">
          <cell r="D40">
            <v>0</v>
          </cell>
        </row>
        <row r="44">
          <cell r="C44">
            <v>-30907.46</v>
          </cell>
        </row>
        <row r="47">
          <cell r="D47">
            <v>2246876.4900000002</v>
          </cell>
        </row>
        <row r="51">
          <cell r="D51">
            <v>5756991.8499999996</v>
          </cell>
        </row>
        <row r="52">
          <cell r="J52">
            <v>6399.95</v>
          </cell>
        </row>
        <row r="55">
          <cell r="D55">
            <v>614757.67000000004</v>
          </cell>
        </row>
        <row r="58">
          <cell r="D58">
            <v>-22142.78</v>
          </cell>
        </row>
        <row r="59">
          <cell r="I59">
            <v>127143.7</v>
          </cell>
        </row>
        <row r="63">
          <cell r="I63">
            <v>52080.86</v>
          </cell>
        </row>
        <row r="64">
          <cell r="C64">
            <v>217385.26</v>
          </cell>
        </row>
        <row r="69">
          <cell r="H69">
            <v>0</v>
          </cell>
        </row>
        <row r="71">
          <cell r="D71">
            <v>689972.69</v>
          </cell>
        </row>
        <row r="76">
          <cell r="J76">
            <v>77419.73</v>
          </cell>
        </row>
        <row r="77">
          <cell r="D77">
            <v>-577255.07999999996</v>
          </cell>
        </row>
        <row r="83">
          <cell r="D83">
            <v>1243995.27</v>
          </cell>
        </row>
        <row r="84">
          <cell r="J84">
            <v>83032.36</v>
          </cell>
        </row>
        <row r="90">
          <cell r="I90">
            <v>7500000</v>
          </cell>
        </row>
        <row r="92">
          <cell r="D92">
            <v>201590.06999999998</v>
          </cell>
        </row>
        <row r="98">
          <cell r="D98">
            <v>501558.04</v>
          </cell>
        </row>
        <row r="99">
          <cell r="H99">
            <v>107815.65</v>
          </cell>
        </row>
        <row r="100">
          <cell r="H100">
            <v>51354.37</v>
          </cell>
        </row>
        <row r="101">
          <cell r="H101">
            <v>654974.48</v>
          </cell>
        </row>
        <row r="102">
          <cell r="H102">
            <v>179638.28</v>
          </cell>
        </row>
        <row r="105">
          <cell r="D105">
            <v>-132997.15</v>
          </cell>
        </row>
        <row r="116">
          <cell r="D116">
            <v>1115648780.72</v>
          </cell>
          <cell r="I116">
            <v>1314047342.1099999</v>
          </cell>
        </row>
        <row r="120">
          <cell r="D120">
            <v>22681782.16</v>
          </cell>
        </row>
        <row r="121">
          <cell r="I121">
            <v>1558741.56</v>
          </cell>
        </row>
        <row r="124">
          <cell r="D124">
            <v>173248833.69</v>
          </cell>
        </row>
        <row r="128">
          <cell r="D128">
            <v>2467945.54</v>
          </cell>
        </row>
        <row r="134">
          <cell r="C134">
            <v>1554100</v>
          </cell>
        </row>
        <row r="135">
          <cell r="C135">
            <v>4641.5600000000004</v>
          </cell>
        </row>
      </sheetData>
      <sheetData sheetId="3"/>
      <sheetData sheetId="4">
        <row r="3">
          <cell r="A3" t="str">
            <v>BALANCE GENERAL AL 31 DE DICIEMBRE 2021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427A1-B960-45CF-BCF5-7CAF6AA01DE8}">
  <sheetPr>
    <pageSetUpPr fitToPage="1"/>
  </sheetPr>
  <dimension ref="A1:O81"/>
  <sheetViews>
    <sheetView tabSelected="1" view="pageBreakPreview" topLeftCell="A41" zoomScale="90" zoomScaleNormal="90" zoomScaleSheetLayoutView="90" workbookViewId="0">
      <selection activeCell="E54" sqref="E54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9.285156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tr">
        <f>+'[1]BALANCE4 '!A3:G3</f>
        <v>BALANCE GENERAL AL 31 DE DICIEMBRE 2021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799106.03</v>
      </c>
      <c r="D6" s="11"/>
      <c r="E6" s="8" t="s">
        <v>6</v>
      </c>
      <c r="F6" s="12"/>
      <c r="G6" s="10">
        <f>SUM(F7:F8)</f>
        <v>102430.35</v>
      </c>
    </row>
    <row r="7" spans="1:11" ht="12.75" customHeight="1" x14ac:dyDescent="0.2">
      <c r="A7" s="5" t="s">
        <v>7</v>
      </c>
      <c r="B7" s="13">
        <f>+'[1]BALANCE6 '!D9</f>
        <v>1100</v>
      </c>
      <c r="E7" s="5" t="s">
        <v>8</v>
      </c>
      <c r="F7" s="12">
        <f>+'[1]BALANCE6 '!I9</f>
        <v>0</v>
      </c>
      <c r="G7" s="10"/>
    </row>
    <row r="8" spans="1:11" ht="12.75" customHeight="1" x14ac:dyDescent="0.2">
      <c r="A8" s="5" t="s">
        <v>9</v>
      </c>
      <c r="B8" s="14">
        <f>+'[1]BALANCE6 '!D14</f>
        <v>798006.03</v>
      </c>
      <c r="C8" s="10"/>
      <c r="D8" s="2" t="s">
        <v>2</v>
      </c>
      <c r="E8" s="5" t="s">
        <v>10</v>
      </c>
      <c r="F8" s="15">
        <f>'[1]BALANCE6 '!H13</f>
        <v>102430.35</v>
      </c>
    </row>
    <row r="9" spans="1:11" ht="12.75" customHeight="1" x14ac:dyDescent="0.2">
      <c r="B9" s="9"/>
      <c r="E9" s="8" t="s">
        <v>11</v>
      </c>
      <c r="F9" s="12"/>
      <c r="G9" s="10">
        <f>SUM(F10:F13)</f>
        <v>5180554.8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4777897.6500000004</v>
      </c>
      <c r="E10" s="5" t="s">
        <v>13</v>
      </c>
      <c r="F10" s="16">
        <f>+'[1]BALANCE6 '!H18</f>
        <v>32746.19</v>
      </c>
      <c r="G10" s="10"/>
      <c r="H10" s="11"/>
    </row>
    <row r="11" spans="1:11" ht="12.75" customHeight="1" x14ac:dyDescent="0.2">
      <c r="A11" s="5" t="s">
        <v>14</v>
      </c>
      <c r="B11" s="9">
        <f>'[1]BALANCE6 '!D19</f>
        <v>1554100</v>
      </c>
      <c r="E11" s="5" t="s">
        <v>15</v>
      </c>
      <c r="F11" s="17">
        <f>+'[1]BALANCE6 '!I19</f>
        <v>986936.91</v>
      </c>
    </row>
    <row r="12" spans="1:11" ht="12.75" customHeight="1" x14ac:dyDescent="0.2">
      <c r="A12" s="5" t="s">
        <v>16</v>
      </c>
      <c r="B12" s="13">
        <f>'[1]BALANCE6 '!D22</f>
        <v>3172443.2800000003</v>
      </c>
      <c r="D12" s="18"/>
      <c r="E12" s="5" t="s">
        <v>17</v>
      </c>
      <c r="F12" s="17">
        <f>+'[1]BALANCE6 '!I23</f>
        <v>4146145.24</v>
      </c>
      <c r="G12" s="10"/>
      <c r="K12" s="19"/>
    </row>
    <row r="13" spans="1:11" ht="12.75" customHeight="1" x14ac:dyDescent="0.2">
      <c r="A13" s="5" t="s">
        <v>18</v>
      </c>
      <c r="B13" s="15">
        <f>'[1]BALANCE6 '!D26</f>
        <v>51354.37</v>
      </c>
      <c r="D13" s="18"/>
      <c r="E13" s="5" t="s">
        <v>19</v>
      </c>
      <c r="F13" s="15">
        <f>+'[1]BALANCE6 '!I26</f>
        <v>14726.46</v>
      </c>
    </row>
    <row r="14" spans="1:11" ht="12.75" customHeight="1" x14ac:dyDescent="0.2">
      <c r="B14" s="16"/>
      <c r="D14" s="18"/>
      <c r="E14" s="8" t="s">
        <v>20</v>
      </c>
      <c r="G14" s="17">
        <f>SUM(F15:F16)</f>
        <v>2023950.9000000001</v>
      </c>
      <c r="K14" s="19"/>
    </row>
    <row r="15" spans="1:11" ht="12.75" customHeight="1" x14ac:dyDescent="0.2">
      <c r="A15" s="8" t="s">
        <v>21</v>
      </c>
      <c r="B15" s="20"/>
      <c r="C15" s="17">
        <f>SUM(B16:B19)</f>
        <v>0</v>
      </c>
      <c r="D15" s="18"/>
      <c r="E15" s="5" t="s">
        <v>22</v>
      </c>
      <c r="F15" s="17">
        <f>+'[1]BALANCE6 '!I30</f>
        <v>1625455.9100000001</v>
      </c>
    </row>
    <row r="16" spans="1:11" ht="12.75" customHeight="1" x14ac:dyDescent="0.2">
      <c r="A16" s="5" t="s">
        <v>23</v>
      </c>
      <c r="B16" s="9">
        <f>'[1]BALANCE6 '!D36+'[1]BALANCE6 '!D33</f>
        <v>0</v>
      </c>
      <c r="E16" s="5" t="s">
        <v>24</v>
      </c>
      <c r="F16" s="15">
        <f>+'[1]BALANCE6 '!H35+'[1]BALANCE6 '!H34</f>
        <v>398494.99</v>
      </c>
    </row>
    <row r="17" spans="1:15" ht="12.75" customHeight="1" x14ac:dyDescent="0.2">
      <c r="A17" s="5" t="s">
        <v>25</v>
      </c>
      <c r="B17" s="9">
        <f>+'[1]BALANCE6 '!D38</f>
        <v>30907.46</v>
      </c>
      <c r="E17" s="8" t="s">
        <v>26</v>
      </c>
      <c r="F17" s="21"/>
      <c r="G17" s="10">
        <f>SUM(F18)</f>
        <v>170940.58</v>
      </c>
      <c r="H17" s="11"/>
    </row>
    <row r="18" spans="1:15" ht="12.75" customHeight="1" x14ac:dyDescent="0.2">
      <c r="A18" s="5" t="s">
        <v>27</v>
      </c>
      <c r="B18" s="9">
        <f>+'[1]BALANCE6 '!D40</f>
        <v>0</v>
      </c>
      <c r="E18" s="5" t="s">
        <v>28</v>
      </c>
      <c r="F18" s="22">
        <f>+'[1]BALANCE6 '!I38</f>
        <v>170940.58</v>
      </c>
      <c r="G18" s="10"/>
    </row>
    <row r="19" spans="1:15" ht="12.75" customHeight="1" x14ac:dyDescent="0.2">
      <c r="A19" s="5" t="s">
        <v>29</v>
      </c>
      <c r="B19" s="15">
        <f>'[1]BALANCE6 '!C44</f>
        <v>-30907.46</v>
      </c>
      <c r="E19" s="8" t="s">
        <v>30</v>
      </c>
      <c r="F19" s="21"/>
      <c r="G19" s="10">
        <f>SUM(F20)</f>
        <v>6399.95</v>
      </c>
    </row>
    <row r="20" spans="1:15" ht="12.75" customHeight="1" x14ac:dyDescent="0.2">
      <c r="E20" s="5" t="s">
        <v>31</v>
      </c>
      <c r="F20" s="15">
        <f>+'[1]BALANCE6 '!J52</f>
        <v>6399.95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8596483.2300000004</v>
      </c>
      <c r="E21" s="8" t="s">
        <v>33</v>
      </c>
      <c r="F21" s="13"/>
      <c r="G21" s="10">
        <f>SUM(F22:F23)</f>
        <v>179224.56</v>
      </c>
    </row>
    <row r="22" spans="1:15" ht="12.75" customHeight="1" x14ac:dyDescent="0.2">
      <c r="A22" s="5" t="s">
        <v>34</v>
      </c>
      <c r="B22" s="9">
        <f>'[1]BALANCE6 '!D47</f>
        <v>2246876.4900000002</v>
      </c>
      <c r="E22" s="5" t="s">
        <v>35</v>
      </c>
      <c r="F22" s="16">
        <f>+'[1]BALANCE6 '!I59</f>
        <v>127143.7</v>
      </c>
    </row>
    <row r="23" spans="1:15" ht="12.75" customHeight="1" x14ac:dyDescent="0.2">
      <c r="A23" s="5" t="s">
        <v>36</v>
      </c>
      <c r="B23" s="17">
        <f>+'[1]BALANCE6 '!D51</f>
        <v>5756991.8499999996</v>
      </c>
      <c r="E23" s="5" t="s">
        <v>37</v>
      </c>
      <c r="F23" s="15">
        <f>+'[1]BALANCE6 '!I63</f>
        <v>52080.86</v>
      </c>
      <c r="G23" s="10"/>
    </row>
    <row r="24" spans="1:15" ht="12.75" customHeight="1" x14ac:dyDescent="0.2">
      <c r="A24" s="5" t="s">
        <v>38</v>
      </c>
      <c r="B24" s="10">
        <f>'[1]BALANCE6 '!D55</f>
        <v>614757.67000000004</v>
      </c>
      <c r="E24" s="8" t="s">
        <v>39</v>
      </c>
      <c r="F24" s="23"/>
      <c r="G24" s="10">
        <f>SUM(F25:F25)</f>
        <v>0</v>
      </c>
    </row>
    <row r="25" spans="1:15" ht="12.75" customHeight="1" x14ac:dyDescent="0.2">
      <c r="A25" s="5" t="s">
        <v>40</v>
      </c>
      <c r="B25" s="24">
        <f>'[1]BALANCE6 '!D58</f>
        <v>-22142.78</v>
      </c>
      <c r="E25" s="5" t="s">
        <v>41</v>
      </c>
      <c r="F25" s="15">
        <f>SUM('[1]BALANCE6 '!H69)</f>
        <v>0</v>
      </c>
    </row>
    <row r="26" spans="1:15" ht="12.75" customHeight="1" x14ac:dyDescent="0.2">
      <c r="E26" s="8" t="s">
        <v>42</v>
      </c>
      <c r="G26" s="17">
        <f>SUM(F27)</f>
        <v>77419.73</v>
      </c>
    </row>
    <row r="27" spans="1:15" ht="12.75" customHeight="1" x14ac:dyDescent="0.2">
      <c r="A27" s="8" t="s">
        <v>43</v>
      </c>
      <c r="B27" s="16"/>
      <c r="C27" s="17">
        <f>SUM(B28)</f>
        <v>217385.26</v>
      </c>
      <c r="E27" s="25" t="s">
        <v>44</v>
      </c>
      <c r="F27" s="15">
        <f>+'[1]BALANCE6 '!J76</f>
        <v>77419.73</v>
      </c>
    </row>
    <row r="28" spans="1:15" ht="12.75" customHeight="1" x14ac:dyDescent="0.2">
      <c r="A28" s="5" t="s">
        <v>45</v>
      </c>
      <c r="B28" s="26">
        <f>'[1]BALANCE6 '!C64</f>
        <v>217385.26</v>
      </c>
      <c r="E28" s="27" t="s">
        <v>46</v>
      </c>
      <c r="F28" s="23"/>
      <c r="G28" s="10">
        <f>+SUM(F29:F29)</f>
        <v>83032.36</v>
      </c>
    </row>
    <row r="29" spans="1:15" ht="12.75" customHeight="1" x14ac:dyDescent="0.2">
      <c r="B29" s="16"/>
      <c r="E29" s="25" t="s">
        <v>47</v>
      </c>
      <c r="F29" s="15">
        <f>+'[1]BALANCE6 '!J84</f>
        <v>83032.36</v>
      </c>
      <c r="G29" s="10"/>
      <c r="L29" s="28"/>
      <c r="O29" s="28"/>
    </row>
    <row r="30" spans="1:15" ht="12.75" customHeight="1" x14ac:dyDescent="0.2">
      <c r="A30" s="8" t="s">
        <v>48</v>
      </c>
      <c r="B30" s="9" t="s">
        <v>2</v>
      </c>
      <c r="C30" s="10">
        <f>SUM(B31:B33)</f>
        <v>112717.60999999999</v>
      </c>
      <c r="E30" s="29" t="s">
        <v>49</v>
      </c>
      <c r="F30" s="9" t="s">
        <v>2</v>
      </c>
      <c r="G30" s="30">
        <f>SUM(G6:G28)</f>
        <v>7823953.2300000004</v>
      </c>
    </row>
    <row r="31" spans="1:15" ht="12.75" customHeight="1" x14ac:dyDescent="0.2">
      <c r="A31" s="5" t="s">
        <v>50</v>
      </c>
      <c r="B31" s="16">
        <v>0</v>
      </c>
      <c r="C31" s="10"/>
      <c r="E31" s="29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f>'[1]BALANCE6 '!D71</f>
        <v>689972.69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f>'[1]BALANCE6 '!D77</f>
        <v>-577255.07999999996</v>
      </c>
      <c r="E33" s="5" t="s">
        <v>55</v>
      </c>
      <c r="F33" s="15">
        <f>'[1]BALANCE6 '!I90</f>
        <v>7500000</v>
      </c>
      <c r="G33" s="10"/>
      <c r="K33" s="11"/>
    </row>
    <row r="34" spans="1:11" ht="12.75" customHeight="1" x14ac:dyDescent="0.2">
      <c r="B34" s="9"/>
      <c r="E34" s="8" t="s">
        <v>56</v>
      </c>
      <c r="G34" s="16">
        <f>+F35</f>
        <v>107815.65</v>
      </c>
    </row>
    <row r="35" spans="1:11" ht="12.75" customHeight="1" x14ac:dyDescent="0.2">
      <c r="A35" s="8" t="s">
        <v>57</v>
      </c>
      <c r="B35" s="13"/>
      <c r="C35" s="10">
        <f>SUM(B36:B39)</f>
        <v>1814146.2300000002</v>
      </c>
      <c r="E35" s="5" t="s">
        <v>58</v>
      </c>
      <c r="F35" s="15">
        <f>+'[1]BALANCE6 '!H99</f>
        <v>107815.65</v>
      </c>
    </row>
    <row r="36" spans="1:11" ht="12.75" customHeight="1" x14ac:dyDescent="0.2">
      <c r="A36" s="5" t="s">
        <v>59</v>
      </c>
      <c r="B36" s="9">
        <f>'[1]BALANCE6 '!D83</f>
        <v>1243995.27</v>
      </c>
      <c r="C36" s="10"/>
      <c r="E36" s="8" t="s">
        <v>60</v>
      </c>
      <c r="F36" s="16"/>
      <c r="G36" s="10">
        <f>+F37</f>
        <v>51354.37</v>
      </c>
    </row>
    <row r="37" spans="1:11" ht="12.75" customHeight="1" x14ac:dyDescent="0.2">
      <c r="A37" s="5" t="s">
        <v>61</v>
      </c>
      <c r="B37" s="10">
        <f>'[1]BALANCE6 '!D92</f>
        <v>201590.06999999998</v>
      </c>
      <c r="C37" s="10"/>
      <c r="E37" s="31" t="s">
        <v>62</v>
      </c>
      <c r="F37" s="15">
        <f>+'[1]BALANCE6 '!H100</f>
        <v>51354.37</v>
      </c>
    </row>
    <row r="38" spans="1:11" ht="12.75" customHeight="1" x14ac:dyDescent="0.2">
      <c r="A38" s="5" t="s">
        <v>63</v>
      </c>
      <c r="B38" s="13">
        <f>'[1]BALANCE6 '!D98</f>
        <v>501558.04</v>
      </c>
      <c r="C38" s="10"/>
      <c r="E38" s="8" t="s">
        <v>64</v>
      </c>
      <c r="F38" s="16"/>
      <c r="G38" s="10">
        <f>SUM(F39:F40)</f>
        <v>834612.76</v>
      </c>
    </row>
    <row r="39" spans="1:11" ht="12.75" customHeight="1" x14ac:dyDescent="0.2">
      <c r="A39" s="5" t="s">
        <v>65</v>
      </c>
      <c r="B39" s="15">
        <f>'[1]BALANCE6 '!D105</f>
        <v>-132997.15</v>
      </c>
      <c r="E39" s="5" t="str">
        <f>IF(F39&lt;0,"PERDIDA DEL EJERCICIO","UTILIDAD DEL EJERCICIO")</f>
        <v>UTILIDAD DEL EJERCICIO</v>
      </c>
      <c r="F39" s="16">
        <f>+'[1]BALANCE6 '!H101</f>
        <v>654974.48</v>
      </c>
      <c r="H39" s="19"/>
    </row>
    <row r="40" spans="1:11" ht="12.75" customHeight="1" x14ac:dyDescent="0.2">
      <c r="E40" s="5" t="s">
        <v>66</v>
      </c>
      <c r="F40" s="15">
        <f>+'[1]BALANCE6 '!H102</f>
        <v>179638.28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0">
        <f>SUM(G32:G41)</f>
        <v>8493782.7800000012</v>
      </c>
    </row>
    <row r="43" spans="1:11" ht="12.75" customHeight="1" thickBot="1" x14ac:dyDescent="0.25">
      <c r="A43" s="29" t="s">
        <v>68</v>
      </c>
      <c r="B43" s="32" t="s">
        <v>2</v>
      </c>
      <c r="C43" s="33">
        <f>SUM(C5:C42)</f>
        <v>16317736.01</v>
      </c>
      <c r="E43" s="7" t="s">
        <v>69</v>
      </c>
      <c r="F43" s="9"/>
      <c r="G43" s="34">
        <f>G30+G42</f>
        <v>16317736.010000002</v>
      </c>
      <c r="H43" s="35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2"/>
      <c r="C45" s="36">
        <f>SUM(B46:B49)</f>
        <v>1314047342.1100001</v>
      </c>
      <c r="E45" s="37" t="s">
        <v>71</v>
      </c>
      <c r="F45" s="13"/>
      <c r="G45" s="36">
        <f>SUM(F46)</f>
        <v>1314047342.1099999</v>
      </c>
      <c r="H45" s="11">
        <f>+G45-C45</f>
        <v>0</v>
      </c>
      <c r="I45" s="11"/>
    </row>
    <row r="46" spans="1:11" ht="24" customHeight="1" x14ac:dyDescent="0.2">
      <c r="A46" s="38" t="s">
        <v>72</v>
      </c>
      <c r="B46" s="9">
        <f>'[1]BALANCE6 '!D116</f>
        <v>1115648780.72</v>
      </c>
      <c r="C46" s="32"/>
      <c r="E46" s="44" t="s">
        <v>73</v>
      </c>
      <c r="F46" s="15">
        <f>'[1]BALANCE6 '!I116</f>
        <v>1314047342.1099999</v>
      </c>
      <c r="G46" s="32"/>
      <c r="H46" s="11"/>
      <c r="I46" s="11"/>
    </row>
    <row r="47" spans="1:11" ht="12.75" customHeight="1" x14ac:dyDescent="0.2">
      <c r="A47" s="5" t="s">
        <v>74</v>
      </c>
      <c r="B47" s="40">
        <f>+'[1]BALANCE6 '!D120</f>
        <v>22681782.16</v>
      </c>
      <c r="C47" s="41"/>
      <c r="E47" s="42"/>
      <c r="F47" s="43"/>
      <c r="G47" s="41"/>
      <c r="H47" s="11"/>
      <c r="I47" s="11"/>
    </row>
    <row r="48" spans="1:11" ht="21.75" customHeight="1" x14ac:dyDescent="0.2">
      <c r="A48" s="44" t="s">
        <v>75</v>
      </c>
      <c r="B48" s="40">
        <f>'[1]BALANCE6 '!D124</f>
        <v>173248833.69</v>
      </c>
      <c r="F48" s="43"/>
      <c r="G48" s="41"/>
      <c r="H48" s="11"/>
      <c r="I48" s="11"/>
    </row>
    <row r="49" spans="1:12" ht="21" customHeight="1" x14ac:dyDescent="0.2">
      <c r="A49" s="39" t="s">
        <v>76</v>
      </c>
      <c r="B49" s="45">
        <f>'[1]BALANCE6 '!D128</f>
        <v>2467945.54</v>
      </c>
      <c r="E49" s="46"/>
      <c r="F49" s="43"/>
      <c r="G49" s="47"/>
      <c r="H49" s="11"/>
      <c r="I49" s="11"/>
    </row>
    <row r="50" spans="1:12" ht="12.75" customHeight="1" x14ac:dyDescent="0.2">
      <c r="B50" s="47"/>
      <c r="C50" s="41"/>
      <c r="E50" s="46"/>
      <c r="F50" s="43"/>
      <c r="G50" s="47"/>
    </row>
    <row r="51" spans="1:12" ht="12.75" customHeight="1" x14ac:dyDescent="0.2">
      <c r="A51" s="8" t="s">
        <v>77</v>
      </c>
      <c r="B51" s="47"/>
      <c r="C51" s="48">
        <f>SUM(B52:B53)</f>
        <v>1558741.56</v>
      </c>
      <c r="E51" s="8" t="s">
        <v>78</v>
      </c>
      <c r="G51" s="48">
        <f>+F52</f>
        <v>1558741.56</v>
      </c>
    </row>
    <row r="52" spans="1:12" ht="12.75" customHeight="1" x14ac:dyDescent="0.2">
      <c r="A52" s="5" t="s">
        <v>79</v>
      </c>
      <c r="B52" s="49">
        <f>+'[1]BALANCE6 '!C134</f>
        <v>1554100</v>
      </c>
      <c r="C52" s="41"/>
      <c r="E52" s="5" t="s">
        <v>78</v>
      </c>
      <c r="F52" s="22">
        <f>+'[1]BALANCE6 '!I121</f>
        <v>1558741.56</v>
      </c>
    </row>
    <row r="53" spans="1:12" ht="12.75" customHeight="1" x14ac:dyDescent="0.2">
      <c r="A53" s="50" t="s">
        <v>80</v>
      </c>
      <c r="B53" s="45">
        <f>+'[1]BALANCE6 '!C135</f>
        <v>4641.5600000000004</v>
      </c>
      <c r="C53" s="41"/>
      <c r="F53" s="17"/>
    </row>
    <row r="54" spans="1:12" ht="12.75" customHeight="1" x14ac:dyDescent="0.2">
      <c r="B54" s="47"/>
      <c r="C54" s="41"/>
      <c r="H54" s="11">
        <f>+C43-G43</f>
        <v>0</v>
      </c>
    </row>
    <row r="55" spans="1:12" ht="12.75" customHeight="1" x14ac:dyDescent="0.2">
      <c r="B55" s="47"/>
      <c r="C55" s="41"/>
      <c r="H55" s="11"/>
      <c r="L55" s="11"/>
    </row>
    <row r="56" spans="1:12" ht="12.75" customHeight="1" x14ac:dyDescent="0.2">
      <c r="B56" s="47"/>
      <c r="C56" s="41"/>
      <c r="H56" s="11"/>
      <c r="L56" s="11"/>
    </row>
    <row r="57" spans="1:12" ht="12.75" customHeight="1" x14ac:dyDescent="0.2">
      <c r="B57" s="47"/>
      <c r="C57" s="41"/>
      <c r="H57" s="11"/>
      <c r="L57" s="11"/>
    </row>
    <row r="58" spans="1:12" ht="12.75" customHeight="1" x14ac:dyDescent="0.2">
      <c r="B58" s="47"/>
      <c r="C58" s="41"/>
      <c r="H58" s="11">
        <f>+G45-C45</f>
        <v>0</v>
      </c>
      <c r="K58" s="51"/>
    </row>
    <row r="59" spans="1:12" ht="12.75" customHeight="1" x14ac:dyDescent="0.2">
      <c r="B59" s="47"/>
      <c r="C59" s="41"/>
      <c r="H59" s="52" t="s">
        <v>2</v>
      </c>
      <c r="K59" s="11"/>
    </row>
    <row r="60" spans="1:12" ht="12.75" customHeight="1" x14ac:dyDescent="0.2">
      <c r="A60" s="53" t="s">
        <v>81</v>
      </c>
      <c r="C60" s="54"/>
      <c r="F60" s="55" t="s">
        <v>82</v>
      </c>
      <c r="G60" s="54"/>
      <c r="H60" s="11"/>
    </row>
    <row r="61" spans="1:12" ht="12.75" customHeight="1" x14ac:dyDescent="0.2">
      <c r="A61" s="56"/>
      <c r="C61" s="54"/>
      <c r="F61" s="54"/>
      <c r="G61" s="54"/>
      <c r="I61" s="11"/>
      <c r="K61" s="11"/>
    </row>
    <row r="62" spans="1:12" ht="12.75" customHeight="1" x14ac:dyDescent="0.2">
      <c r="F62" s="54"/>
      <c r="G62" s="54"/>
    </row>
    <row r="63" spans="1:12" ht="12.75" customHeight="1" x14ac:dyDescent="0.2">
      <c r="D63" s="57"/>
    </row>
    <row r="64" spans="1:12" ht="12.75" customHeight="1" x14ac:dyDescent="0.2">
      <c r="D64" s="57"/>
    </row>
    <row r="65" spans="4:11" ht="12.75" customHeight="1" x14ac:dyDescent="0.2">
      <c r="D65" s="57"/>
    </row>
    <row r="66" spans="4:11" ht="12.75" customHeight="1" x14ac:dyDescent="0.2">
      <c r="D66" s="57"/>
      <c r="H66" s="11">
        <f>+C51-G51</f>
        <v>0</v>
      </c>
    </row>
    <row r="67" spans="4:11" ht="12.75" customHeight="1" x14ac:dyDescent="0.2">
      <c r="D67" s="57"/>
    </row>
    <row r="68" spans="4:11" ht="12.75" customHeight="1" x14ac:dyDescent="0.2">
      <c r="D68" s="57"/>
      <c r="K68" s="11"/>
    </row>
    <row r="69" spans="4:11" ht="12.75" customHeight="1" x14ac:dyDescent="0.2">
      <c r="D69" s="57"/>
    </row>
    <row r="70" spans="4:11" ht="12.75" customHeight="1" x14ac:dyDescent="0.2">
      <c r="D70" s="57"/>
    </row>
    <row r="71" spans="4:11" ht="12.75" customHeight="1" x14ac:dyDescent="0.2">
      <c r="D71" s="57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8"/>
    </row>
    <row r="80" spans="4:11" ht="12.75" customHeight="1" x14ac:dyDescent="0.25">
      <c r="D80" s="58"/>
    </row>
    <row r="81" spans="4:4" ht="15.75" x14ac:dyDescent="0.25">
      <c r="D81" s="58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3440-1843-497C-AE52-CA77E4BB5976}">
  <sheetPr>
    <pageSetUpPr fitToPage="1"/>
  </sheetPr>
  <dimension ref="A1:I64"/>
  <sheetViews>
    <sheetView view="pageBreakPreview" topLeftCell="A32" zoomScaleNormal="100" zoomScaleSheetLayoutView="100" workbookViewId="0">
      <selection activeCell="G57" sqref="G57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59" t="s">
        <v>0</v>
      </c>
      <c r="B1" s="60"/>
      <c r="C1" s="60"/>
      <c r="D1" s="60"/>
      <c r="E1" s="61"/>
      <c r="F1" s="60"/>
      <c r="G1" s="62"/>
    </row>
    <row r="2" spans="1:9" ht="15" customHeight="1" x14ac:dyDescent="0.2">
      <c r="A2" s="63" t="str">
        <f>'[1]EST.RESULT.6 '!B2</f>
        <v>ESTADO DE RESULTADO DEL 01 DE ENERO AL 31 DE DICIEMBRE 2021</v>
      </c>
      <c r="B2" s="63"/>
      <c r="C2" s="63"/>
      <c r="D2" s="63"/>
      <c r="E2" s="64"/>
      <c r="F2" s="63"/>
      <c r="G2" s="62"/>
    </row>
    <row r="3" spans="1:9" ht="19.5" customHeight="1" thickBot="1" x14ac:dyDescent="0.25">
      <c r="A3" s="65" t="s">
        <v>1</v>
      </c>
      <c r="B3" s="66"/>
      <c r="C3" s="66"/>
      <c r="D3" s="66"/>
      <c r="E3" s="67"/>
      <c r="F3" s="66"/>
      <c r="G3" s="68"/>
      <c r="H3" s="69"/>
    </row>
    <row r="4" spans="1:9" ht="18" customHeight="1" x14ac:dyDescent="0.2">
      <c r="A4" s="70" t="s">
        <v>83</v>
      </c>
      <c r="E4" s="7" t="s">
        <v>84</v>
      </c>
      <c r="G4" s="19"/>
      <c r="H4" s="69"/>
      <c r="I4" s="69"/>
    </row>
    <row r="5" spans="1:9" ht="16.5" customHeight="1" x14ac:dyDescent="0.2">
      <c r="A5" s="71" t="s">
        <v>85</v>
      </c>
      <c r="C5" s="19">
        <f>SUM(B6:B7)</f>
        <v>9234048.6099999994</v>
      </c>
      <c r="D5" s="69"/>
      <c r="E5" s="8" t="s">
        <v>86</v>
      </c>
      <c r="F5" s="72"/>
      <c r="G5" s="72">
        <f>SUM(F6:F7)</f>
        <v>16121556.41</v>
      </c>
      <c r="H5" s="69"/>
    </row>
    <row r="6" spans="1:9" x14ac:dyDescent="0.2">
      <c r="A6" s="2" t="s">
        <v>87</v>
      </c>
      <c r="B6" s="19">
        <f>+'[1]EST.RESULT.6 '!D6+'[1]EST.RESULT.6 '!D12</f>
        <v>2405611.33</v>
      </c>
      <c r="C6" s="19"/>
      <c r="E6" s="5" t="s">
        <v>87</v>
      </c>
      <c r="F6" s="72">
        <f>+'[1]EST.RESULT.6 '!J6</f>
        <v>4122495.43</v>
      </c>
      <c r="G6" s="72"/>
      <c r="H6" s="69"/>
    </row>
    <row r="7" spans="1:9" x14ac:dyDescent="0.2">
      <c r="A7" s="73" t="s">
        <v>88</v>
      </c>
      <c r="B7" s="74">
        <f>+'[1]EST.RESULT.6 '!D9</f>
        <v>6828437.2800000003</v>
      </c>
      <c r="E7" s="5" t="s">
        <v>89</v>
      </c>
      <c r="F7" s="75">
        <f>+'[1]EST.RESULT.6 '!J9</f>
        <v>11999060.98</v>
      </c>
      <c r="G7" s="72"/>
    </row>
    <row r="8" spans="1:9" x14ac:dyDescent="0.2">
      <c r="C8" s="19"/>
      <c r="E8" s="5"/>
      <c r="F8" s="51"/>
      <c r="G8" s="72"/>
    </row>
    <row r="9" spans="1:9" ht="24" x14ac:dyDescent="0.2">
      <c r="A9" s="76" t="s">
        <v>90</v>
      </c>
      <c r="B9" s="72"/>
      <c r="C9" s="72">
        <f>SUM(B10)</f>
        <v>1201211.08</v>
      </c>
      <c r="E9" s="77" t="s">
        <v>91</v>
      </c>
      <c r="G9" s="72">
        <f>SUM(F10:F12)</f>
        <v>4944617.55</v>
      </c>
    </row>
    <row r="10" spans="1:9" x14ac:dyDescent="0.2">
      <c r="A10" s="78" t="s">
        <v>87</v>
      </c>
      <c r="B10" s="79">
        <f>+'[1]EST.RESULT.6 '!D17</f>
        <v>1201211.08</v>
      </c>
      <c r="C10" s="72"/>
      <c r="D10" s="69"/>
      <c r="E10" s="6" t="s">
        <v>87</v>
      </c>
      <c r="F10" s="19">
        <f>+'[1]EST.RESULT.6 '!J16</f>
        <v>468777.24</v>
      </c>
      <c r="H10" s="69"/>
    </row>
    <row r="11" spans="1:9" ht="25.5" x14ac:dyDescent="0.2">
      <c r="A11" s="78"/>
      <c r="B11" s="19"/>
      <c r="C11" s="72"/>
      <c r="E11" s="80" t="s">
        <v>92</v>
      </c>
      <c r="F11" s="19">
        <f>+'[1]EST.RESULT.6 '!J18</f>
        <v>3444612.3</v>
      </c>
    </row>
    <row r="12" spans="1:9" ht="15" customHeight="1" x14ac:dyDescent="0.2">
      <c r="A12" s="81" t="s">
        <v>93</v>
      </c>
      <c r="C12" s="19">
        <f>SUM(B13:B15)</f>
        <v>6862442.1799999997</v>
      </c>
      <c r="E12" s="6" t="s">
        <v>94</v>
      </c>
      <c r="F12" s="74">
        <f>+'[1]EST.RESULT.6 '!J21</f>
        <v>1031228.01</v>
      </c>
    </row>
    <row r="13" spans="1:9" x14ac:dyDescent="0.2">
      <c r="A13" s="78" t="s">
        <v>87</v>
      </c>
      <c r="B13" s="82">
        <f>+'[1]EST.RESULT.6 '!D23</f>
        <v>1225086.47</v>
      </c>
      <c r="F13" s="19"/>
    </row>
    <row r="14" spans="1:9" ht="15.75" customHeight="1" x14ac:dyDescent="0.2">
      <c r="A14" s="83" t="s">
        <v>95</v>
      </c>
      <c r="B14" s="19">
        <f>+'[1]EST.RESULT.6 '!D26</f>
        <v>4829322.43</v>
      </c>
      <c r="C14" s="11"/>
      <c r="E14" s="84" t="s">
        <v>96</v>
      </c>
      <c r="G14" s="19">
        <f>SUM(F15:F16)</f>
        <v>1215985.54</v>
      </c>
    </row>
    <row r="15" spans="1:9" x14ac:dyDescent="0.2">
      <c r="A15" s="78" t="s">
        <v>94</v>
      </c>
      <c r="B15" s="85">
        <f>+'[1]EST.RESULT.6 '!D29</f>
        <v>808033.28000000003</v>
      </c>
      <c r="E15" s="6" t="s">
        <v>87</v>
      </c>
      <c r="F15" s="19">
        <f>+'[1]EST.RESULT.6 '!J26</f>
        <v>944957.69</v>
      </c>
    </row>
    <row r="16" spans="1:9" x14ac:dyDescent="0.2">
      <c r="A16" s="78"/>
      <c r="B16" s="19"/>
      <c r="C16" s="19"/>
      <c r="E16" s="6" t="s">
        <v>97</v>
      </c>
      <c r="F16" s="86">
        <f>+'[1]EST.RESULT.6 '!J29</f>
        <v>271027.84999999998</v>
      </c>
    </row>
    <row r="17" spans="1:8" x14ac:dyDescent="0.2">
      <c r="A17" s="71" t="s">
        <v>98</v>
      </c>
      <c r="B17" s="19"/>
      <c r="C17" s="19">
        <f>SUM(B18:B21)</f>
        <v>1906204.83</v>
      </c>
    </row>
    <row r="18" spans="1:8" x14ac:dyDescent="0.2">
      <c r="A18" s="2" t="s">
        <v>99</v>
      </c>
      <c r="B18" s="19">
        <f>+'[1]EST.RESULT.6 '!D34</f>
        <v>65296.92</v>
      </c>
      <c r="D18" s="69"/>
      <c r="E18" s="8" t="s">
        <v>100</v>
      </c>
      <c r="F18" s="87"/>
      <c r="G18" s="87">
        <f>SUM(F19:F20)</f>
        <v>156495.45000000001</v>
      </c>
    </row>
    <row r="19" spans="1:8" x14ac:dyDescent="0.2">
      <c r="A19" s="2" t="s">
        <v>101</v>
      </c>
      <c r="B19" s="19">
        <f>+'[1]EST.RESULT.6 '!D38</f>
        <v>637692.45000000007</v>
      </c>
      <c r="C19" s="19"/>
      <c r="D19" s="11"/>
      <c r="E19" s="6" t="s">
        <v>87</v>
      </c>
      <c r="F19" s="11">
        <f>SUM('[1]EST.RESULT.6 '!J34)</f>
        <v>149085.06</v>
      </c>
      <c r="G19" s="87"/>
    </row>
    <row r="20" spans="1:8" x14ac:dyDescent="0.2">
      <c r="A20" s="2" t="s">
        <v>102</v>
      </c>
      <c r="B20" s="19">
        <f>+'[1]EST.RESULT.6 '!D45+'[1]EST.RESULT.6 '!D42</f>
        <v>40433.56</v>
      </c>
      <c r="E20" s="5" t="s">
        <v>88</v>
      </c>
      <c r="F20" s="11">
        <f>SUM('[1]EST.RESULT.6 '!J36)</f>
        <v>7410.39</v>
      </c>
    </row>
    <row r="21" spans="1:8" x14ac:dyDescent="0.2">
      <c r="A21" s="2" t="s">
        <v>103</v>
      </c>
      <c r="B21" s="74">
        <f>+'[1]EST.RESULT.6 '!D55</f>
        <v>1162781.8999999999</v>
      </c>
    </row>
    <row r="22" spans="1:8" ht="18" x14ac:dyDescent="0.25">
      <c r="E22" s="84" t="s">
        <v>104</v>
      </c>
      <c r="G22" s="88">
        <f>SUM(F23:F25)</f>
        <v>218881.23</v>
      </c>
      <c r="H22" s="89"/>
    </row>
    <row r="23" spans="1:8" ht="13.5" customHeight="1" x14ac:dyDescent="0.25">
      <c r="A23" s="81" t="s">
        <v>105</v>
      </c>
      <c r="C23" s="19">
        <f>SUM(B24:B25)</f>
        <v>834427.76</v>
      </c>
      <c r="E23" s="6" t="s">
        <v>106</v>
      </c>
      <c r="F23" s="90">
        <f>+'[1]EST.RESULT.6 '!J41</f>
        <v>148331.51</v>
      </c>
      <c r="G23" s="11"/>
      <c r="H23" s="89" t="s">
        <v>107</v>
      </c>
    </row>
    <row r="24" spans="1:8" ht="14.25" customHeight="1" x14ac:dyDescent="0.25">
      <c r="A24" s="78" t="s">
        <v>87</v>
      </c>
      <c r="B24" s="19">
        <f>+'[1]EST.RESULT.6 '!D81</f>
        <v>188757.56</v>
      </c>
      <c r="C24" s="72"/>
      <c r="E24" s="5" t="s">
        <v>108</v>
      </c>
      <c r="F24" s="90">
        <f>+'[1]EST.RESULT.6 '!J44</f>
        <v>70549.72</v>
      </c>
      <c r="H24" s="89"/>
    </row>
    <row r="25" spans="1:8" ht="14.25" customHeight="1" x14ac:dyDescent="0.2">
      <c r="A25" s="2" t="s">
        <v>97</v>
      </c>
      <c r="B25" s="74">
        <f>+'[1]EST.RESULT.6 '!D83</f>
        <v>645670.19999999995</v>
      </c>
      <c r="E25" s="6" t="s">
        <v>109</v>
      </c>
      <c r="F25" s="75">
        <f>+'[1]EST.RESULT.6 '!J52</f>
        <v>0</v>
      </c>
    </row>
    <row r="26" spans="1:8" ht="5.25" customHeight="1" x14ac:dyDescent="0.35">
      <c r="B26" s="91"/>
      <c r="C26" s="92"/>
      <c r="E26" s="5"/>
      <c r="F26" s="51"/>
    </row>
    <row r="27" spans="1:8" ht="14.25" customHeight="1" x14ac:dyDescent="0.2">
      <c r="A27" s="71" t="s">
        <v>110</v>
      </c>
      <c r="B27" s="93"/>
      <c r="C27" s="93">
        <f>SUM(B28:B30)</f>
        <v>1838474.51</v>
      </c>
      <c r="E27" s="5"/>
      <c r="F27" s="51"/>
    </row>
    <row r="28" spans="1:8" x14ac:dyDescent="0.2">
      <c r="A28" s="2" t="s">
        <v>111</v>
      </c>
      <c r="B28" s="19">
        <f>+'[1]EST.RESULT.6 '!D88</f>
        <v>43085.47</v>
      </c>
      <c r="C28" s="93"/>
      <c r="E28" s="46" t="s">
        <v>112</v>
      </c>
      <c r="F28" s="51"/>
      <c r="G28" s="88">
        <f>SUM(F29)</f>
        <v>61350.57</v>
      </c>
    </row>
    <row r="29" spans="1:8" x14ac:dyDescent="0.2">
      <c r="A29" s="2" t="s">
        <v>113</v>
      </c>
      <c r="B29" s="51">
        <v>0</v>
      </c>
      <c r="E29" s="5" t="s">
        <v>114</v>
      </c>
      <c r="F29" s="75">
        <f>+'[1]EST.RESULT.6 '!J57</f>
        <v>61350.57</v>
      </c>
      <c r="H29" s="69"/>
    </row>
    <row r="30" spans="1:8" ht="24" x14ac:dyDescent="0.2">
      <c r="A30" s="94" t="s">
        <v>115</v>
      </c>
      <c r="B30" s="75">
        <f>+'[1]EST.RESULT.6 '!C94</f>
        <v>1795389.04</v>
      </c>
    </row>
    <row r="31" spans="1:8" x14ac:dyDescent="0.2">
      <c r="E31" s="95" t="s">
        <v>116</v>
      </c>
      <c r="G31" s="88">
        <f>SUM(F32)</f>
        <v>2324020.06</v>
      </c>
    </row>
    <row r="32" spans="1:8" x14ac:dyDescent="0.2">
      <c r="A32" s="71" t="s">
        <v>117</v>
      </c>
      <c r="B32" s="93"/>
      <c r="C32" s="19">
        <f>SUM(B33:B40)</f>
        <v>2123047.9200000004</v>
      </c>
      <c r="D32" s="69"/>
      <c r="E32" s="5" t="s">
        <v>118</v>
      </c>
      <c r="F32" s="74">
        <f>+'[1]EST.RESULT.6 '!J62</f>
        <v>2324020.06</v>
      </c>
    </row>
    <row r="33" spans="1:8" ht="20.25" customHeight="1" x14ac:dyDescent="0.2">
      <c r="A33" s="2" t="s">
        <v>119</v>
      </c>
      <c r="B33" s="93">
        <f>+'[1]EST.RESULT.6 '!D99</f>
        <v>618648.6399999999</v>
      </c>
      <c r="C33" s="19"/>
      <c r="E33" s="95" t="s">
        <v>120</v>
      </c>
      <c r="F33" s="90"/>
      <c r="G33" s="88">
        <f>SUM(F34)</f>
        <v>113964.47</v>
      </c>
    </row>
    <row r="34" spans="1:8" ht="12.75" customHeight="1" x14ac:dyDescent="0.2">
      <c r="A34" s="2" t="s">
        <v>121</v>
      </c>
      <c r="B34" s="19">
        <f>+'[1]EST.RESULT.6 '!D110</f>
        <v>63982.9</v>
      </c>
      <c r="E34" s="6" t="s">
        <v>122</v>
      </c>
      <c r="F34" s="74">
        <f>+'[1]EST.RESULT.6 '!J66</f>
        <v>113964.47</v>
      </c>
    </row>
    <row r="35" spans="1:8" ht="12.75" customHeight="1" x14ac:dyDescent="0.2">
      <c r="A35" s="2" t="s">
        <v>123</v>
      </c>
      <c r="B35" s="93">
        <f>+'[1]EST.RESULT.6 '!D116</f>
        <v>555462.60000000009</v>
      </c>
      <c r="C35" s="93"/>
    </row>
    <row r="36" spans="1:8" ht="12.75" customHeight="1" x14ac:dyDescent="0.2">
      <c r="A36" s="2" t="s">
        <v>124</v>
      </c>
      <c r="B36" s="19">
        <f>+'[1]EST.RESULT.6 '!D135</f>
        <v>19333.84</v>
      </c>
      <c r="H36" s="96"/>
    </row>
    <row r="37" spans="1:8" ht="12.75" customHeight="1" x14ac:dyDescent="0.2">
      <c r="A37" s="2" t="s">
        <v>125</v>
      </c>
      <c r="B37" s="93">
        <f>+'[1]EST.RESULT.6 '!D139</f>
        <v>622762.06999999995</v>
      </c>
      <c r="C37" s="19"/>
      <c r="H37" s="97"/>
    </row>
    <row r="38" spans="1:8" ht="12.75" customHeight="1" x14ac:dyDescent="0.2">
      <c r="A38" s="2" t="s">
        <v>126</v>
      </c>
      <c r="B38" s="93">
        <f>+'[1]EST.RESULT.6 '!D144</f>
        <v>38833.33</v>
      </c>
      <c r="C38" s="19"/>
      <c r="H38" s="97"/>
    </row>
    <row r="39" spans="1:8" ht="12.75" customHeight="1" x14ac:dyDescent="0.2">
      <c r="A39" s="2" t="s">
        <v>127</v>
      </c>
      <c r="B39" s="93">
        <f>+'[1]EST.RESULT.6 '!D147</f>
        <v>0</v>
      </c>
      <c r="C39" s="19"/>
      <c r="H39" s="11"/>
    </row>
    <row r="40" spans="1:8" ht="12.75" customHeight="1" x14ac:dyDescent="0.2">
      <c r="A40" s="2" t="s">
        <v>128</v>
      </c>
      <c r="B40" s="85">
        <f>+'[1]EST.RESULT.6 '!D149</f>
        <v>204024.53999999998</v>
      </c>
      <c r="C40" s="19"/>
      <c r="H40" s="69"/>
    </row>
    <row r="42" spans="1:8" x14ac:dyDescent="0.2">
      <c r="A42" s="71" t="s">
        <v>129</v>
      </c>
      <c r="C42" s="19">
        <f>SUM(B43:B44)</f>
        <v>380758.33</v>
      </c>
    </row>
    <row r="43" spans="1:8" x14ac:dyDescent="0.2">
      <c r="A43" s="2" t="s">
        <v>130</v>
      </c>
      <c r="B43" s="51">
        <f>+'[1]EST.RESULT.6 '!D159</f>
        <v>48359.69</v>
      </c>
      <c r="H43" s="11"/>
    </row>
    <row r="44" spans="1:8" x14ac:dyDescent="0.2">
      <c r="A44" s="2" t="s">
        <v>131</v>
      </c>
      <c r="B44" s="86">
        <f>+'[1]EST.RESULT.6 '!D161</f>
        <v>332398.64</v>
      </c>
    </row>
    <row r="45" spans="1:8" ht="4.5" customHeight="1" x14ac:dyDescent="0.2">
      <c r="D45" s="69"/>
    </row>
    <row r="46" spans="1:8" ht="12.75" customHeight="1" x14ac:dyDescent="0.2">
      <c r="A46" s="70" t="s">
        <v>132</v>
      </c>
      <c r="B46" s="98"/>
      <c r="C46" s="19">
        <f>SUM(C5:C45)</f>
        <v>24380615.219999999</v>
      </c>
      <c r="E46" s="7" t="s">
        <v>133</v>
      </c>
      <c r="F46" s="90"/>
      <c r="G46" s="19">
        <f>SUM(G5:G43)</f>
        <v>25156871.279999997</v>
      </c>
    </row>
    <row r="47" spans="1:8" x14ac:dyDescent="0.2">
      <c r="A47" s="70" t="str">
        <f>IF(C47=0,"","UTILIDAD DEL EJERCICIO")</f>
        <v>UTILIDAD DEL EJERCICIO</v>
      </c>
      <c r="B47" s="99"/>
      <c r="C47" s="19">
        <f>IF(SUM(-C46+G46)&lt;0,0,SUM(-C46+G46))</f>
        <v>776256.05999999866</v>
      </c>
      <c r="E47" s="100" t="str">
        <f>IF(G47=0,"","PERDIDA DEL EJERCICIO")</f>
        <v/>
      </c>
      <c r="G47" s="35">
        <f>IF(SUM(-G46+C46)&lt;0,0,SUM(-G46+C46))</f>
        <v>0</v>
      </c>
    </row>
    <row r="48" spans="1:8" ht="16.5" customHeight="1" thickBot="1" x14ac:dyDescent="0.25">
      <c r="A48" s="70" t="s">
        <v>134</v>
      </c>
      <c r="B48" s="101" t="s">
        <v>2</v>
      </c>
      <c r="C48" s="102">
        <f>+C46+C47</f>
        <v>25156871.279999997</v>
      </c>
      <c r="E48" s="103" t="s">
        <v>135</v>
      </c>
      <c r="F48" s="104" t="s">
        <v>2</v>
      </c>
      <c r="G48" s="102">
        <f>+G46+G47</f>
        <v>25156871.279999997</v>
      </c>
    </row>
    <row r="49" spans="1:8" ht="13.5" thickTop="1" x14ac:dyDescent="0.2">
      <c r="H49" s="35"/>
    </row>
    <row r="51" spans="1:8" ht="24" customHeight="1" x14ac:dyDescent="0.2"/>
    <row r="56" spans="1:8" x14ac:dyDescent="0.2">
      <c r="C56" s="19"/>
      <c r="G56" s="35"/>
      <c r="H56" s="11"/>
    </row>
    <row r="57" spans="1:8" x14ac:dyDescent="0.2">
      <c r="H57" s="11"/>
    </row>
    <row r="58" spans="1:8" x14ac:dyDescent="0.2">
      <c r="A58" s="105"/>
      <c r="B58" s="101"/>
      <c r="C58" s="104"/>
      <c r="F58" s="104"/>
      <c r="G58" s="104"/>
      <c r="H58" s="35"/>
    </row>
    <row r="59" spans="1:8" ht="15.75" x14ac:dyDescent="0.25">
      <c r="A59" s="106"/>
      <c r="B59" s="56"/>
      <c r="C59" s="56"/>
      <c r="E59" s="56"/>
      <c r="F59" s="106"/>
      <c r="G59" s="107"/>
    </row>
    <row r="60" spans="1:8" ht="15.75" x14ac:dyDescent="0.25">
      <c r="A60" s="106"/>
      <c r="C60" s="108"/>
      <c r="F60" s="106"/>
      <c r="G60" s="107"/>
    </row>
    <row r="61" spans="1:8" ht="15.75" x14ac:dyDescent="0.25">
      <c r="A61" s="107"/>
      <c r="D61" s="58"/>
      <c r="F61" s="107"/>
      <c r="G61" s="107"/>
    </row>
    <row r="62" spans="1:8" ht="15.75" x14ac:dyDescent="0.25">
      <c r="D62" s="58"/>
    </row>
    <row r="64" spans="1:8" ht="15.75" x14ac:dyDescent="0.2">
      <c r="D64" s="56"/>
    </row>
  </sheetData>
  <printOptions horizontalCentered="1"/>
  <pageMargins left="0.31496062992125984" right="0.23622047244094491" top="0.43307086614173229" bottom="0.19685039370078741" header="0" footer="0"/>
  <pageSetup scale="75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2022-02-01T02:55:05Z</dcterms:created>
  <dcterms:modified xsi:type="dcterms:W3CDTF">2022-02-01T02:56:57Z</dcterms:modified>
</cp:coreProperties>
</file>