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G:\My Drive\Edith\Ebitda IME 2021\"/>
    </mc:Choice>
  </mc:AlternateContent>
  <xr:revisionPtr revIDLastSave="0" documentId="13_ncr:1_{29C95691-F78E-4B16-A615-A53D832F1EB8}" xr6:coauthVersionLast="47" xr6:coauthVersionMax="47" xr10:uidLastSave="{00000000-0000-0000-0000-000000000000}"/>
  <bookViews>
    <workbookView xWindow="-110" yWindow="-110" windowWidth="19420" windowHeight="10420" tabRatio="658" activeTab="2" xr2:uid="{00000000-000D-0000-FFFF-FFFF00000000}"/>
  </bookViews>
  <sheets>
    <sheet name="RESULTADO" sheetId="11" r:id="rId1"/>
    <sheet name="BALANCE" sheetId="2" r:id="rId2"/>
    <sheet name="ANEXO" sheetId="3" r:id="rId3"/>
    <sheet name="Lista de Saldos IM" sheetId="10" state="hidden" r:id="rId4"/>
  </sheets>
  <externalReferences>
    <externalReference r:id="rId5"/>
  </externalReferences>
  <definedNames>
    <definedName name="_xlnm.Print_Area" localSheetId="1">BALANCE!$A$4:$I$71</definedName>
    <definedName name="_xlnm.Print_Area" localSheetId="0">RESULTADO!$A$1:$J$60</definedName>
    <definedName name="listaU">[1]UNIDADES!$B$5:$C$104</definedName>
    <definedName name="_xlnm.Print_Titles" localSheetId="2">ANEXO!$1:$4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5" i="3" l="1"/>
  <c r="H13" i="3"/>
  <c r="H28" i="3"/>
  <c r="E143" i="3"/>
  <c r="E141" i="3"/>
  <c r="E139" i="3"/>
  <c r="E115" i="3"/>
  <c r="G49" i="2"/>
  <c r="G41" i="2"/>
  <c r="G40" i="2"/>
  <c r="G37" i="2"/>
  <c r="G36" i="2"/>
  <c r="G35" i="2"/>
  <c r="G20" i="2"/>
  <c r="H41" i="11"/>
  <c r="H48" i="11" l="1"/>
  <c r="H37" i="11"/>
  <c r="H36" i="11"/>
  <c r="H19" i="11"/>
  <c r="H15" i="11"/>
  <c r="M200" i="10" l="1"/>
  <c r="L200" i="10"/>
  <c r="K200" i="10"/>
  <c r="F200" i="10"/>
  <c r="E200" i="10"/>
  <c r="M199" i="10"/>
  <c r="G199" i="10"/>
  <c r="M198" i="10"/>
  <c r="G198" i="10"/>
  <c r="M197" i="10"/>
  <c r="G197" i="10"/>
  <c r="M196" i="10"/>
  <c r="G196" i="10"/>
  <c r="M195" i="10"/>
  <c r="G195" i="10"/>
  <c r="M194" i="10"/>
  <c r="G194" i="10"/>
  <c r="M193" i="10"/>
  <c r="G193" i="10"/>
  <c r="M192" i="10"/>
  <c r="G192" i="10"/>
  <c r="M191" i="10"/>
  <c r="G191" i="10"/>
  <c r="M190" i="10"/>
  <c r="G190" i="10"/>
  <c r="M189" i="10"/>
  <c r="G189" i="10"/>
  <c r="M188" i="10"/>
  <c r="G188" i="10"/>
  <c r="M187" i="10"/>
  <c r="G187" i="10"/>
  <c r="M186" i="10"/>
  <c r="G186" i="10"/>
  <c r="M185" i="10"/>
  <c r="G185" i="10"/>
  <c r="M184" i="10"/>
  <c r="G184" i="10"/>
  <c r="M183" i="10"/>
  <c r="G183" i="10"/>
  <c r="M182" i="10"/>
  <c r="G182" i="10"/>
  <c r="M181" i="10"/>
  <c r="G181" i="10"/>
  <c r="M180" i="10"/>
  <c r="G180" i="10"/>
  <c r="M179" i="10"/>
  <c r="G179" i="10"/>
  <c r="M178" i="10"/>
  <c r="G178" i="10"/>
  <c r="M177" i="10"/>
  <c r="G177" i="10"/>
  <c r="M176" i="10"/>
  <c r="G176" i="10"/>
  <c r="M175" i="10"/>
  <c r="G175" i="10"/>
  <c r="M174" i="10"/>
  <c r="G174" i="10"/>
  <c r="M173" i="10"/>
  <c r="G173" i="10"/>
  <c r="G200" i="10" s="1"/>
  <c r="M172" i="10"/>
  <c r="G172" i="10"/>
  <c r="M171" i="10"/>
  <c r="G171" i="10"/>
  <c r="M170" i="10"/>
  <c r="G170" i="10"/>
  <c r="M169" i="10"/>
  <c r="G169" i="10"/>
  <c r="M168" i="10"/>
  <c r="G168" i="10"/>
  <c r="M167" i="10"/>
  <c r="G167" i="10"/>
  <c r="M166" i="10"/>
  <c r="G166" i="10"/>
  <c r="M165" i="10"/>
  <c r="G165" i="10"/>
  <c r="M164" i="10"/>
  <c r="G164" i="10"/>
  <c r="M163" i="10"/>
  <c r="G163" i="10"/>
  <c r="M162" i="10"/>
  <c r="G162" i="10"/>
  <c r="M161" i="10"/>
  <c r="G161" i="10"/>
  <c r="M160" i="10"/>
  <c r="G160" i="10"/>
  <c r="M159" i="10"/>
  <c r="G159" i="10"/>
  <c r="M158" i="10"/>
  <c r="G158" i="10"/>
  <c r="M157" i="10"/>
  <c r="G157" i="10"/>
  <c r="M156" i="10"/>
  <c r="G156" i="10"/>
  <c r="M155" i="10"/>
  <c r="G155" i="10"/>
  <c r="M154" i="10"/>
  <c r="G154" i="10"/>
  <c r="M153" i="10"/>
  <c r="G153" i="10"/>
  <c r="M152" i="10"/>
  <c r="G152" i="10"/>
  <c r="M151" i="10"/>
  <c r="G151" i="10"/>
  <c r="M150" i="10"/>
  <c r="G150" i="10"/>
  <c r="M149" i="10"/>
  <c r="G149" i="10"/>
  <c r="M148" i="10"/>
  <c r="G148" i="10"/>
  <c r="M147" i="10"/>
  <c r="G147" i="10"/>
  <c r="M146" i="10"/>
  <c r="G146" i="10"/>
  <c r="M145" i="10"/>
  <c r="G145" i="10"/>
  <c r="M144" i="10"/>
  <c r="G144" i="10"/>
  <c r="M143" i="10"/>
  <c r="G143" i="10"/>
  <c r="M142" i="10"/>
  <c r="G142" i="10"/>
  <c r="M141" i="10"/>
  <c r="G141" i="10"/>
  <c r="M140" i="10"/>
  <c r="G140" i="10"/>
  <c r="M139" i="10"/>
  <c r="G139" i="10"/>
  <c r="M138" i="10"/>
  <c r="G138" i="10"/>
  <c r="M137" i="10"/>
  <c r="G137" i="10"/>
  <c r="M136" i="10"/>
  <c r="G136" i="10"/>
  <c r="M135" i="10"/>
  <c r="G135" i="10"/>
  <c r="M134" i="10"/>
  <c r="G134" i="10"/>
  <c r="M133" i="10"/>
  <c r="G133" i="10"/>
  <c r="M127" i="10"/>
  <c r="L127" i="10"/>
  <c r="K127" i="10"/>
  <c r="G127" i="10"/>
  <c r="F127" i="10"/>
  <c r="E127" i="10"/>
  <c r="M112" i="10"/>
  <c r="L112" i="10"/>
  <c r="K112" i="10"/>
  <c r="G112" i="10"/>
  <c r="F112" i="10"/>
  <c r="E112" i="10"/>
  <c r="M110" i="10"/>
  <c r="L110" i="10"/>
  <c r="K110" i="10"/>
  <c r="G110" i="10"/>
  <c r="F110" i="10"/>
  <c r="E110" i="10"/>
  <c r="G99" i="10"/>
  <c r="G98" i="10"/>
  <c r="G97" i="10"/>
  <c r="G95" i="10"/>
  <c r="G94" i="10"/>
  <c r="G93" i="10"/>
  <c r="G89" i="10"/>
  <c r="M86" i="10"/>
  <c r="L86" i="10"/>
  <c r="K86" i="10"/>
  <c r="G86" i="10"/>
  <c r="F86" i="10"/>
  <c r="E86" i="10"/>
  <c r="M68" i="10"/>
  <c r="L68" i="10"/>
  <c r="K68" i="10"/>
  <c r="G68" i="10"/>
  <c r="F68" i="10"/>
  <c r="E68" i="10"/>
  <c r="M64" i="10"/>
  <c r="L64" i="10"/>
  <c r="K64" i="10"/>
  <c r="G64" i="10"/>
  <c r="F64" i="10"/>
  <c r="E64" i="10"/>
  <c r="M57" i="10"/>
  <c r="L57" i="10"/>
  <c r="K57" i="10"/>
  <c r="G57" i="10"/>
  <c r="F57" i="10"/>
  <c r="E57" i="10"/>
  <c r="M46" i="10"/>
  <c r="L46" i="10"/>
  <c r="K46" i="10"/>
  <c r="G46" i="10"/>
  <c r="F46" i="10"/>
  <c r="E46" i="10"/>
  <c r="E119" i="3" l="1"/>
  <c r="E117" i="3"/>
  <c r="E26" i="3"/>
  <c r="E130" i="3"/>
  <c r="H50" i="3" l="1"/>
  <c r="H19" i="3"/>
  <c r="E13" i="3" l="1"/>
  <c r="E24" i="3"/>
  <c r="E125" i="3" l="1"/>
  <c r="E109" i="3"/>
  <c r="E113" i="3"/>
  <c r="E111" i="3"/>
  <c r="E107" i="3"/>
  <c r="E105" i="3"/>
  <c r="E85" i="3"/>
  <c r="E46" i="3"/>
  <c r="E28" i="3"/>
  <c r="E15" i="3"/>
  <c r="G22" i="2"/>
  <c r="G16" i="2"/>
  <c r="G14" i="2"/>
  <c r="G15" i="2"/>
  <c r="G13" i="2"/>
  <c r="E50" i="3" l="1"/>
  <c r="G17" i="2"/>
  <c r="H17" i="11"/>
  <c r="H21" i="11" s="1"/>
  <c r="J30" i="11"/>
  <c r="H30" i="11"/>
  <c r="J17" i="11"/>
  <c r="J21" i="11" s="1"/>
  <c r="J32" i="11" s="1"/>
  <c r="J44" i="11" s="1"/>
  <c r="J52" i="11" s="1"/>
  <c r="J16" i="11"/>
  <c r="H16" i="11"/>
  <c r="H32" i="11" l="1"/>
  <c r="H44" i="11" s="1"/>
  <c r="H52" i="11" s="1"/>
  <c r="G60" i="2" s="1"/>
  <c r="E9" i="3" l="1"/>
  <c r="E19" i="3" s="1"/>
  <c r="G42" i="2" l="1"/>
  <c r="I14" i="2" l="1"/>
  <c r="G24" i="2" l="1"/>
  <c r="G27" i="2" l="1"/>
  <c r="H70" i="3" l="1"/>
  <c r="H90" i="3"/>
  <c r="H121" i="3"/>
  <c r="H127" i="3"/>
  <c r="H132" i="3"/>
  <c r="H136" i="3" s="1"/>
  <c r="H145" i="3"/>
  <c r="H152" i="3"/>
  <c r="H154" i="3" s="1"/>
  <c r="H160" i="3"/>
  <c r="G59" i="2" l="1"/>
  <c r="G48" i="2"/>
  <c r="I51" i="2" l="1"/>
  <c r="G51" i="2" l="1"/>
  <c r="I61" i="2" l="1"/>
  <c r="I42" i="2"/>
  <c r="I38" i="2"/>
  <c r="I24" i="2"/>
  <c r="I17" i="2"/>
  <c r="I44" i="2" l="1"/>
  <c r="I53" i="2" s="1"/>
  <c r="I63" i="2" s="1"/>
  <c r="I27" i="2"/>
  <c r="E152" i="3" l="1"/>
  <c r="E132" i="3" l="1"/>
  <c r="E127" i="3"/>
  <c r="E160" i="3" l="1"/>
  <c r="E90" i="3" l="1"/>
  <c r="E154" i="3" l="1"/>
  <c r="E121" i="3" l="1"/>
  <c r="E136" i="3"/>
  <c r="E70" i="3"/>
  <c r="G38" i="2"/>
  <c r="E145" i="3" l="1"/>
  <c r="G44" i="2" l="1"/>
  <c r="G53" i="2" s="1"/>
  <c r="G61" i="2" l="1"/>
  <c r="G6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H12" authorId="0" shapeId="0" xr:uid="{0A67E944-7230-49B8-8011-5C2D29753B1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  <comment ref="J12" authorId="0" shapeId="0" xr:uid="{C9445B9A-9E91-471D-B3B7-236846B220C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G11" authorId="0" shapeId="0" xr:uid="{49707DA7-77EC-49B4-A843-5B7F4E8A3718}">
      <text>
        <r>
          <rPr>
            <b/>
            <sz val="9"/>
            <color indexed="81"/>
            <rFont val="Tahoma"/>
            <family val="2"/>
          </rPr>
          <t>Mes a informar</t>
        </r>
      </text>
    </comment>
    <comment ref="I11" authorId="0" shapeId="0" xr:uid="{91386BC8-A915-46B6-A3BC-30BD7A1AC493}">
      <text>
        <r>
          <rPr>
            <b/>
            <sz val="9"/>
            <color indexed="81"/>
            <rFont val="Tahoma"/>
            <family val="2"/>
          </rPr>
          <t>Dic. Año anterior</t>
        </r>
      </text>
    </comment>
    <comment ref="I23" authorId="0" shapeId="0" xr:uid="{FBAE5A9E-1919-4C96-ACAA-A3BF29BED71F}">
      <text>
        <r>
          <rPr>
            <b/>
            <sz val="9"/>
            <color indexed="81"/>
            <rFont val="Tahoma"/>
            <family val="2"/>
          </rPr>
          <t>Se netea con el pasivo diferido</t>
        </r>
      </text>
    </comment>
  </commentList>
</comments>
</file>

<file path=xl/sharedStrings.xml><?xml version="1.0" encoding="utf-8"?>
<sst xmlns="http://schemas.openxmlformats.org/spreadsheetml/2006/main" count="644" uniqueCount="336">
  <si>
    <t xml:space="preserve">(EN MILES DE DOLARES) </t>
  </si>
  <si>
    <t>OTROS INGRESOS DE OPERACION</t>
  </si>
  <si>
    <t>UTILIDAD BRUTA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</si>
  <si>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</si>
  <si>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</si>
  <si>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</si>
  <si>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</si>
  <si>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</si>
  <si>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</si>
  <si>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</si>
  <si>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</si>
  <si>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GASTOS FINANCIEROS</t>
  </si>
  <si>
    <t>DIFERENCIA DE CAMBIO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</si>
  <si>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</si>
  <si>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</si>
  <si>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</si>
  <si>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</si>
  <si>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</si>
  <si>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</si>
  <si>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</si>
  <si>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</si>
  <si>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</si>
  <si>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</si>
  <si>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</si>
  <si>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</si>
  <si>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</si>
  <si>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</si>
  <si>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</si>
  <si>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</si>
  <si>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</si>
  <si>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</si>
  <si>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</si>
  <si>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</si>
  <si>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</si>
  <si>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</si>
  <si>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</si>
  <si>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</si>
  <si>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</si>
  <si>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</si>
  <si>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</si>
  <si>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</si>
  <si>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ESTIMACIONES PARA CUENTAS INCOBRABLES</t>
  </si>
  <si>
    <t>CUENTAS EMPLEADOS</t>
  </si>
  <si>
    <t>RECLAMACIONES</t>
  </si>
  <si>
    <t>REMANENTE RENTA</t>
  </si>
  <si>
    <t>REMANENTE DE IVA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</si>
  <si>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</si>
  <si>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</si>
  <si>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</si>
  <si>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</si>
  <si>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</si>
  <si>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</si>
  <si>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</si>
  <si>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</si>
  <si>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</si>
  <si>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</si>
  <si>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</si>
  <si>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</si>
  <si>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</si>
  <si>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</si>
  <si>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</si>
  <si>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</si>
  <si>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</si>
  <si>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</si>
  <si>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</si>
  <si>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</si>
  <si>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</si>
  <si>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</si>
  <si>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CUENTAS POR PAGAR AFILIADAS</t>
  </si>
  <si>
    <t>PASIVO A LARGO PLAZO</t>
  </si>
  <si>
    <t>BANCOS ( PRENDARIOS E HIPOTECARIOS )</t>
  </si>
  <si>
    <t>CUENTAS POR PAGAR A LARGO PLAZO</t>
  </si>
  <si>
    <t>GASTOS DE VIAJES</t>
  </si>
  <si>
    <t>CUENTAS POR COBRAR A LARGO PLAZO</t>
  </si>
  <si>
    <t>PROYECTO MEGA SIGMA</t>
  </si>
  <si>
    <t>OBIGACION LABORAL</t>
  </si>
  <si>
    <t>I.S.R. PAGO A CUENTA</t>
  </si>
  <si>
    <t>UTILIDAD ANTES DE IMPUESTO</t>
  </si>
  <si>
    <t>UTILIDAD NETA</t>
  </si>
  <si>
    <t>DEPOSITOS EN TRANSITO DOCTOS.DESCONTADOS</t>
  </si>
  <si>
    <t>INTERESES PAGADOS</t>
  </si>
  <si>
    <t>DEPOSITOS COMERCIALES</t>
  </si>
  <si>
    <t>OTROS</t>
  </si>
  <si>
    <t>INMOBILIARIA MESOAMERICANA, S.A. DE C.V.</t>
  </si>
  <si>
    <t>Cartonera Centroamericana, S.A. de C.V.</t>
  </si>
  <si>
    <t>INGRESOS NETOS</t>
  </si>
  <si>
    <t>COSTO</t>
  </si>
  <si>
    <t>OTROS INGRESOS/(EGRESOS)</t>
  </si>
  <si>
    <t>Apoderado Legal</t>
  </si>
  <si>
    <t>INSTRUMENTO FINANCIERO DE PATRIMONIO</t>
  </si>
  <si>
    <t>CUENTAS POR COBRAR RESTRINGIDA</t>
  </si>
  <si>
    <t>ISR DIFERIDO</t>
  </si>
  <si>
    <t>PORCION CORRIENTE CUENTA POR COBRAR LARGO PLAZO</t>
  </si>
  <si>
    <t>GASTOS AMORTIZABLES TITULARIZACION</t>
  </si>
  <si>
    <t>Contador General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</si>
  <si>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</si>
  <si>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</si>
  <si>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</si>
  <si>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</si>
  <si>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</si>
  <si>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</si>
  <si>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</si>
  <si>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</si>
  <si>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</si>
  <si>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</si>
  <si>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</si>
  <si>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</si>
  <si>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</si>
  <si>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</si>
  <si>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</si>
  <si>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 xml:space="preserve">     _________________________</t>
  </si>
  <si>
    <t>31.12.2020</t>
  </si>
  <si>
    <t>INVERSIONES Y VALORES A CORTO PLAZO</t>
  </si>
  <si>
    <t>CUENTAS POR COBRAR PARTES RELACIONADAS</t>
  </si>
  <si>
    <t>CUENTAS RESTRINGIDA</t>
  </si>
  <si>
    <t>Rubro</t>
  </si>
  <si>
    <t>soc.</t>
  </si>
  <si>
    <t>ACTIVO</t>
  </si>
  <si>
    <t>EXPLICACION</t>
  </si>
  <si>
    <t>Acumulado</t>
  </si>
  <si>
    <t>Mes Anterior</t>
  </si>
  <si>
    <t>Resultado MES</t>
  </si>
  <si>
    <t>Textos............................................</t>
  </si>
  <si>
    <t>Textos</t>
  </si>
  <si>
    <t>..Interv.informe.</t>
  </si>
  <si>
    <t>..Comp. periodos</t>
  </si>
  <si>
    <t>.......absolutos</t>
  </si>
  <si>
    <t>Caja y Bancos</t>
  </si>
  <si>
    <t>SALDO BAC CTA. CTE. $ 200897221</t>
  </si>
  <si>
    <t>INGRESO P/DEPOS. BAC CTA. CTE. $ 200897</t>
  </si>
  <si>
    <t>INGRESO P/TRANSF. BAC CTA. CTE. $ 20089</t>
  </si>
  <si>
    <t>CHEQUES EMITIDOS BAC CTA. CTE. $ 200897</t>
  </si>
  <si>
    <t>EGRESO P/TRANSF. BAC CTA. CTE. $ 200897</t>
  </si>
  <si>
    <t>SALDO LAFISE PANAMA CTA.CTE $ 113000086</t>
  </si>
  <si>
    <t>ING.P/TRANSF.LAFISE PA CTA.CTE $ 113000</t>
  </si>
  <si>
    <t>EGRESO P/TRANSF.LAFISE PA CTA CTE $ 113</t>
  </si>
  <si>
    <t>SALDO BAC CTA. CTE. $ 200925832</t>
  </si>
  <si>
    <t>INGRESO P/DEPOS. BAC CTA. CTE. $ 200925</t>
  </si>
  <si>
    <t>INGRESO P/TRANSF. BAC CTA. CTE. $ 20092</t>
  </si>
  <si>
    <t>CHEQUES EMITIDOS BAC CTA. CTE. $ 200925</t>
  </si>
  <si>
    <t>EGRESO P/TRANSF. BAC CTA. CTE. $ 200925</t>
  </si>
  <si>
    <t>SALDO DAVIVIENDA CTA. CTE. $ 002 51 011</t>
  </si>
  <si>
    <t>INGRESO P/TRANSF. DAVI CTA. CTE. $ 002</t>
  </si>
  <si>
    <t>EGRESO P/TRANSF. DAVIVI CTA. CTE. $ 002</t>
  </si>
  <si>
    <t>INGRESO P/TRANSF. DAV CTA. CTE. $ 002 5</t>
  </si>
  <si>
    <t>CHEQUES EMITIDOS DAV CTA. CTE. $ 002 51</t>
  </si>
  <si>
    <t>EGRESO P/TRANSF. DAVIV CTA. CTE. $ 002</t>
  </si>
  <si>
    <t>OTRA FORMA EGRESO DAVI CTA. CTE. $ 002</t>
  </si>
  <si>
    <t>SALDO CUSC. CTA. CTE. $38230107178</t>
  </si>
  <si>
    <t>INGRESO P/TRANSF. CUSCA CTA. CTE. $ 382</t>
  </si>
  <si>
    <t>EGRESO P/TRANSF. CUSCA CTA. CTE. $38230</t>
  </si>
  <si>
    <t>SALDO G&amp;T CTA. CTE. $ 9-100-2505635</t>
  </si>
  <si>
    <t>INGRESO P/TRANSF. G&amp;T CTA. CTE. $ 9-100</t>
  </si>
  <si>
    <t>EGRESO P/TRANSF. G&amp;T CTA. CTE. $ 9-100-</t>
  </si>
  <si>
    <t>INGRESO P/TRANSF.PROMERICA CTA.CTE.$100</t>
  </si>
  <si>
    <t>TRANSF.POR PAGO PROMERICA CTA.CTE.$ 100</t>
  </si>
  <si>
    <t>Doc. Ctas. por Cobrar Clientes</t>
  </si>
  <si>
    <t>Doc. Ctas. por Cobrar 9</t>
  </si>
  <si>
    <t>CUENTAS POR COBRAR COMPAÑIAS RELACIONAD</t>
  </si>
  <si>
    <t>Otros</t>
  </si>
  <si>
    <t>DEUDORES DIVERSOS</t>
  </si>
  <si>
    <t>IMPUESTO SOBRE LA RENTA POR COBRAR</t>
  </si>
  <si>
    <t>ISR PAGO A CUENTA</t>
  </si>
  <si>
    <t>CREDITO FISCAL IVA</t>
  </si>
  <si>
    <t>CREDITO FISCAL IVA RETENCION TERCEROS</t>
  </si>
  <si>
    <t>Inversiones y Valores a Corto Plazo</t>
  </si>
  <si>
    <t>FONDO DE INVERSIÓN A CORTO PLAZO</t>
  </si>
  <si>
    <t>Gtos. Pagados por Anticipado</t>
  </si>
  <si>
    <t>GASTOS ANTICIPADOS Y AMORTIZABLES</t>
  </si>
  <si>
    <t xml:space="preserve">Cuentas por Cobrar Largo Plazo </t>
  </si>
  <si>
    <t>CUENTAS POR COBRAR LARGO PLAZO</t>
  </si>
  <si>
    <t>Terrenos</t>
  </si>
  <si>
    <t>VALOR ORIGINAL  DE TERRENOS</t>
  </si>
  <si>
    <t>REVALUACION DE TERRENOS</t>
  </si>
  <si>
    <t>Edificios e Instalaciones</t>
  </si>
  <si>
    <t>VALOR ORIGINAL DE EDIFICIOS</t>
  </si>
  <si>
    <t>REVALUACION DE EDIFICIOS</t>
  </si>
  <si>
    <t>VALOR ORIGINAL INSTALACIONES</t>
  </si>
  <si>
    <t>Maquinaria y Equipo</t>
  </si>
  <si>
    <t>VALOR ORIGINAL MAQUINARIA Y EQUIPO INDU</t>
  </si>
  <si>
    <t>REVALUACION MAQUINARIA Y EQUIPO INDUSTR</t>
  </si>
  <si>
    <t>LF VALOR ORIGINAL MAQUINARIA Y EQUIPO I</t>
  </si>
  <si>
    <t>LF DEPRECIACION VALOR ORIGINAL MAQ Y EQ</t>
  </si>
  <si>
    <t>Vehiculos</t>
  </si>
  <si>
    <t>VALOR ORIGINAL  VEHICULOS</t>
  </si>
  <si>
    <t>HARDWARE VALOR ORIGINAL</t>
  </si>
  <si>
    <t>SOFTWARE VALOR ORIGINAL</t>
  </si>
  <si>
    <t>Depreciación (-)</t>
  </si>
  <si>
    <t>DEPRECIACION ACUMULADA VALOR ORIGINAL S</t>
  </si>
  <si>
    <t>DEPRECIACION VALOR ORIGINAL EDIFICIOS</t>
  </si>
  <si>
    <t>DEPRECIACION REVALUACION EDIFICIOS</t>
  </si>
  <si>
    <t>DEPRECIACION ACUMULADA VALOR ORIGINAL I</t>
  </si>
  <si>
    <t>DEPRECIACION VALOR ORIGINAL MAQUINARIA</t>
  </si>
  <si>
    <t>DEPREC. ACUM REVALUACION MAQUINARIA Y E</t>
  </si>
  <si>
    <t>DEPRECIACION VALOR ORIGINAL HARDWARE</t>
  </si>
  <si>
    <t>DEPRECIACION ACUMULADA DE VALOR ORIGINA</t>
  </si>
  <si>
    <t>Construcciones en Progreso</t>
  </si>
  <si>
    <t>Activo Intangible</t>
  </si>
  <si>
    <t>OTROS ACTIVOS</t>
  </si>
  <si>
    <t>Prestamos Bancarios</t>
  </si>
  <si>
    <t>PRESTAMOS A CORTO PLAZO</t>
  </si>
  <si>
    <t>Porcion Cte., Prestamos L.P.</t>
  </si>
  <si>
    <t>PORCION CORRIENTE DE PRESTAMOS A LARGO</t>
  </si>
  <si>
    <t>OTROS PRESTAMOS</t>
  </si>
  <si>
    <t>Cuentas por Pagar a L.P.</t>
  </si>
  <si>
    <t>CUENTAS POR PAGAR COMERCIALES A LARGO P</t>
  </si>
  <si>
    <t>Cuentas por Pagar Comerciales</t>
  </si>
  <si>
    <t>Cuentas 9 por Pagar Corriente</t>
  </si>
  <si>
    <t>CUENTAS POR PAGAR EMPRESAS RELACIONADAS</t>
  </si>
  <si>
    <t>Otros, Provisiones y Retenc.</t>
  </si>
  <si>
    <t>RETENCIONES DEL IMPUESTO SOBRE LA RENTA</t>
  </si>
  <si>
    <t>OTRAS RETENCIONES POR PAGAR</t>
  </si>
  <si>
    <t>INTERESES POR PAGAR</t>
  </si>
  <si>
    <t>DEBITO FISCAL IVA</t>
  </si>
  <si>
    <t>DEPOSITOS Y ANTICIPOS</t>
  </si>
  <si>
    <t>OTRAS PROVISIONES</t>
  </si>
  <si>
    <t>ACREEDORES OTROS, PROVISIONES Y RETENCI</t>
  </si>
  <si>
    <t>PROVISION AGUINALDOS</t>
  </si>
  <si>
    <t>PROVISION  FESTEJOS NAVIDEÑOS</t>
  </si>
  <si>
    <t>ATENCIONES AL PERSONAL</t>
  </si>
  <si>
    <t>Obligacion Laboral</t>
  </si>
  <si>
    <t>OBLIGACION LABORAL</t>
  </si>
  <si>
    <t>Impuestos por Pagar</t>
  </si>
  <si>
    <t>IMPUESTO SOBRE LA RENTA</t>
  </si>
  <si>
    <t>Ingresos Diferidos</t>
  </si>
  <si>
    <t>CREDITOS DIFERIDOS</t>
  </si>
  <si>
    <t>Prestamos Bancarios a L.P.</t>
  </si>
  <si>
    <t>PRESTAMOS A LARGO PLAZO</t>
  </si>
  <si>
    <t>Capital Social</t>
  </si>
  <si>
    <t>INSTRUMENTOS FINANCIEROS DE PATRIMONIO</t>
  </si>
  <si>
    <t>Revaluaciones</t>
  </si>
  <si>
    <t>SUPERAVIT POR REVALUACION DE TERRRENOS</t>
  </si>
  <si>
    <t>SUPERAVIT POR REVALUACION DE EDIFICIOS</t>
  </si>
  <si>
    <t>ISR DIFERIDO REVALUACION</t>
  </si>
  <si>
    <t>SUPERAVIT POR REVALUACION DE MAQUINARIA</t>
  </si>
  <si>
    <t>SUPERAVIT REVALUACION REALIZADO EDIF.E</t>
  </si>
  <si>
    <t>Utilidades Retenidas</t>
  </si>
  <si>
    <t>SUPERAVIT REVALUACION REALIZADO MAQ.YEQ</t>
  </si>
  <si>
    <t>RESULTADO  DEL  EJERCICIO  ACTUAL</t>
  </si>
  <si>
    <t>Reserva Legal</t>
  </si>
  <si>
    <t>RESERVA LEGAL EJERCICIO ACTUAL</t>
  </si>
  <si>
    <t>UTILIDADES RETENIDAS</t>
  </si>
  <si>
    <t>RESULTADO</t>
  </si>
  <si>
    <t>Intereses Recibidos</t>
  </si>
  <si>
    <t>INTERESES RECIBIDOS</t>
  </si>
  <si>
    <t>INTERESES RECIBIDOS TERCEROS</t>
  </si>
  <si>
    <t>Ingresos por Arrendamientos Operativos</t>
  </si>
  <si>
    <t>INGRESOS POR LEASING</t>
  </si>
  <si>
    <t>COMISIONES RECIBIDAS</t>
  </si>
  <si>
    <t>Otros ingresos</t>
  </si>
  <si>
    <t>Intereses Pagados</t>
  </si>
  <si>
    <t>Intereses Pagados TERC</t>
  </si>
  <si>
    <t>INTERESES PAGADOS TERCEROS</t>
  </si>
  <si>
    <t>Depreciaciones</t>
  </si>
  <si>
    <t>DEPRECIACION DE EDIFICIOS</t>
  </si>
  <si>
    <t>DEPRECIACION DE  INSTALACIONES</t>
  </si>
  <si>
    <t>DEPRECIACION DE  MAQUINARIA  Y EQUIPO</t>
  </si>
  <si>
    <t>DEPRECIACION DE  VEHICULOS</t>
  </si>
  <si>
    <t>DEPRECIACION REVALUACION DE EDIFICIOS</t>
  </si>
  <si>
    <t>DEPRECIACION REVALUACIONES DE  MAQUINAR</t>
  </si>
  <si>
    <t>COSTO POR DEPRECIACIONES</t>
  </si>
  <si>
    <t>DEPRECIACION DE  HARDWARE</t>
  </si>
  <si>
    <t>DEPRECIACION DE SOFTWAREE</t>
  </si>
  <si>
    <t>Comisiones Pagadas</t>
  </si>
  <si>
    <t>OTROS COSTOS</t>
  </si>
  <si>
    <t>GASTOS Y COMISIONES</t>
  </si>
  <si>
    <t>HONORARIOS POR SERVICIOS</t>
  </si>
  <si>
    <t>GASTOS Y COMISIONES TERCEROS</t>
  </si>
  <si>
    <t>HONORARIOS POR SERV TERCEROS</t>
  </si>
  <si>
    <t>Otros Gastos e Ingresos Financieros</t>
  </si>
  <si>
    <t>GTOS.Y COMISIONES</t>
  </si>
  <si>
    <t>FINANCIAMIENTO MONTACARGAS</t>
  </si>
  <si>
    <t>MANTEMIENTO MONTACARGAS</t>
  </si>
  <si>
    <t>COSTOS ARRENDAMIENTOS OPERATIVOS</t>
  </si>
  <si>
    <t>RESULTADO EN VENTAS DE ACTIVOS FIJOS</t>
  </si>
  <si>
    <t>Otros Ingresos-Egresos</t>
  </si>
  <si>
    <t>VARIOS</t>
  </si>
  <si>
    <t>GASTOS NO DEDUCIBLES</t>
  </si>
  <si>
    <t>ISR</t>
  </si>
  <si>
    <t xml:space="preserve"> RESERVA LEGAL EJERCICIO ACTUAL</t>
  </si>
  <si>
    <t xml:space="preserve"> ISR DIFERIDO GASTO</t>
  </si>
  <si>
    <t>Gastos de Operación</t>
  </si>
  <si>
    <t>PAPELERIA Y UTILES</t>
  </si>
  <si>
    <t>CAPACITACION TECNICA</t>
  </si>
  <si>
    <t>HONORARIOS</t>
  </si>
  <si>
    <t>DIETAS</t>
  </si>
  <si>
    <t>SUELDOS Y SALARIOS</t>
  </si>
  <si>
    <t>AGUINALDOS</t>
  </si>
  <si>
    <t>VACACIONES</t>
  </si>
  <si>
    <t>INDEMNIZACIONES</t>
  </si>
  <si>
    <t>BONIFICACIONES</t>
  </si>
  <si>
    <t>SEGURO SOCIAL-CUOTA PATRONAL</t>
  </si>
  <si>
    <t>SEGURO DE VIDA</t>
  </si>
  <si>
    <t>FESTEJOS</t>
  </si>
  <si>
    <t>VIAJES Y VIATICOS</t>
  </si>
  <si>
    <t>COMBUSTIBLES Y LUBRICANTES</t>
  </si>
  <si>
    <t>COMUNICACIONES Y CORREO</t>
  </si>
  <si>
    <t>MANTENIMIENTO PROPIO INSTALACIONES</t>
  </si>
  <si>
    <t>APORTE PATRONAL PENSIONES (AFP)</t>
  </si>
  <si>
    <t>IMPUESTOS MUNICIPALES</t>
  </si>
  <si>
    <t>COMISIONES A VENDEDORES</t>
  </si>
  <si>
    <t>ALQUILERES</t>
  </si>
  <si>
    <t>TOTAL GASTOS DE OPERACIÓN</t>
  </si>
  <si>
    <t>COSTOS ARREND SERVIDORES Y LICENCIAS</t>
  </si>
  <si>
    <t>V.ORIG.MOB.EQ OFIC</t>
  </si>
  <si>
    <t>DEP.AC.VO.MOB.EQ.OLA</t>
  </si>
  <si>
    <t>DEP.MOB.Y EQUIPO OFI</t>
  </si>
  <si>
    <t>GTS FORMALI CRE TERC</t>
  </si>
  <si>
    <t>CXC COMERCIO OTROS</t>
  </si>
  <si>
    <t>CXC. Co.RELACIONADAS</t>
  </si>
  <si>
    <t>DEPO. COMERCIALES</t>
  </si>
  <si>
    <t>INT.RECIB.DEP.BANCAR</t>
  </si>
  <si>
    <t>PREST.FID.Y ROTATIVO</t>
  </si>
  <si>
    <t>OTROS COSTOS TERCERO</t>
  </si>
  <si>
    <t>M.O CONTRATADA</t>
  </si>
  <si>
    <t>DEPOSITOS A PLAZO ML</t>
  </si>
  <si>
    <t>ENERGIA ELECTRICA</t>
  </si>
  <si>
    <t>PROPAGANDA</t>
  </si>
  <si>
    <t>ASEO Y LIMP DE INSTA</t>
  </si>
  <si>
    <t>ING POR LEASING TERC</t>
  </si>
  <si>
    <t>OTROS SEGUROS (MTTO RAV4)</t>
  </si>
  <si>
    <t>OTROS DEUDORES</t>
  </si>
  <si>
    <t>ACTIVOS POR DERECHO</t>
  </si>
  <si>
    <t>AMORT ACT POR DERECH</t>
  </si>
  <si>
    <t>PASIVO ARREND CP</t>
  </si>
  <si>
    <t>PASIVO ARREND LP</t>
  </si>
  <si>
    <t>GTOS FINAN DERECHO D</t>
  </si>
  <si>
    <t>AMORT ACTIVO DERECHO</t>
  </si>
  <si>
    <t>SEGURO GASTOS MEDICO</t>
  </si>
  <si>
    <t>ANT.COMPRAS ACT.FIJO</t>
  </si>
  <si>
    <t>REPRESENTACIONES</t>
  </si>
  <si>
    <t>SERVICIOS DE AGUA</t>
  </si>
  <si>
    <t>ESTADO DE RESULTADOS DEL 1o.DE ENERO AL 30 DE NOVIEMBRE DE 2021</t>
  </si>
  <si>
    <t>30.11.2021</t>
  </si>
  <si>
    <t>30.11.2020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</si>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</sst>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_);_(* \(#,##0.0\);_(* &quot;-&quot;??_);_(@_)"/>
    <numFmt numFmtId="167" formatCode="#,##0.0_);[Red]\(#,##0.0\)"/>
    <numFmt numFmtId="168" formatCode="#,##0.0;[Red]\-#,##0.0"/>
    <numFmt numFmtId="169" formatCode="#,##0.0_);\(#,##0.0\)"/>
    <numFmt numFmtId="170" formatCode="0.0"/>
    <numFmt numFmtId="171" formatCode="_(* #,##0.0_);_(* \(#,##0.0\);_(* &quot;-&quot;?_);_(@_)"/>
    <numFmt numFmtId="172" formatCode="#,##0.0;[Red]#,##0.0"/>
    <numFmt numFmtId="173" formatCode="_(&quot;$&quot;* #,##0.00_);_(&quot;$&quot;* \(#,##0.00\);_(&quot;$&quot;* &quot;-&quot;??_);_(@_)"/>
    <numFmt numFmtId="174" formatCode="#,##0.0000000000000000;[Red]#,##0.0000000000000000"/>
    <numFmt numFmtId="175" formatCode="#,##0.00000000000000;[Red]#,##0.0000000000000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8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7" applyNumberFormat="0" applyAlignment="0" applyProtection="0"/>
    <xf numFmtId="0" fontId="23" fillId="6" borderId="8" applyNumberFormat="0" applyAlignment="0" applyProtection="0"/>
    <xf numFmtId="0" fontId="24" fillId="6" borderId="7" applyNumberFormat="0" applyAlignment="0" applyProtection="0"/>
    <xf numFmtId="0" fontId="25" fillId="0" borderId="9" applyNumberFormat="0" applyFill="0" applyAlignment="0" applyProtection="0"/>
    <xf numFmtId="0" fontId="26" fillId="7" borderId="10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3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0" fillId="32" borderId="0" applyNumberFormat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4" fillId="8" borderId="11" applyNumberFormat="0" applyFont="0" applyAlignment="0" applyProtection="0"/>
    <xf numFmtId="165" fontId="3" fillId="0" borderId="0" applyFont="0" applyFill="0" applyBorder="0" applyAlignment="0" applyProtection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3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165" fontId="5" fillId="0" borderId="0" xfId="1"/>
    <xf numFmtId="0" fontId="7" fillId="0" borderId="0" xfId="0" applyFont="1" applyAlignment="1">
      <alignment horizontal="center"/>
    </xf>
    <xf numFmtId="167" fontId="7" fillId="0" borderId="0" xfId="1" applyNumberFormat="1" applyFont="1" applyAlignment="1">
      <alignment horizontal="centerContinuous"/>
    </xf>
    <xf numFmtId="167" fontId="6" fillId="0" borderId="0" xfId="1" applyNumberFormat="1" applyFont="1" applyAlignment="1">
      <alignment horizontal="centerContinuous"/>
    </xf>
    <xf numFmtId="167" fontId="6" fillId="0" borderId="0" xfId="1" applyNumberFormat="1" applyFont="1"/>
    <xf numFmtId="0" fontId="6" fillId="0" borderId="0" xfId="0" applyFont="1" applyAlignment="1">
      <alignment horizontal="centerContinuous"/>
    </xf>
    <xf numFmtId="40" fontId="6" fillId="0" borderId="0" xfId="0" applyNumberFormat="1" applyFont="1"/>
    <xf numFmtId="0" fontId="7" fillId="0" borderId="0" xfId="0" applyFont="1" applyAlignment="1">
      <alignment horizontal="centerContinuous"/>
    </xf>
    <xf numFmtId="167" fontId="6" fillId="0" borderId="0" xfId="1" applyNumberFormat="1" applyFont="1" applyAlignment="1">
      <alignment horizontal="left"/>
    </xf>
    <xf numFmtId="167" fontId="7" fillId="0" borderId="0" xfId="1" applyNumberFormat="1" applyFont="1"/>
    <xf numFmtId="49" fontId="6" fillId="0" borderId="0" xfId="1" applyNumberFormat="1" applyFont="1"/>
    <xf numFmtId="167" fontId="6" fillId="0" borderId="0" xfId="1" quotePrefix="1" applyNumberFormat="1" applyFont="1"/>
    <xf numFmtId="40" fontId="6" fillId="0" borderId="0" xfId="1" applyNumberFormat="1" applyFont="1"/>
    <xf numFmtId="168" fontId="6" fillId="0" borderId="0" xfId="1" applyNumberFormat="1" applyFont="1"/>
    <xf numFmtId="167" fontId="7" fillId="0" borderId="0" xfId="1" applyNumberFormat="1" applyFont="1" applyAlignment="1">
      <alignment horizontal="left"/>
    </xf>
    <xf numFmtId="167" fontId="7" fillId="0" borderId="0" xfId="0" applyNumberFormat="1" applyFont="1"/>
    <xf numFmtId="169" fontId="6" fillId="0" borderId="0" xfId="1" applyNumberFormat="1" applyFont="1"/>
    <xf numFmtId="167" fontId="6" fillId="0" borderId="0" xfId="2" applyNumberFormat="1" applyFont="1"/>
    <xf numFmtId="167" fontId="7" fillId="0" borderId="2" xfId="1" applyNumberFormat="1" applyFont="1" applyBorder="1"/>
    <xf numFmtId="167" fontId="5" fillId="0" borderId="0" xfId="0" applyNumberFormat="1" applyFont="1"/>
    <xf numFmtId="0" fontId="6" fillId="0" borderId="0" xfId="0" applyFont="1" applyAlignment="1">
      <alignment horizontal="center"/>
    </xf>
    <xf numFmtId="167" fontId="5" fillId="0" borderId="0" xfId="1" applyNumberFormat="1"/>
    <xf numFmtId="167" fontId="5" fillId="0" borderId="1" xfId="1" applyNumberFormat="1" applyBorder="1"/>
    <xf numFmtId="167" fontId="5" fillId="0" borderId="0" xfId="1" applyNumberFormat="1" applyAlignment="1">
      <alignment horizontal="left"/>
    </xf>
    <xf numFmtId="0" fontId="8" fillId="0" borderId="0" xfId="0" applyFont="1"/>
    <xf numFmtId="0" fontId="9" fillId="0" borderId="0" xfId="0" applyFont="1"/>
    <xf numFmtId="167" fontId="8" fillId="0" borderId="0" xfId="1" applyNumberFormat="1" applyFont="1" applyAlignment="1">
      <alignment horizontal="centerContinuous"/>
    </xf>
    <xf numFmtId="167" fontId="5" fillId="0" borderId="0" xfId="1" applyNumberFormat="1" applyAlignment="1">
      <alignment horizontal="centerContinuous"/>
    </xf>
    <xf numFmtId="167" fontId="5" fillId="0" borderId="0" xfId="1" applyNumberFormat="1" applyAlignment="1">
      <alignment horizontal="center"/>
    </xf>
    <xf numFmtId="167" fontId="10" fillId="0" borderId="0" xfId="1" applyNumberFormat="1" applyFont="1"/>
    <xf numFmtId="0" fontId="8" fillId="0" borderId="0" xfId="0" applyFont="1" applyAlignment="1">
      <alignment horizontal="centerContinuous"/>
    </xf>
    <xf numFmtId="0" fontId="8" fillId="0" borderId="0" xfId="0" applyFont="1" applyAlignment="1">
      <alignment horizontal="center"/>
    </xf>
    <xf numFmtId="167" fontId="8" fillId="0" borderId="0" xfId="1" applyNumberFormat="1" applyFont="1"/>
    <xf numFmtId="167" fontId="8" fillId="0" borderId="1" xfId="1" applyNumberFormat="1" applyFont="1" applyBorder="1"/>
    <xf numFmtId="167" fontId="8" fillId="0" borderId="2" xfId="1" applyNumberFormat="1" applyFont="1" applyBorder="1"/>
    <xf numFmtId="167" fontId="5" fillId="0" borderId="0" xfId="1" quotePrefix="1" applyNumberFormat="1" applyAlignment="1">
      <alignment horizontal="left"/>
    </xf>
    <xf numFmtId="166" fontId="0" fillId="0" borderId="0" xfId="1" applyNumberFormat="1" applyFont="1"/>
    <xf numFmtId="166" fontId="8" fillId="0" borderId="0" xfId="1" applyNumberFormat="1" applyFont="1"/>
    <xf numFmtId="170" fontId="0" fillId="0" borderId="0" xfId="0" applyNumberFormat="1"/>
    <xf numFmtId="166" fontId="5" fillId="0" borderId="1" xfId="1" applyNumberFormat="1" applyBorder="1"/>
    <xf numFmtId="165" fontId="11" fillId="0" borderId="0" xfId="1" applyFont="1"/>
    <xf numFmtId="167" fontId="5" fillId="0" borderId="1" xfId="1" applyNumberFormat="1" applyBorder="1" applyAlignment="1">
      <alignment horizontal="centerContinuous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167" fontId="8" fillId="0" borderId="2" xfId="0" applyNumberFormat="1" applyFont="1" applyBorder="1"/>
    <xf numFmtId="167" fontId="8" fillId="0" borderId="0" xfId="0" applyNumberFormat="1" applyFont="1"/>
    <xf numFmtId="167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quotePrefix="1" applyFont="1" applyAlignment="1">
      <alignment horizontal="left"/>
    </xf>
    <xf numFmtId="166" fontId="5" fillId="0" borderId="0" xfId="1" applyNumberFormat="1"/>
    <xf numFmtId="0" fontId="10" fillId="0" borderId="0" xfId="0" applyFont="1" applyAlignment="1">
      <alignment horizontal="centerContinuous"/>
    </xf>
    <xf numFmtId="169" fontId="5" fillId="0" borderId="0" xfId="1" applyNumberFormat="1"/>
    <xf numFmtId="171" fontId="5" fillId="0" borderId="0" xfId="1" applyNumberFormat="1"/>
    <xf numFmtId="167" fontId="5" fillId="0" borderId="1" xfId="0" applyNumberFormat="1" applyFont="1" applyBorder="1"/>
    <xf numFmtId="167" fontId="7" fillId="0" borderId="2" xfId="0" applyNumberFormat="1" applyFont="1" applyBorder="1"/>
    <xf numFmtId="166" fontId="7" fillId="0" borderId="2" xfId="1" applyNumberFormat="1" applyFont="1" applyBorder="1"/>
    <xf numFmtId="167" fontId="7" fillId="0" borderId="1" xfId="1" applyNumberFormat="1" applyFont="1" applyBorder="1"/>
    <xf numFmtId="17" fontId="5" fillId="0" borderId="0" xfId="0" applyNumberFormat="1" applyFont="1" applyAlignment="1">
      <alignment horizontal="center"/>
    </xf>
    <xf numFmtId="166" fontId="6" fillId="0" borderId="0" xfId="1" applyNumberFormat="1" applyFont="1"/>
    <xf numFmtId="166" fontId="7" fillId="0" borderId="0" xfId="1" applyNumberFormat="1" applyFont="1"/>
    <xf numFmtId="167" fontId="5" fillId="0" borderId="0" xfId="1" applyNumberFormat="1" applyAlignment="1">
      <alignment horizontal="right"/>
    </xf>
    <xf numFmtId="0" fontId="13" fillId="0" borderId="0" xfId="0" applyFont="1" applyAlignment="1">
      <alignment horizontal="left"/>
    </xf>
    <xf numFmtId="0" fontId="14" fillId="0" borderId="0" xfId="0" applyFont="1"/>
    <xf numFmtId="0" fontId="13" fillId="0" borderId="0" xfId="0" applyFont="1"/>
    <xf numFmtId="166" fontId="5" fillId="0" borderId="1" xfId="1" applyNumberFormat="1" applyBorder="1" applyAlignment="1">
      <alignment horizontal="left"/>
    </xf>
    <xf numFmtId="166" fontId="6" fillId="0" borderId="0" xfId="1" applyNumberFormat="1" applyFont="1" applyAlignment="1">
      <alignment horizontal="right"/>
    </xf>
    <xf numFmtId="166" fontId="6" fillId="0" borderId="0" xfId="1" quotePrefix="1" applyNumberFormat="1" applyFont="1"/>
    <xf numFmtId="166" fontId="6" fillId="0" borderId="1" xfId="1" applyNumberFormat="1" applyFont="1" applyBorder="1"/>
    <xf numFmtId="167" fontId="7" fillId="0" borderId="13" xfId="1" applyNumberFormat="1" applyFont="1" applyBorder="1"/>
    <xf numFmtId="166" fontId="5" fillId="0" borderId="0" xfId="0" applyNumberFormat="1" applyFont="1"/>
    <xf numFmtId="167" fontId="5" fillId="0" borderId="1" xfId="1" applyNumberFormat="1" applyBorder="1" applyAlignment="1">
      <alignment horizontal="left"/>
    </xf>
    <xf numFmtId="172" fontId="5" fillId="0" borderId="0" xfId="0" applyNumberFormat="1" applyFont="1"/>
    <xf numFmtId="166" fontId="5" fillId="0" borderId="1" xfId="1" applyNumberFormat="1" applyFont="1" applyBorder="1"/>
    <xf numFmtId="167" fontId="5" fillId="0" borderId="0" xfId="1" applyNumberFormat="1" applyBorder="1"/>
    <xf numFmtId="0" fontId="1" fillId="0" borderId="0" xfId="55"/>
    <xf numFmtId="165" fontId="0" fillId="0" borderId="0" xfId="1" applyFont="1"/>
    <xf numFmtId="165" fontId="0" fillId="33" borderId="0" xfId="1" applyFont="1" applyFill="1"/>
    <xf numFmtId="165" fontId="0" fillId="0" borderId="0" xfId="1" applyFont="1" applyFill="1"/>
    <xf numFmtId="165" fontId="29" fillId="34" borderId="0" xfId="1" applyFont="1" applyFill="1"/>
    <xf numFmtId="165" fontId="29" fillId="35" borderId="0" xfId="1" applyFont="1" applyFill="1"/>
    <xf numFmtId="165" fontId="29" fillId="33" borderId="0" xfId="1" applyFont="1" applyFill="1"/>
    <xf numFmtId="165" fontId="29" fillId="37" borderId="0" xfId="1" applyFont="1" applyFill="1"/>
    <xf numFmtId="165" fontId="29" fillId="38" borderId="0" xfId="1" applyFont="1" applyFill="1"/>
    <xf numFmtId="166" fontId="5" fillId="0" borderId="0" xfId="1" applyNumberFormat="1" applyFont="1"/>
    <xf numFmtId="166" fontId="5" fillId="0" borderId="0" xfId="1" quotePrefix="1" applyNumberFormat="1" applyFont="1"/>
    <xf numFmtId="0" fontId="5" fillId="0" borderId="0" xfId="1" applyNumberFormat="1"/>
    <xf numFmtId="4" fontId="5" fillId="0" borderId="0" xfId="0" applyNumberFormat="1" applyFont="1"/>
    <xf numFmtId="167" fontId="5" fillId="0" borderId="1" xfId="1" applyNumberFormat="1" applyFill="1" applyBorder="1"/>
    <xf numFmtId="174" fontId="5" fillId="0" borderId="0" xfId="0" applyNumberFormat="1" applyFont="1"/>
    <xf numFmtId="166" fontId="5" fillId="0" borderId="0" xfId="1" applyNumberFormat="1" applyFill="1"/>
    <xf numFmtId="167" fontId="5" fillId="0" borderId="0" xfId="1" applyNumberFormat="1" applyFill="1"/>
    <xf numFmtId="167" fontId="8" fillId="0" borderId="0" xfId="1" applyNumberFormat="1" applyFont="1" applyFill="1"/>
    <xf numFmtId="0" fontId="5" fillId="0" borderId="0" xfId="0" applyFont="1" applyFill="1"/>
    <xf numFmtId="175" fontId="5" fillId="0" borderId="0" xfId="0" applyNumberFormat="1" applyFont="1"/>
    <xf numFmtId="167" fontId="5" fillId="0" borderId="0" xfId="0" applyNumberFormat="1" applyFont="1" applyFill="1"/>
    <xf numFmtId="0" fontId="29" fillId="0" borderId="0" xfId="0" applyFont="1"/>
    <xf numFmtId="0" fontId="29" fillId="0" borderId="0" xfId="0" applyFont="1" applyAlignment="1">
      <alignment horizontal="center"/>
    </xf>
    <xf numFmtId="165" fontId="29" fillId="0" borderId="0" xfId="1" applyFont="1"/>
    <xf numFmtId="165" fontId="0" fillId="0" borderId="0" xfId="44" applyFont="1"/>
    <xf numFmtId="43" fontId="0" fillId="0" borderId="0" xfId="0" applyNumberFormat="1"/>
    <xf numFmtId="0" fontId="0" fillId="36" borderId="0" xfId="0" applyFill="1"/>
    <xf numFmtId="0" fontId="32" fillId="0" borderId="0" xfId="0" applyFont="1"/>
    <xf numFmtId="4" fontId="0" fillId="0" borderId="0" xfId="0" applyNumberFormat="1"/>
    <xf numFmtId="0" fontId="0" fillId="33" borderId="0" xfId="0" applyFill="1"/>
    <xf numFmtId="167" fontId="33" fillId="0" borderId="0" xfId="1" applyNumberFormat="1" applyFont="1"/>
    <xf numFmtId="167" fontId="33" fillId="0" borderId="0" xfId="1" applyNumberFormat="1" applyFont="1" applyBorder="1"/>
    <xf numFmtId="167" fontId="33" fillId="0" borderId="1" xfId="1" applyNumberFormat="1" applyFont="1" applyBorder="1"/>
    <xf numFmtId="167" fontId="34" fillId="0" borderId="0" xfId="1" applyNumberFormat="1" applyFont="1"/>
    <xf numFmtId="0" fontId="7" fillId="0" borderId="0" xfId="0" applyFont="1" applyAlignment="1">
      <alignment horizontal="center"/>
    </xf>
    <xf numFmtId="167" fontId="7" fillId="0" borderId="0" xfId="1" applyNumberFormat="1" applyFont="1" applyAlignment="1">
      <alignment horizontal="center"/>
    </xf>
    <xf numFmtId="165" fontId="5" fillId="0" borderId="0" xfId="1" applyFont="1"/>
    <xf numFmtId="165" fontId="33" fillId="0" borderId="0" xfId="1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5" fontId="5" fillId="0" borderId="0" xfId="1" applyFill="1"/>
    <xf numFmtId="4" fontId="0" fillId="0" borderId="0" xfId="0" applyNumberFormat="1" applyFill="1"/>
    <xf numFmtId="0" fontId="7" fillId="0" borderId="0" xfId="0" applyFont="1" applyAlignment="1">
      <alignment horizontal="center"/>
    </xf>
    <xf numFmtId="166" fontId="7" fillId="0" borderId="0" xfId="1" applyNumberFormat="1" applyFont="1" applyAlignment="1">
      <alignment horizontal="center"/>
    </xf>
    <xf numFmtId="167" fontId="7" fillId="0" borderId="0" xfId="1" applyNumberFormat="1" applyFont="1" applyAlignment="1">
      <alignment horizontal="center"/>
    </xf>
    <xf numFmtId="166" fontId="5" fillId="0" borderId="3" xfId="1" applyNumberFormat="1" applyBorder="1" applyAlignment="1">
      <alignment horizontal="center"/>
    </xf>
    <xf numFmtId="167" fontId="8" fillId="0" borderId="0" xfId="1" applyNumberFormat="1" applyFont="1" applyAlignment="1">
      <alignment horizontal="center"/>
    </xf>
    <xf numFmtId="167" fontId="5" fillId="0" borderId="0" xfId="1" applyNumberFormat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center"/>
    </xf>
    <xf numFmtId="167" fontId="12" fillId="0" borderId="0" xfId="1" applyNumberFormat="1" applyFont="1" applyAlignment="1">
      <alignment horizontal="left"/>
    </xf>
    <xf numFmtId="0" fontId="13" fillId="0" borderId="0" xfId="0" applyFont="1" applyAlignment="1">
      <alignment horizontal="left"/>
    </xf>
  </cellXfs>
  <cellStyles count="58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 xr:uid="{00000000-0005-0000-0000-000021000000}"/>
    <cellStyle name="Millares 2 2" xfId="54" xr:uid="{2B6AA80A-A1F4-45D5-8341-1069A92ACCF8}"/>
    <cellStyle name="Millares 2 3" xfId="57" xr:uid="{C5461134-E370-4A37-AC89-94DB24E0C3DA}"/>
    <cellStyle name="Millares 3" xfId="49" xr:uid="{F80ED933-96A8-4635-A5EC-C063E2A5BE3D}"/>
    <cellStyle name="Millares 4" xfId="52" xr:uid="{B090C5CA-63B8-4685-AA1F-7507076E627C}"/>
    <cellStyle name="Millares 5" xfId="56" xr:uid="{8C546410-DA2B-475E-A9CC-437A8F3514B1}"/>
    <cellStyle name="Moneda 2" xfId="53" xr:uid="{038D72AA-9079-4FA8-BDF2-1E1EFF2E6A39}"/>
    <cellStyle name="Neutral" xfId="10" builtinId="28" customBuiltin="1"/>
    <cellStyle name="Normal" xfId="0" builtinId="0"/>
    <cellStyle name="Normal 2" xfId="45" xr:uid="{00000000-0005-0000-0000-000024000000}"/>
    <cellStyle name="Normal 3" xfId="46" xr:uid="{00000000-0005-0000-0000-000025000000}"/>
    <cellStyle name="Normal 4" xfId="47" xr:uid="{00000000-0005-0000-0000-000026000000}"/>
    <cellStyle name="Normal 4 2" xfId="50" xr:uid="{08300509-BA3C-48D2-974D-BACC7B557C49}"/>
    <cellStyle name="Normal 5" xfId="43" xr:uid="{00000000-0005-0000-0000-000027000000}"/>
    <cellStyle name="Normal 6" xfId="51" xr:uid="{48416745-AE46-49E5-9ECB-F41E5D4A6553}"/>
    <cellStyle name="Normal 7" xfId="55" xr:uid="{EC515014-093B-43BC-880E-1FD5DE16F60E}"/>
    <cellStyle name="Notas 2" xfId="48" xr:uid="{00000000-0005-0000-0000-00002800000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1">
    <dxf>
      <numFmt numFmtId="176" formatCode="##,##0.0,;\(\ ##,##0.0,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433" y="63500"/>
          <a:ext cx="1075267" cy="1036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774700</xdr:colOff>
          <xdr:row>0</xdr:row>
          <xdr:rowOff>0</xdr:rowOff>
        </xdr:to>
        <xdr:sp macro="" textlink="">
          <xdr:nvSpPr>
            <xdr:cNvPr id="2052" name="FPMExcelClientSheetOptionstb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"/>
      <sheetName val="BALANCE"/>
      <sheetName val="ESTADO"/>
      <sheetName val="CUENTAS 9"/>
      <sheetName val="INT.COM.O.OP."/>
      <sheetName val="VENTAS 9"/>
      <sheetName val="VENTAS COM."/>
      <sheetName val="BALANCE MON."/>
      <sheetName val="INV.COMP.AFI."/>
      <sheetName val="COMP.PROV.IMP."/>
      <sheetName val="INV.PROV.IMP."/>
      <sheetName val="DEP.ACT.FIJ."/>
      <sheetName val="ANTIGUEDAD"/>
      <sheetName val="CONVALIDACION"/>
      <sheetName val="UNIDADES"/>
      <sheetName val="batxt"/>
      <sheetName val="estxt"/>
      <sheetName val="c9txt"/>
      <sheetName val="icotxt"/>
      <sheetName val="v9txt"/>
      <sheetName val="vctxt"/>
      <sheetName val="intxt"/>
      <sheetName val="comtxt"/>
      <sheetName val="invimptxt"/>
      <sheetName val="daftxt"/>
      <sheetName val="calculo"/>
      <sheetName val="Macro2"/>
    </sheetNames>
    <sheetDataSet>
      <sheetData sheetId="0">
        <row r="8">
          <cell r="D8" t="str">
            <v>940145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930121</v>
          </cell>
          <cell r="C5" t="str">
            <v>KONTEIN</v>
          </cell>
        </row>
        <row r="6">
          <cell r="B6" t="str">
            <v>930122</v>
          </cell>
          <cell r="C6" t="str">
            <v>SUN CHEMICAL</v>
          </cell>
        </row>
        <row r="7">
          <cell r="B7" t="str">
            <v>930125</v>
          </cell>
          <cell r="C7" t="str">
            <v>SPECIALTY</v>
          </cell>
        </row>
        <row r="8">
          <cell r="B8" t="str">
            <v>930126</v>
          </cell>
          <cell r="C8" t="str">
            <v>IND.TRANSF.DE PAPEL</v>
          </cell>
        </row>
        <row r="9">
          <cell r="B9" t="str">
            <v>930127</v>
          </cell>
          <cell r="C9" t="str">
            <v>CORPAK</v>
          </cell>
        </row>
        <row r="10">
          <cell r="B10" t="str">
            <v>930129</v>
          </cell>
          <cell r="C10" t="str">
            <v>CARTONERA</v>
          </cell>
        </row>
        <row r="11">
          <cell r="B11" t="str">
            <v>930130</v>
          </cell>
          <cell r="C11" t="str">
            <v>CELOPRINT</v>
          </cell>
        </row>
        <row r="12">
          <cell r="B12" t="str">
            <v>930131</v>
          </cell>
          <cell r="C12" t="str">
            <v>REPROCENTRO</v>
          </cell>
        </row>
        <row r="13">
          <cell r="B13" t="str">
            <v>930134</v>
          </cell>
          <cell r="C13" t="str">
            <v>IGSAL</v>
          </cell>
        </row>
        <row r="14">
          <cell r="B14" t="str">
            <v>930135</v>
          </cell>
          <cell r="C14" t="str">
            <v>ROTOFLEX</v>
          </cell>
        </row>
        <row r="15">
          <cell r="B15" t="str">
            <v>930138</v>
          </cell>
          <cell r="C15" t="str">
            <v>IMPREX</v>
          </cell>
        </row>
        <row r="16">
          <cell r="B16" t="str">
            <v>940140</v>
          </cell>
          <cell r="C16" t="str">
            <v>EMPAQUES FINOS</v>
          </cell>
        </row>
        <row r="17">
          <cell r="B17" t="str">
            <v>940141</v>
          </cell>
          <cell r="C17" t="str">
            <v>LITO ZADIK</v>
          </cell>
        </row>
        <row r="18">
          <cell r="B18" t="str">
            <v>940142</v>
          </cell>
          <cell r="C18" t="str">
            <v>CEGSA</v>
          </cell>
        </row>
        <row r="19">
          <cell r="B19" t="str">
            <v>940143</v>
          </cell>
          <cell r="C19" t="str">
            <v>IPCA</v>
          </cell>
        </row>
        <row r="20">
          <cell r="B20" t="str">
            <v>940144</v>
          </cell>
          <cell r="C20" t="str">
            <v>BOLSAS DE PAPEL</v>
          </cell>
        </row>
        <row r="21">
          <cell r="B21" t="str">
            <v>940145</v>
          </cell>
          <cell r="C21" t="str">
            <v>HISPANIA</v>
          </cell>
        </row>
        <row r="22">
          <cell r="B22" t="str">
            <v>940146</v>
          </cell>
          <cell r="C22" t="str">
            <v>LITOGUAT</v>
          </cell>
        </row>
        <row r="23">
          <cell r="B23" t="str">
            <v>940148</v>
          </cell>
          <cell r="C23" t="str">
            <v>COPACASA</v>
          </cell>
        </row>
        <row r="24">
          <cell r="B24" t="str">
            <v>940149</v>
          </cell>
          <cell r="C24" t="str">
            <v>PLEK</v>
          </cell>
        </row>
        <row r="25">
          <cell r="B25" t="str">
            <v>940152</v>
          </cell>
          <cell r="C25" t="str">
            <v>INV.SIGMA,S.A,</v>
          </cell>
        </row>
        <row r="26">
          <cell r="B26" t="str">
            <v>940153</v>
          </cell>
          <cell r="C26" t="str">
            <v>SUN CHEM.DE GUAT.</v>
          </cell>
        </row>
        <row r="27">
          <cell r="B27" t="str">
            <v>970171</v>
          </cell>
          <cell r="C27" t="str">
            <v>MAGMA</v>
          </cell>
        </row>
        <row r="28">
          <cell r="B28" t="str">
            <v>980182</v>
          </cell>
          <cell r="C28" t="str">
            <v>BADGER</v>
          </cell>
        </row>
        <row r="29">
          <cell r="B29" t="str">
            <v>980183</v>
          </cell>
          <cell r="C29" t="str">
            <v>SIERRA</v>
          </cell>
        </row>
        <row r="30">
          <cell r="B30" t="str">
            <v>980184</v>
          </cell>
          <cell r="C30" t="str">
            <v>ELPAC INC.</v>
          </cell>
        </row>
        <row r="31">
          <cell r="B31" t="str">
            <v>930234</v>
          </cell>
          <cell r="C31" t="str">
            <v>EDP/SIGMA</v>
          </cell>
        </row>
        <row r="32">
          <cell r="B32" t="str">
            <v>940246</v>
          </cell>
          <cell r="C32" t="str">
            <v>SIGMA DE GUATEMALA</v>
          </cell>
        </row>
        <row r="33">
          <cell r="B33" t="str">
            <v>940250</v>
          </cell>
          <cell r="C33" t="str">
            <v>INDURSA</v>
          </cell>
        </row>
        <row r="34">
          <cell r="B34" t="str">
            <v>950256</v>
          </cell>
          <cell r="C34" t="str">
            <v>SIGMA DE HONDURAS</v>
          </cell>
        </row>
        <row r="35">
          <cell r="B35" t="str">
            <v>950257</v>
          </cell>
          <cell r="C35" t="str">
            <v>CANASA</v>
          </cell>
        </row>
        <row r="36">
          <cell r="B36" t="str">
            <v>960266</v>
          </cell>
          <cell r="C36" t="str">
            <v>SIGMA DE NICARAGUA</v>
          </cell>
        </row>
        <row r="37">
          <cell r="B37" t="str">
            <v>970276</v>
          </cell>
          <cell r="C37" t="str">
            <v>SIGMA DE COSTA RICA</v>
          </cell>
        </row>
        <row r="38">
          <cell r="B38" t="str">
            <v>970277</v>
          </cell>
          <cell r="C38" t="str">
            <v>QUIMICAS SOL</v>
          </cell>
        </row>
        <row r="39">
          <cell r="B39" t="str">
            <v>980281</v>
          </cell>
          <cell r="C39" t="str">
            <v>SIGMA COVIS</v>
          </cell>
        </row>
        <row r="40">
          <cell r="B40" t="str">
            <v>980282</v>
          </cell>
          <cell r="C40" t="str">
            <v>CARIBBEAN</v>
          </cell>
        </row>
        <row r="41">
          <cell r="B41" t="str">
            <v>930331</v>
          </cell>
          <cell r="C41" t="str">
            <v>SIGMA CENTRAL</v>
          </cell>
        </row>
        <row r="42">
          <cell r="B42" t="str">
            <v>930402</v>
          </cell>
          <cell r="C42" t="str">
            <v>GAMMA,S.A.</v>
          </cell>
        </row>
        <row r="43">
          <cell r="B43" t="str">
            <v>980595</v>
          </cell>
          <cell r="C43" t="str">
            <v>NORTHERN FOREST</v>
          </cell>
        </row>
        <row r="44">
          <cell r="B44" t="str">
            <v>980596</v>
          </cell>
          <cell r="C44" t="str">
            <v>LAKI</v>
          </cell>
        </row>
        <row r="45">
          <cell r="B45" t="str">
            <v>980597</v>
          </cell>
          <cell r="C45" t="str">
            <v>KRAFT</v>
          </cell>
        </row>
        <row r="46">
          <cell r="B46" t="str">
            <v>980981</v>
          </cell>
          <cell r="C46" t="str">
            <v>PERTIMEX,S.A.</v>
          </cell>
        </row>
        <row r="47">
          <cell r="B47" t="str">
            <v>980983</v>
          </cell>
          <cell r="C47" t="str">
            <v>Q.CORP</v>
          </cell>
        </row>
        <row r="48">
          <cell r="B48" t="str">
            <v>980984</v>
          </cell>
          <cell r="C48" t="str">
            <v>NORCREST</v>
          </cell>
        </row>
        <row r="49">
          <cell r="B49" t="str">
            <v>980985</v>
          </cell>
          <cell r="C49" t="str">
            <v>WORLD IND.RESOURCES</v>
          </cell>
        </row>
        <row r="50">
          <cell r="B50" t="str">
            <v>980986</v>
          </cell>
          <cell r="C50" t="str">
            <v>BUFKOR</v>
          </cell>
        </row>
        <row r="51">
          <cell r="B51" t="str">
            <v>980987</v>
          </cell>
          <cell r="C51" t="str">
            <v>SARMAN</v>
          </cell>
        </row>
        <row r="52">
          <cell r="B52" t="str">
            <v>980988</v>
          </cell>
          <cell r="C52" t="str">
            <v>ELPAC LTDA.</v>
          </cell>
        </row>
        <row r="53">
          <cell r="B53" t="str">
            <v>980989</v>
          </cell>
          <cell r="C53" t="str">
            <v>UNIPAK</v>
          </cell>
        </row>
        <row r="54">
          <cell r="B54">
            <v>930332</v>
          </cell>
          <cell r="C54" t="str">
            <v>CONSOL. SIGMA S.A.</v>
          </cell>
        </row>
        <row r="55">
          <cell r="B55" t="str">
            <v>960267</v>
          </cell>
          <cell r="C55" t="str">
            <v>SOLUCIONES DE EMPAQUES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ustomProperty" Target="../customProperty4.bin"/><Relationship Id="rId7" Type="http://schemas.openxmlformats.org/officeDocument/2006/relationships/control" Target="../activeX/activeX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2.xml"/><Relationship Id="rId4" Type="http://schemas.openxmlformats.org/officeDocument/2006/relationships/customProperty" Target="../customProperty5.bin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C6C8-62F9-4735-8FD6-149B37D9D881}">
  <sheetPr>
    <pageSetUpPr fitToPage="1"/>
  </sheetPr>
  <dimension ref="B2:M77"/>
  <sheetViews>
    <sheetView showGridLines="0" view="pageBreakPreview" zoomScale="80" zoomScaleNormal="80" zoomScaleSheetLayoutView="80" workbookViewId="0">
      <selection activeCell="E11" sqref="E11"/>
    </sheetView>
  </sheetViews>
  <sheetFormatPr baseColWidth="10" defaultColWidth="9.1796875" defaultRowHeight="12.5" x14ac:dyDescent="0.25"/>
  <cols>
    <col min="1" max="1" width="3.7265625" style="1" customWidth="1"/>
    <col min="2" max="2" width="3.81640625" style="2" customWidth="1"/>
    <col min="3" max="3" width="8.54296875" style="2" customWidth="1"/>
    <col min="4" max="4" width="24.1796875" style="2" customWidth="1"/>
    <col min="5" max="5" width="12.1796875" style="2" customWidth="1"/>
    <col min="6" max="6" width="7.453125" style="2" customWidth="1"/>
    <col min="7" max="7" width="6.1796875" style="2" customWidth="1"/>
    <col min="8" max="8" width="13.453125" style="2" customWidth="1"/>
    <col min="9" max="9" width="7.1796875" style="2" customWidth="1"/>
    <col min="10" max="10" width="13.453125" style="2" customWidth="1"/>
    <col min="11" max="11" width="9.81640625" style="1" bestFit="1" customWidth="1"/>
    <col min="12" max="13" width="10.26953125" style="1" bestFit="1" customWidth="1"/>
    <col min="14" max="16384" width="9.1796875" style="1"/>
  </cols>
  <sheetData>
    <row r="2" spans="2:13" ht="13" x14ac:dyDescent="0.3">
      <c r="H2" s="3"/>
      <c r="I2" s="3"/>
      <c r="J2" s="3"/>
    </row>
    <row r="3" spans="2:13" ht="13" x14ac:dyDescent="0.3">
      <c r="D3" s="3"/>
    </row>
    <row r="4" spans="2:13" ht="13" x14ac:dyDescent="0.3">
      <c r="D4" s="3"/>
      <c r="H4" s="3"/>
      <c r="J4" s="3"/>
    </row>
    <row r="5" spans="2:13" ht="13" x14ac:dyDescent="0.3">
      <c r="B5" s="3"/>
      <c r="C5" s="3"/>
      <c r="D5" s="3"/>
    </row>
    <row r="6" spans="2:13" ht="13" x14ac:dyDescent="0.3">
      <c r="B6" s="121" t="s">
        <v>83</v>
      </c>
      <c r="C6" s="121"/>
      <c r="D6" s="121"/>
      <c r="E6" s="121"/>
      <c r="F6" s="121"/>
      <c r="G6" s="121"/>
      <c r="H6" s="121"/>
      <c r="I6" s="121"/>
      <c r="J6" s="121"/>
    </row>
    <row r="7" spans="2:13" ht="13" x14ac:dyDescent="0.3">
      <c r="B7" s="122" t="s">
        <v>332</v>
      </c>
      <c r="C7" s="122"/>
      <c r="D7" s="122"/>
      <c r="E7" s="122"/>
      <c r="F7" s="122"/>
      <c r="G7" s="122"/>
      <c r="H7" s="122"/>
      <c r="I7" s="122"/>
      <c r="J7" s="122"/>
    </row>
    <row r="8" spans="2:13" ht="13" x14ac:dyDescent="0.3">
      <c r="B8" s="122" t="s">
        <v>0</v>
      </c>
      <c r="C8" s="122"/>
      <c r="D8" s="122"/>
      <c r="E8" s="122"/>
      <c r="F8" s="122"/>
      <c r="G8" s="122"/>
      <c r="H8" s="122"/>
      <c r="I8" s="122"/>
      <c r="J8" s="122"/>
    </row>
    <row r="9" spans="2:13" ht="13" x14ac:dyDescent="0.3">
      <c r="B9" s="6"/>
      <c r="C9" s="6"/>
      <c r="D9" s="7"/>
      <c r="E9" s="7"/>
      <c r="F9" s="7"/>
      <c r="G9" s="7"/>
      <c r="H9" s="7"/>
      <c r="J9" s="7"/>
    </row>
    <row r="10" spans="2:13" x14ac:dyDescent="0.25">
      <c r="B10" s="8"/>
      <c r="C10" s="8"/>
      <c r="D10" s="8"/>
      <c r="E10" s="8"/>
      <c r="F10" s="8"/>
      <c r="G10" s="8"/>
      <c r="H10" s="9"/>
      <c r="I10" s="10"/>
      <c r="J10" s="9"/>
    </row>
    <row r="11" spans="2:13" ht="13" x14ac:dyDescent="0.3">
      <c r="B11" s="8"/>
      <c r="C11" s="8"/>
      <c r="D11" s="8"/>
      <c r="E11" s="8"/>
      <c r="F11" s="8"/>
      <c r="G11" s="8"/>
      <c r="H11" s="113"/>
      <c r="I11" s="10"/>
      <c r="J11" s="113"/>
    </row>
    <row r="12" spans="2:13" ht="13" x14ac:dyDescent="0.3">
      <c r="B12" s="8"/>
      <c r="C12" s="8"/>
      <c r="D12" s="8"/>
      <c r="E12" s="8"/>
      <c r="F12" s="8"/>
      <c r="G12" s="8"/>
      <c r="H12" s="11" t="s">
        <v>333</v>
      </c>
      <c r="I12" s="10"/>
      <c r="J12" s="11" t="s">
        <v>334</v>
      </c>
      <c r="K12" s="61"/>
      <c r="L12" s="51"/>
      <c r="M12" s="46"/>
    </row>
    <row r="13" spans="2:13" x14ac:dyDescent="0.25">
      <c r="I13" s="10"/>
    </row>
    <row r="14" spans="2:13" x14ac:dyDescent="0.25">
      <c r="I14" s="10"/>
    </row>
    <row r="15" spans="2:13" x14ac:dyDescent="0.25">
      <c r="B15" s="12"/>
      <c r="C15" s="27" t="s">
        <v>85</v>
      </c>
      <c r="D15" s="8"/>
      <c r="E15" s="8"/>
      <c r="F15" s="8"/>
      <c r="G15" s="8"/>
      <c r="H15" s="71">
        <f>(-'Lista de Saldos IM'!E135-'Lista de Saldos IM'!E136-'Lista de Saldos IM'!E137)/1000</f>
        <v>2731.4143100000001</v>
      </c>
      <c r="I15" s="62"/>
      <c r="J15" s="76">
        <v>2739.5</v>
      </c>
      <c r="K15" s="53"/>
      <c r="L15" s="53"/>
      <c r="M15" s="53"/>
    </row>
    <row r="16" spans="2:13" hidden="1" x14ac:dyDescent="0.25">
      <c r="B16" s="8"/>
      <c r="C16" s="8" t="s">
        <v>1</v>
      </c>
      <c r="D16" s="8"/>
      <c r="E16" s="8"/>
      <c r="F16" s="8"/>
      <c r="G16" s="8"/>
      <c r="H16" s="71" t="e">
        <f>ROUND(#REF!/1000,1)*-1</f>
        <v>#REF!</v>
      </c>
      <c r="I16" s="62"/>
      <c r="J16" s="76" t="e">
        <f>ROUND(#REF!/1000,1)*-1</f>
        <v>#REF!</v>
      </c>
      <c r="K16" s="62"/>
      <c r="L16" s="53"/>
      <c r="M16" s="53"/>
    </row>
    <row r="17" spans="2:13" ht="13" x14ac:dyDescent="0.3">
      <c r="B17" s="8"/>
      <c r="C17" s="8"/>
      <c r="D17" s="6"/>
      <c r="E17" s="6"/>
      <c r="F17" s="8"/>
      <c r="G17" s="8"/>
      <c r="H17" s="63">
        <f>+H15</f>
        <v>2731.4143100000001</v>
      </c>
      <c r="I17" s="62"/>
      <c r="J17" s="63">
        <f>+J15</f>
        <v>2739.5</v>
      </c>
      <c r="K17" s="63"/>
      <c r="L17" s="53"/>
      <c r="M17" s="53"/>
    </row>
    <row r="18" spans="2:13" ht="15" customHeight="1" x14ac:dyDescent="0.25">
      <c r="B18" s="8"/>
      <c r="C18" s="8"/>
      <c r="D18" s="8"/>
      <c r="E18" s="8"/>
      <c r="F18" s="8"/>
      <c r="G18" s="8"/>
      <c r="H18" s="62"/>
      <c r="I18" s="62"/>
      <c r="J18" s="87"/>
      <c r="K18" s="8"/>
    </row>
    <row r="19" spans="2:13" x14ac:dyDescent="0.25">
      <c r="B19" s="14"/>
      <c r="C19" s="25" t="s">
        <v>86</v>
      </c>
      <c r="D19" s="8"/>
      <c r="E19" s="8"/>
      <c r="F19" s="8"/>
      <c r="G19" s="8"/>
      <c r="H19" s="76">
        <f>('Lista de Saldos IM'!E141+'Lista de Saldos IM'!E142+'Lista de Saldos IM'!E143+'Lista de Saldos IM'!E144+'Lista de Saldos IM'!E146+'Lista de Saldos IM'!E147+'Lista de Saldos IM'!E148+'Lista de Saldos IM'!E149+'Lista de Saldos IM'!E150+'Lista de Saldos IM'!E151+'Lista de Saldos IM'!E152+'Lista de Saldos IM'!E153+'Lista de Saldos IM'!E154+'Lista de Saldos IM'!E155+'Lista de Saldos IM'!E157+'Lista de Saldos IM'!E158+'Lista de Saldos IM'!E159+'Lista de Saldos IM'!E160+'Lista de Saldos IM'!E161)/1000</f>
        <v>1024.66365</v>
      </c>
      <c r="I19" s="62"/>
      <c r="J19" s="76">
        <v>1040.2</v>
      </c>
      <c r="K19" s="62"/>
      <c r="M19" s="73"/>
    </row>
    <row r="20" spans="2:13" x14ac:dyDescent="0.25">
      <c r="B20" s="8"/>
      <c r="C20" s="8"/>
      <c r="D20" s="8"/>
      <c r="E20" s="8"/>
      <c r="F20" s="8"/>
      <c r="G20" s="8"/>
      <c r="H20" s="62"/>
      <c r="I20" s="62"/>
      <c r="J20" s="87"/>
      <c r="K20" s="8"/>
    </row>
    <row r="21" spans="2:13" ht="12.5" customHeight="1" x14ac:dyDescent="0.3">
      <c r="B21" s="8"/>
      <c r="C21" s="8"/>
      <c r="D21" s="6" t="s">
        <v>2</v>
      </c>
      <c r="E21" s="6"/>
      <c r="F21" s="16"/>
      <c r="G21" s="16"/>
      <c r="H21" s="63">
        <f>+H17-H19</f>
        <v>1706.7506600000002</v>
      </c>
      <c r="I21" s="62"/>
      <c r="J21" s="63">
        <f>+J17-J19</f>
        <v>1699.3</v>
      </c>
      <c r="K21" s="63"/>
    </row>
    <row r="22" spans="2:13" x14ac:dyDescent="0.25">
      <c r="H22" s="62"/>
      <c r="I22" s="62"/>
      <c r="J22" s="87"/>
      <c r="K22" s="2"/>
    </row>
    <row r="23" spans="2:13" x14ac:dyDescent="0.25">
      <c r="B23" s="8"/>
      <c r="C23" s="8"/>
      <c r="D23" s="8"/>
      <c r="E23" s="8"/>
      <c r="F23" s="8"/>
      <c r="G23" s="8"/>
      <c r="H23" s="62"/>
      <c r="I23" s="62"/>
      <c r="J23" s="87"/>
      <c r="K23" s="8"/>
    </row>
    <row r="24" spans="2:13" hidden="1" x14ac:dyDescent="0.25">
      <c r="B24" s="8"/>
      <c r="C24" s="8" t="s">
        <v>3</v>
      </c>
      <c r="D24" s="8"/>
      <c r="E24" s="8"/>
      <c r="F24" s="8"/>
      <c r="G24" s="8"/>
      <c r="H24" s="62"/>
      <c r="I24" s="62"/>
      <c r="J24" s="87"/>
      <c r="K24" s="8"/>
    </row>
    <row r="25" spans="2:13" hidden="1" x14ac:dyDescent="0.25">
      <c r="B25" s="8"/>
      <c r="C25" s="8"/>
      <c r="D25" s="8"/>
      <c r="E25" s="8"/>
      <c r="F25" s="8"/>
      <c r="G25" s="8"/>
      <c r="H25" s="62"/>
      <c r="I25" s="62"/>
      <c r="J25" s="87"/>
      <c r="K25" s="8"/>
    </row>
    <row r="26" spans="2:13" hidden="1" x14ac:dyDescent="0.25">
      <c r="B26" s="8"/>
      <c r="C26" s="8"/>
      <c r="D26" s="8"/>
      <c r="E26" s="8"/>
      <c r="F26" s="8"/>
      <c r="G26" s="8"/>
      <c r="H26" s="70"/>
      <c r="I26" s="62"/>
      <c r="J26" s="88"/>
      <c r="K26" s="15"/>
    </row>
    <row r="27" spans="2:13" hidden="1" x14ac:dyDescent="0.25">
      <c r="B27" s="14"/>
      <c r="C27" s="8"/>
      <c r="D27" s="8" t="s">
        <v>4</v>
      </c>
      <c r="E27" s="8"/>
      <c r="F27" s="8"/>
      <c r="G27" s="8"/>
      <c r="H27" s="62">
        <v>0</v>
      </c>
      <c r="I27" s="62"/>
      <c r="J27" s="87">
        <v>0</v>
      </c>
      <c r="K27" s="8"/>
    </row>
    <row r="28" spans="2:13" hidden="1" x14ac:dyDescent="0.25">
      <c r="B28" s="8"/>
      <c r="C28" s="8"/>
      <c r="D28" s="8" t="s">
        <v>5</v>
      </c>
      <c r="E28" s="8"/>
      <c r="F28" s="8"/>
      <c r="G28" s="8"/>
      <c r="H28" s="71">
        <v>0</v>
      </c>
      <c r="I28" s="62"/>
      <c r="J28" s="76"/>
      <c r="K28" s="15"/>
    </row>
    <row r="29" spans="2:13" hidden="1" x14ac:dyDescent="0.25">
      <c r="B29" s="8"/>
      <c r="C29" s="8"/>
      <c r="D29" s="8"/>
      <c r="E29" s="8"/>
      <c r="F29" s="8"/>
      <c r="G29" s="8"/>
      <c r="H29" s="62"/>
      <c r="I29" s="62"/>
      <c r="J29" s="87"/>
      <c r="K29" s="8"/>
    </row>
    <row r="30" spans="2:13" hidden="1" x14ac:dyDescent="0.25">
      <c r="D30" s="2" t="s">
        <v>6</v>
      </c>
      <c r="H30" s="71">
        <f>+H27+H28</f>
        <v>0</v>
      </c>
      <c r="I30" s="62"/>
      <c r="J30" s="76">
        <f>+J27+J28</f>
        <v>0</v>
      </c>
      <c r="K30" s="17"/>
    </row>
    <row r="31" spans="2:13" hidden="1" x14ac:dyDescent="0.25">
      <c r="H31" s="62"/>
      <c r="I31" s="62"/>
      <c r="J31" s="87"/>
      <c r="K31" s="2"/>
    </row>
    <row r="32" spans="2:13" ht="13" hidden="1" x14ac:dyDescent="0.3">
      <c r="B32" s="8"/>
      <c r="C32" s="18" t="s">
        <v>7</v>
      </c>
      <c r="D32" s="18"/>
      <c r="E32" s="6"/>
      <c r="F32" s="16"/>
      <c r="G32" s="16"/>
      <c r="H32" s="63">
        <f>+H21-H30</f>
        <v>1706.7506600000002</v>
      </c>
      <c r="I32" s="62"/>
      <c r="J32" s="63">
        <f>+J21-J30</f>
        <v>1699.3</v>
      </c>
      <c r="K32" s="63"/>
    </row>
    <row r="33" spans="2:11" ht="13" hidden="1" x14ac:dyDescent="0.3">
      <c r="D33" s="112" t="s">
        <v>8</v>
      </c>
      <c r="H33" s="62"/>
      <c r="I33" s="62"/>
      <c r="J33" s="87"/>
      <c r="K33" s="2"/>
    </row>
    <row r="34" spans="2:11" x14ac:dyDescent="0.25">
      <c r="C34" s="2" t="s">
        <v>9</v>
      </c>
      <c r="H34" s="62"/>
      <c r="I34" s="62"/>
      <c r="J34" s="87"/>
      <c r="K34" s="2"/>
    </row>
    <row r="35" spans="2:11" hidden="1" x14ac:dyDescent="0.25">
      <c r="D35" s="2" t="s">
        <v>10</v>
      </c>
      <c r="E35" s="8"/>
      <c r="H35" s="62"/>
      <c r="I35" s="62"/>
      <c r="J35" s="87">
        <v>0</v>
      </c>
      <c r="K35" s="8"/>
    </row>
    <row r="36" spans="2:11" x14ac:dyDescent="0.25">
      <c r="D36" s="25" t="s">
        <v>5</v>
      </c>
      <c r="E36" s="8"/>
      <c r="F36" s="8"/>
      <c r="G36" s="8"/>
      <c r="H36" s="62">
        <f>('Lista de Saldos IM'!E200+'Lista de Saldos IM'!E169+'Lista de Saldos IM'!E168)/1000</f>
        <v>328.59367000000003</v>
      </c>
      <c r="I36" s="62"/>
      <c r="J36" s="87">
        <v>267.3</v>
      </c>
      <c r="K36" s="8"/>
    </row>
    <row r="37" spans="2:11" x14ac:dyDescent="0.25">
      <c r="D37" s="8" t="s">
        <v>11</v>
      </c>
      <c r="E37" s="8"/>
      <c r="F37" s="8"/>
      <c r="G37" s="8"/>
      <c r="H37" s="53">
        <f>('Lista de Saldos IM'!E134+'Lista de Saldos IM'!E133+'Lista de Saldos IM'!E139+'Lista de Saldos IM'!E138+'Lista de Saldos IM'!E156+'Lista de Saldos IM'!E170)/1000</f>
        <v>76.232229999999987</v>
      </c>
      <c r="I37" s="62"/>
      <c r="J37" s="53">
        <v>223.8</v>
      </c>
      <c r="K37" s="62"/>
    </row>
    <row r="38" spans="2:11" x14ac:dyDescent="0.25">
      <c r="D38" s="8" t="s">
        <v>12</v>
      </c>
      <c r="E38" s="8"/>
      <c r="F38" s="8"/>
      <c r="G38" s="8"/>
      <c r="H38" s="62"/>
      <c r="I38" s="62"/>
      <c r="J38" s="87">
        <v>0</v>
      </c>
      <c r="K38" s="8"/>
    </row>
    <row r="39" spans="2:11" x14ac:dyDescent="0.25">
      <c r="H39" s="62"/>
      <c r="I39" s="62"/>
      <c r="J39" s="87"/>
      <c r="K39" s="2"/>
    </row>
    <row r="40" spans="2:11" x14ac:dyDescent="0.25">
      <c r="B40" s="8"/>
      <c r="C40" s="8" t="s">
        <v>13</v>
      </c>
      <c r="D40" s="8"/>
      <c r="E40" s="8"/>
      <c r="F40" s="8"/>
      <c r="G40" s="8"/>
      <c r="H40" s="62"/>
      <c r="I40" s="62"/>
      <c r="J40" s="87"/>
      <c r="K40" s="8"/>
    </row>
    <row r="41" spans="2:11" x14ac:dyDescent="0.25">
      <c r="B41" s="8"/>
      <c r="C41" s="25" t="s">
        <v>87</v>
      </c>
      <c r="D41" s="8"/>
      <c r="E41" s="8"/>
      <c r="F41" s="8"/>
      <c r="G41" s="8"/>
      <c r="H41" s="71">
        <f>(-'Lista de Saldos IM'!E162-'Lista de Saldos IM'!E163)/1000</f>
        <v>3.8988800000000001</v>
      </c>
      <c r="I41" s="62"/>
      <c r="J41" s="76">
        <v>3.4</v>
      </c>
      <c r="K41" s="62"/>
    </row>
    <row r="42" spans="2:11" x14ac:dyDescent="0.25">
      <c r="B42" s="8"/>
      <c r="C42" s="8"/>
      <c r="D42" s="8"/>
      <c r="E42" s="8"/>
      <c r="F42" s="8"/>
      <c r="G42" s="8"/>
      <c r="H42" s="62"/>
      <c r="I42" s="62"/>
      <c r="J42" s="87"/>
      <c r="K42" s="8"/>
    </row>
    <row r="43" spans="2:11" x14ac:dyDescent="0.25">
      <c r="H43" s="62"/>
      <c r="I43" s="62"/>
      <c r="J43" s="87"/>
      <c r="K43" s="2"/>
    </row>
    <row r="44" spans="2:11" ht="13" x14ac:dyDescent="0.3">
      <c r="B44" s="12"/>
      <c r="C44" s="123" t="s">
        <v>77</v>
      </c>
      <c r="D44" s="123"/>
      <c r="E44" s="123"/>
      <c r="F44" s="123"/>
      <c r="G44" s="113"/>
      <c r="H44" s="63">
        <f>H32-H35-H36-H37-H38+H41+H42</f>
        <v>1305.8236400000001</v>
      </c>
      <c r="I44" s="63"/>
      <c r="J44" s="63">
        <f>J32-J35-J36-J37-J38+J41+J42</f>
        <v>1211.6000000000001</v>
      </c>
      <c r="K44" s="63"/>
    </row>
    <row r="45" spans="2:11" x14ac:dyDescent="0.25">
      <c r="B45" s="12"/>
      <c r="H45" s="62"/>
      <c r="I45" s="62"/>
      <c r="J45" s="87"/>
      <c r="K45" s="2"/>
    </row>
    <row r="46" spans="2:11" x14ac:dyDescent="0.25">
      <c r="C46" s="12" t="s">
        <v>14</v>
      </c>
      <c r="D46" s="8"/>
      <c r="E46" s="8"/>
      <c r="F46" s="8"/>
      <c r="G46" s="8"/>
      <c r="H46" s="62"/>
      <c r="I46" s="62"/>
      <c r="J46" s="87"/>
      <c r="K46" s="8"/>
    </row>
    <row r="47" spans="2:11" x14ac:dyDescent="0.25">
      <c r="H47" s="62"/>
      <c r="I47" s="62"/>
      <c r="J47" s="87"/>
      <c r="K47" s="20"/>
    </row>
    <row r="48" spans="2:11" x14ac:dyDescent="0.25">
      <c r="C48" s="12" t="s">
        <v>15</v>
      </c>
      <c r="H48" s="62">
        <f>'Lista de Saldos IM'!E165/1000</f>
        <v>235.15448000000001</v>
      </c>
      <c r="I48" s="62"/>
      <c r="J48" s="87">
        <v>228.6</v>
      </c>
      <c r="K48" s="62"/>
    </row>
    <row r="49" spans="2:11" x14ac:dyDescent="0.25">
      <c r="B49" s="8"/>
      <c r="C49" s="27" t="s">
        <v>91</v>
      </c>
      <c r="H49" s="62">
        <v>0</v>
      </c>
      <c r="I49" s="62"/>
      <c r="J49" s="87">
        <v>0</v>
      </c>
      <c r="K49" s="62"/>
    </row>
    <row r="50" spans="2:11" x14ac:dyDescent="0.25">
      <c r="H50" s="71"/>
      <c r="I50" s="62"/>
      <c r="J50" s="76"/>
      <c r="K50" s="21"/>
    </row>
    <row r="51" spans="2:11" x14ac:dyDescent="0.25">
      <c r="H51" s="62"/>
      <c r="I51" s="62"/>
      <c r="J51" s="87"/>
      <c r="K51" s="21"/>
    </row>
    <row r="52" spans="2:11" ht="13.5" thickBot="1" x14ac:dyDescent="0.35">
      <c r="C52" s="6" t="s">
        <v>78</v>
      </c>
      <c r="D52" s="6"/>
      <c r="E52" s="6"/>
      <c r="F52" s="8"/>
      <c r="G52" s="8"/>
      <c r="H52" s="59">
        <f>H44-H48-H49</f>
        <v>1070.6691600000001</v>
      </c>
      <c r="I52" s="62"/>
      <c r="J52" s="59">
        <f>J44-J48-J49</f>
        <v>983.00000000000011</v>
      </c>
      <c r="K52" s="21"/>
    </row>
    <row r="53" spans="2:11" ht="13" thickTop="1" x14ac:dyDescent="0.25">
      <c r="H53" s="62"/>
      <c r="I53" s="62"/>
      <c r="J53" s="62"/>
      <c r="K53" s="8"/>
    </row>
    <row r="54" spans="2:11" x14ac:dyDescent="0.25">
      <c r="H54" s="62"/>
      <c r="I54" s="62"/>
      <c r="J54" s="62"/>
      <c r="K54" s="8"/>
    </row>
    <row r="55" spans="2:11" x14ac:dyDescent="0.25">
      <c r="H55" s="62"/>
      <c r="I55" s="62"/>
      <c r="J55" s="62"/>
      <c r="K55" s="8"/>
    </row>
    <row r="56" spans="2:11" x14ac:dyDescent="0.25">
      <c r="H56" s="62"/>
      <c r="I56" s="62"/>
      <c r="J56" s="62"/>
    </row>
    <row r="57" spans="2:11" x14ac:dyDescent="0.25">
      <c r="H57" s="69"/>
      <c r="I57" s="69"/>
      <c r="J57" s="69"/>
      <c r="K57" s="23"/>
    </row>
    <row r="58" spans="2:11" x14ac:dyDescent="0.25">
      <c r="C58" s="24"/>
      <c r="H58" s="62"/>
      <c r="I58" s="62"/>
      <c r="J58" s="62"/>
    </row>
    <row r="59" spans="2:11" x14ac:dyDescent="0.25">
      <c r="C59" s="51" t="s">
        <v>110</v>
      </c>
      <c r="E59" s="25"/>
      <c r="F59" s="27"/>
      <c r="G59" s="74"/>
      <c r="H59" s="68"/>
      <c r="I59" s="71"/>
      <c r="J59" s="68"/>
    </row>
    <row r="60" spans="2:11" x14ac:dyDescent="0.25">
      <c r="C60" s="27"/>
      <c r="D60" s="27" t="s">
        <v>88</v>
      </c>
      <c r="E60" s="25"/>
      <c r="F60" s="25"/>
      <c r="G60" s="124" t="s">
        <v>94</v>
      </c>
      <c r="H60" s="124"/>
      <c r="I60" s="124"/>
      <c r="J60" s="53"/>
    </row>
    <row r="61" spans="2:11" x14ac:dyDescent="0.25">
      <c r="H61" s="62"/>
      <c r="I61" s="62"/>
      <c r="J61" s="62"/>
    </row>
    <row r="62" spans="2:11" x14ac:dyDescent="0.25">
      <c r="H62" s="62"/>
      <c r="I62" s="62"/>
      <c r="J62" s="62"/>
    </row>
    <row r="63" spans="2:11" x14ac:dyDescent="0.25">
      <c r="H63" s="62"/>
      <c r="I63" s="62"/>
      <c r="J63" s="62"/>
    </row>
    <row r="64" spans="2:11" x14ac:dyDescent="0.25">
      <c r="H64" s="62"/>
      <c r="I64" s="62"/>
      <c r="J64" s="62"/>
    </row>
    <row r="65" spans="8:10" x14ac:dyDescent="0.25">
      <c r="H65" s="62"/>
      <c r="I65" s="62"/>
      <c r="J65" s="62"/>
    </row>
    <row r="66" spans="8:10" x14ac:dyDescent="0.25">
      <c r="H66" s="62"/>
      <c r="I66" s="62"/>
      <c r="J66" s="62"/>
    </row>
    <row r="67" spans="8:10" x14ac:dyDescent="0.25">
      <c r="H67" s="62"/>
      <c r="I67" s="62"/>
      <c r="J67" s="62"/>
    </row>
    <row r="68" spans="8:10" x14ac:dyDescent="0.25">
      <c r="H68" s="62"/>
      <c r="I68" s="62"/>
      <c r="J68" s="62"/>
    </row>
    <row r="69" spans="8:10" x14ac:dyDescent="0.25">
      <c r="H69" s="62"/>
      <c r="I69" s="62"/>
      <c r="J69" s="62"/>
    </row>
    <row r="70" spans="8:10" x14ac:dyDescent="0.25">
      <c r="H70" s="62"/>
      <c r="I70" s="62"/>
      <c r="J70" s="62"/>
    </row>
    <row r="71" spans="8:10" x14ac:dyDescent="0.25">
      <c r="H71" s="62"/>
      <c r="I71" s="62"/>
      <c r="J71" s="62"/>
    </row>
    <row r="72" spans="8:10" x14ac:dyDescent="0.25">
      <c r="H72" s="62"/>
      <c r="I72" s="62"/>
      <c r="J72" s="62"/>
    </row>
    <row r="73" spans="8:10" x14ac:dyDescent="0.25">
      <c r="H73" s="62"/>
      <c r="I73" s="62"/>
      <c r="J73" s="62"/>
    </row>
    <row r="74" spans="8:10" x14ac:dyDescent="0.25">
      <c r="H74" s="62"/>
      <c r="I74" s="62"/>
      <c r="J74" s="62"/>
    </row>
    <row r="75" spans="8:10" x14ac:dyDescent="0.25">
      <c r="H75" s="62"/>
      <c r="I75" s="62"/>
      <c r="J75" s="62"/>
    </row>
    <row r="76" spans="8:10" x14ac:dyDescent="0.25">
      <c r="H76" s="62"/>
      <c r="I76" s="62"/>
      <c r="J76" s="62"/>
    </row>
    <row r="77" spans="8:10" x14ac:dyDescent="0.25">
      <c r="H77" s="62"/>
      <c r="I77" s="62"/>
      <c r="J77" s="62"/>
    </row>
  </sheetData>
  <mergeCells count="5">
    <mergeCell ref="B6:J6"/>
    <mergeCell ref="B7:J7"/>
    <mergeCell ref="B8:J8"/>
    <mergeCell ref="C44:F44"/>
    <mergeCell ref="G60:I60"/>
  </mergeCells>
  <printOptions horizontalCentered="1"/>
  <pageMargins left="0.43307086614173229" right="0.43307086614173229" top="0.47244094488188981" bottom="0.39370078740157483" header="0.31496062992125984" footer="0.27559055118110237"/>
  <pageSetup scale="99" orientation="portrait" r:id="rId1"/>
  <headerFooter alignWithMargins="0"/>
  <customProperties>
    <customPr name="EpmWorksheetKeyString_GUID" r:id="rId2"/>
    <customPr name="FPMExcelClientCellBasedFunctionStatus" r:id="rId3"/>
  </customPropertie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N76"/>
  <sheetViews>
    <sheetView showGridLines="0" view="pageBreakPreview" topLeftCell="B25" zoomScale="80" zoomScaleNormal="90" zoomScaleSheetLayoutView="80" workbookViewId="0">
      <selection activeCell="I42" activeCellId="1" sqref="I38 I42"/>
    </sheetView>
  </sheetViews>
  <sheetFormatPr baseColWidth="10" defaultColWidth="9.1796875" defaultRowHeight="12.5" x14ac:dyDescent="0.25"/>
  <cols>
    <col min="1" max="1" width="2" style="1" customWidth="1"/>
    <col min="2" max="3" width="12.26953125" style="1" customWidth="1"/>
    <col min="4" max="4" width="20.26953125" style="1" customWidth="1"/>
    <col min="5" max="5" width="8.1796875" style="1" customWidth="1"/>
    <col min="6" max="7" width="16.1796875" style="1" customWidth="1"/>
    <col min="8" max="8" width="3.1796875" style="1" customWidth="1"/>
    <col min="9" max="9" width="13.1796875" style="1" bestFit="1" customWidth="1"/>
    <col min="10" max="10" width="9.26953125" style="1" bestFit="1" customWidth="1"/>
    <col min="11" max="13" width="9.1796875" style="1"/>
    <col min="14" max="14" width="20.1796875" style="1" bestFit="1" customWidth="1"/>
    <col min="15" max="16384" width="9.1796875" style="1"/>
  </cols>
  <sheetData>
    <row r="3" spans="2:11" ht="13" x14ac:dyDescent="0.3">
      <c r="C3" s="28"/>
      <c r="G3" s="3"/>
    </row>
    <row r="4" spans="2:11" ht="13" x14ac:dyDescent="0.3">
      <c r="C4" s="28"/>
    </row>
    <row r="5" spans="2:11" ht="18" x14ac:dyDescent="0.4">
      <c r="B5" s="29"/>
      <c r="C5" s="28"/>
      <c r="G5" s="2"/>
      <c r="H5" s="2"/>
    </row>
    <row r="6" spans="2:11" ht="13" x14ac:dyDescent="0.3">
      <c r="B6" s="121" t="s">
        <v>83</v>
      </c>
      <c r="C6" s="121"/>
      <c r="D6" s="121"/>
      <c r="E6" s="121"/>
      <c r="F6" s="121"/>
      <c r="G6" s="121"/>
      <c r="H6" s="121"/>
      <c r="I6" s="121"/>
    </row>
    <row r="7" spans="2:11" ht="13" x14ac:dyDescent="0.3">
      <c r="B7" s="123" t="s">
        <v>108</v>
      </c>
      <c r="C7" s="125"/>
      <c r="D7" s="125"/>
      <c r="E7" s="125"/>
      <c r="F7" s="125"/>
      <c r="G7" s="125"/>
      <c r="H7" s="125"/>
      <c r="I7" s="125"/>
    </row>
    <row r="8" spans="2:11" ht="13" x14ac:dyDescent="0.3">
      <c r="B8" s="125" t="s">
        <v>16</v>
      </c>
      <c r="C8" s="125"/>
      <c r="D8" s="125"/>
      <c r="E8" s="125"/>
      <c r="F8" s="125"/>
      <c r="G8" s="125"/>
      <c r="H8" s="125"/>
      <c r="I8" s="125"/>
    </row>
    <row r="9" spans="2:11" ht="13" x14ac:dyDescent="0.3">
      <c r="B9" s="30"/>
      <c r="C9" s="31"/>
      <c r="D9" s="31"/>
      <c r="E9" s="31"/>
      <c r="F9" s="31"/>
      <c r="G9" s="31"/>
      <c r="H9" s="32"/>
      <c r="I9" s="31"/>
    </row>
    <row r="10" spans="2:11" ht="13" x14ac:dyDescent="0.3">
      <c r="B10" s="33" t="s">
        <v>98</v>
      </c>
      <c r="C10" s="25"/>
      <c r="D10" s="25"/>
      <c r="E10" s="25"/>
      <c r="F10" s="25"/>
      <c r="G10" s="34"/>
      <c r="H10" s="35"/>
      <c r="I10" s="32"/>
    </row>
    <row r="11" spans="2:11" ht="13" x14ac:dyDescent="0.3">
      <c r="B11" s="33"/>
      <c r="C11" s="25"/>
      <c r="D11" s="25"/>
      <c r="E11" s="25"/>
      <c r="F11" s="25"/>
      <c r="G11" s="11" t="s">
        <v>333</v>
      </c>
      <c r="H11" s="25"/>
      <c r="I11" s="11" t="s">
        <v>111</v>
      </c>
    </row>
    <row r="12" spans="2:11" ht="13" x14ac:dyDescent="0.3">
      <c r="B12" s="13" t="s">
        <v>99</v>
      </c>
      <c r="C12" s="25"/>
      <c r="D12" s="25"/>
      <c r="E12" s="25"/>
      <c r="F12" s="25"/>
      <c r="G12" s="36"/>
      <c r="H12" s="36"/>
      <c r="I12" s="13"/>
    </row>
    <row r="13" spans="2:11" x14ac:dyDescent="0.25">
      <c r="B13" s="25" t="s">
        <v>17</v>
      </c>
      <c r="C13" s="25"/>
      <c r="D13" s="25"/>
      <c r="E13" s="25"/>
      <c r="F13" s="25"/>
      <c r="G13" s="93">
        <f>'Lista de Saldos IM'!E46/1000</f>
        <v>1984.1459</v>
      </c>
      <c r="H13" s="25"/>
      <c r="I13" s="25">
        <v>411.8202</v>
      </c>
      <c r="J13" s="25"/>
    </row>
    <row r="14" spans="2:11" x14ac:dyDescent="0.25">
      <c r="B14" s="25" t="s">
        <v>18</v>
      </c>
      <c r="C14" s="25"/>
      <c r="D14" s="25"/>
      <c r="E14" s="25"/>
      <c r="F14" s="25"/>
      <c r="G14" s="94">
        <f>('Lista de Saldos IM'!E47+'Lista de Saldos IM'!E48+'Lista de Saldos IM'!E49+'Lista de Saldos IM'!E50+'Lista de Saldos IM'!E57)/1000</f>
        <v>15380.849910000001</v>
      </c>
      <c r="H14" s="25"/>
      <c r="I14" s="25">
        <f>5209.70641+2000</f>
        <v>7209.7064099999998</v>
      </c>
      <c r="J14" s="25"/>
      <c r="K14" s="23"/>
    </row>
    <row r="15" spans="2:11" x14ac:dyDescent="0.25">
      <c r="B15" s="25" t="s">
        <v>112</v>
      </c>
      <c r="C15" s="25"/>
      <c r="D15" s="25"/>
      <c r="E15" s="25"/>
      <c r="F15" s="25"/>
      <c r="G15" s="94">
        <f>'Lista de Saldos IM'!E58</f>
        <v>0</v>
      </c>
      <c r="H15" s="25"/>
      <c r="I15" s="25">
        <v>2.4906299999999999</v>
      </c>
      <c r="J15" s="25"/>
    </row>
    <row r="16" spans="2:11" x14ac:dyDescent="0.25">
      <c r="B16" s="25" t="s">
        <v>20</v>
      </c>
      <c r="C16" s="25"/>
      <c r="D16" s="25"/>
      <c r="E16" s="25"/>
      <c r="F16" s="25"/>
      <c r="G16" s="91">
        <f>('Lista de Saldos IM'!E59+'Lista de Saldos IM'!E60)/1000</f>
        <v>153.67434</v>
      </c>
      <c r="H16" s="25"/>
      <c r="I16" s="26">
        <v>194.51172</v>
      </c>
      <c r="J16" s="25"/>
    </row>
    <row r="17" spans="1:12" ht="13" x14ac:dyDescent="0.3">
      <c r="B17"/>
      <c r="C17" s="18" t="s">
        <v>101</v>
      </c>
      <c r="D17" s="31"/>
      <c r="E17" s="25"/>
      <c r="F17" s="25"/>
      <c r="G17" s="95">
        <f>SUM(G13:G16)</f>
        <v>17518.670150000002</v>
      </c>
      <c r="H17" s="36"/>
      <c r="I17" s="36">
        <f>SUM(I13:I16)</f>
        <v>7818.5289600000006</v>
      </c>
      <c r="J17" s="36"/>
    </row>
    <row r="18" spans="1:12" ht="15" customHeight="1" x14ac:dyDescent="0.25">
      <c r="F18" s="25"/>
      <c r="G18" s="96"/>
    </row>
    <row r="19" spans="1:12" ht="13" x14ac:dyDescent="0.3">
      <c r="A19"/>
      <c r="B19" s="13" t="s">
        <v>100</v>
      </c>
      <c r="C19" s="25"/>
      <c r="D19" s="25"/>
      <c r="E19" s="25"/>
      <c r="F19" s="25"/>
      <c r="G19" s="95"/>
      <c r="H19" s="36"/>
      <c r="I19" s="36"/>
      <c r="J19" s="36"/>
    </row>
    <row r="20" spans="1:12" x14ac:dyDescent="0.25">
      <c r="B20" s="25" t="s">
        <v>21</v>
      </c>
      <c r="C20" s="25"/>
      <c r="D20" s="25"/>
      <c r="E20" s="25"/>
      <c r="F20" s="25"/>
      <c r="G20" s="94">
        <f>('Lista de Saldos IM'!E64+'Lista de Saldos IM'!E68+'Lista de Saldos IM'!E69+'Lista de Saldos IM'!E70+'Lista de Saldos IM'!E71+'Lista de Saldos IM'!E72+'Lista de Saldos IM'!E73+'Lista de Saldos IM'!E74+'Lista de Saldos IM'!E75+'Lista de Saldos IM'!E76+'Lista de Saldos IM'!E86+'Lista de Saldos IM'!E88+'Lista de Saldos IM'!E89+'Lista de Saldos IM'!E90+'Lista de Saldos IM'!E91)/1000</f>
        <v>13328.163720000004</v>
      </c>
      <c r="H20" s="25"/>
      <c r="I20" s="25">
        <v>13565.580239999999</v>
      </c>
      <c r="J20" s="25"/>
    </row>
    <row r="21" spans="1:12" hidden="1" x14ac:dyDescent="0.25">
      <c r="B21" s="25" t="s">
        <v>22</v>
      </c>
      <c r="C21" s="25"/>
      <c r="D21" s="25"/>
      <c r="E21" s="25"/>
      <c r="F21" s="25"/>
      <c r="G21" s="94"/>
      <c r="H21" s="25"/>
      <c r="I21" s="25"/>
      <c r="J21" s="25"/>
    </row>
    <row r="22" spans="1:12" x14ac:dyDescent="0.25">
      <c r="B22" s="1" t="s">
        <v>73</v>
      </c>
      <c r="C22" s="25"/>
      <c r="D22" s="25"/>
      <c r="E22" s="25"/>
      <c r="F22" s="25"/>
      <c r="G22" s="94">
        <f>'Lista de Saldos IM'!E61/1000</f>
        <v>1500</v>
      </c>
      <c r="H22" s="25"/>
      <c r="I22" s="25">
        <v>1500</v>
      </c>
      <c r="J22" s="25"/>
    </row>
    <row r="23" spans="1:12" ht="13.5" hidden="1" customHeight="1" x14ac:dyDescent="0.25">
      <c r="B23" s="25" t="s">
        <v>95</v>
      </c>
      <c r="C23" s="25"/>
      <c r="D23" s="25"/>
      <c r="E23" s="25"/>
      <c r="F23" s="25"/>
      <c r="G23" s="26"/>
      <c r="H23" s="25"/>
      <c r="I23" s="26">
        <v>0</v>
      </c>
      <c r="J23" s="25"/>
      <c r="L23" s="25"/>
    </row>
    <row r="24" spans="1:12" ht="13" x14ac:dyDescent="0.3">
      <c r="B24"/>
      <c r="C24" s="18" t="s">
        <v>102</v>
      </c>
      <c r="D24" s="31"/>
      <c r="E24" s="25"/>
      <c r="F24" s="25"/>
      <c r="G24" s="36">
        <f>SUM(G20:G23)</f>
        <v>14828.163720000004</v>
      </c>
      <c r="H24" s="25"/>
      <c r="I24" s="36">
        <f>SUM(I20:I23)</f>
        <v>15065.580239999999</v>
      </c>
      <c r="J24" s="25"/>
    </row>
    <row r="25" spans="1:12" ht="13" x14ac:dyDescent="0.3">
      <c r="H25" s="36"/>
      <c r="J25" s="36"/>
    </row>
    <row r="26" spans="1:12" ht="13" x14ac:dyDescent="0.3">
      <c r="B26"/>
      <c r="C26" s="30"/>
      <c r="D26" s="31"/>
      <c r="E26" s="25"/>
      <c r="F26" s="25"/>
      <c r="G26" s="37"/>
      <c r="H26" s="36"/>
      <c r="I26" s="37"/>
      <c r="J26" s="36"/>
    </row>
    <row r="27" spans="1:12" ht="13.5" thickBot="1" x14ac:dyDescent="0.35">
      <c r="B27" s="25"/>
      <c r="C27" s="6" t="s">
        <v>103</v>
      </c>
      <c r="D27" s="30"/>
      <c r="E27" s="25"/>
      <c r="F27" s="25"/>
      <c r="G27" s="38">
        <f>+G24+G17</f>
        <v>32346.833870000006</v>
      </c>
      <c r="H27" s="25"/>
      <c r="I27" s="38">
        <f>+I24+I17</f>
        <v>22884.109199999999</v>
      </c>
      <c r="J27" s="25"/>
    </row>
    <row r="28" spans="1:12" ht="13.5" thickTop="1" x14ac:dyDescent="0.3">
      <c r="H28" s="36"/>
      <c r="J28" s="36"/>
    </row>
    <row r="30" spans="1:12" x14ac:dyDescent="0.25">
      <c r="G30" s="90"/>
    </row>
    <row r="31" spans="1:12" ht="13" x14ac:dyDescent="0.3">
      <c r="B31" s="33" t="s">
        <v>23</v>
      </c>
      <c r="C31" s="25"/>
      <c r="D31" s="25"/>
      <c r="E31" s="25"/>
      <c r="F31" s="25"/>
      <c r="G31" s="89"/>
      <c r="H31" s="25"/>
      <c r="I31" s="25"/>
      <c r="J31" s="25"/>
    </row>
    <row r="32" spans="1:12" x14ac:dyDescent="0.25">
      <c r="B32"/>
      <c r="C32"/>
      <c r="D32" s="25"/>
      <c r="E32" s="25"/>
      <c r="F32" s="25"/>
      <c r="G32" s="25"/>
      <c r="H32" s="25"/>
      <c r="I32" s="25"/>
      <c r="J32" s="25"/>
    </row>
    <row r="33" spans="2:14" ht="13" x14ac:dyDescent="0.3">
      <c r="B33" s="13" t="s">
        <v>99</v>
      </c>
      <c r="C33" s="25"/>
      <c r="D33" s="25"/>
      <c r="E33" s="25"/>
      <c r="F33" s="25"/>
      <c r="G33" s="25"/>
      <c r="H33" s="25"/>
      <c r="I33" s="25"/>
      <c r="J33" s="25"/>
    </row>
    <row r="34" spans="2:14" x14ac:dyDescent="0.25">
      <c r="B34"/>
      <c r="C34" s="25"/>
      <c r="D34" s="25"/>
      <c r="E34" s="25"/>
      <c r="F34" s="25"/>
      <c r="G34" s="25"/>
      <c r="H34" s="25"/>
      <c r="I34" s="25"/>
      <c r="J34" s="25"/>
    </row>
    <row r="35" spans="2:14" x14ac:dyDescent="0.25">
      <c r="B35" s="25" t="s">
        <v>24</v>
      </c>
      <c r="C35" s="25"/>
      <c r="D35" s="25"/>
      <c r="E35" s="25"/>
      <c r="F35" s="25"/>
      <c r="G35" s="108">
        <f>-'Lista de Saldos IM'!E93/1000</f>
        <v>571.07094999999993</v>
      </c>
      <c r="H35" s="25"/>
      <c r="I35" s="25">
        <v>7115</v>
      </c>
      <c r="J35" s="25"/>
    </row>
    <row r="36" spans="2:14" x14ac:dyDescent="0.25">
      <c r="B36" s="25" t="s">
        <v>25</v>
      </c>
      <c r="C36" s="25"/>
      <c r="D36" s="25"/>
      <c r="E36" s="25"/>
      <c r="F36" s="25"/>
      <c r="G36" s="109">
        <f>-'Lista de Saldos IM'!E94/1000</f>
        <v>883.96573000000001</v>
      </c>
      <c r="H36" s="25"/>
      <c r="I36" s="77">
        <v>925.75023999999996</v>
      </c>
      <c r="J36" s="25"/>
    </row>
    <row r="37" spans="2:14" x14ac:dyDescent="0.25">
      <c r="B37" s="1" t="s">
        <v>26</v>
      </c>
      <c r="C37" s="25"/>
      <c r="D37" s="25"/>
      <c r="E37" s="25"/>
      <c r="F37" s="25"/>
      <c r="G37" s="110">
        <f>(-'Lista de Saldos IM'!E96-'Lista de Saldos IM'!E95)/1000</f>
        <v>63.054339999999996</v>
      </c>
      <c r="H37" s="25"/>
      <c r="I37" s="26">
        <v>47.384709999999998</v>
      </c>
      <c r="J37" s="25"/>
      <c r="N37" s="92"/>
    </row>
    <row r="38" spans="2:14" ht="13" x14ac:dyDescent="0.3">
      <c r="B38" s="25"/>
      <c r="C38" s="25"/>
      <c r="D38" s="25"/>
      <c r="E38" s="25"/>
      <c r="F38" s="25"/>
      <c r="G38" s="111">
        <f>SUM(G35:G37)</f>
        <v>1518.0910199999998</v>
      </c>
      <c r="H38" s="13"/>
      <c r="I38" s="13">
        <f>SUM(I35:I37)</f>
        <v>8088.1349500000006</v>
      </c>
      <c r="J38" s="13"/>
    </row>
    <row r="39" spans="2:14" x14ac:dyDescent="0.25">
      <c r="G39" s="25"/>
      <c r="I39" s="25"/>
    </row>
    <row r="40" spans="2:14" x14ac:dyDescent="0.25">
      <c r="B40" s="25" t="s">
        <v>27</v>
      </c>
      <c r="C40" s="25"/>
      <c r="D40" s="25"/>
      <c r="E40" s="25"/>
      <c r="F40" s="64"/>
      <c r="G40" s="25">
        <f>(-'Lista de Saldos IM'!E99)/1000</f>
        <v>132.67841000000001</v>
      </c>
      <c r="H40" s="25"/>
      <c r="I40" s="25">
        <v>436.68390000000005</v>
      </c>
      <c r="J40" s="25"/>
    </row>
    <row r="41" spans="2:14" x14ac:dyDescent="0.25">
      <c r="B41" s="25" t="s">
        <v>28</v>
      </c>
      <c r="C41" s="25"/>
      <c r="D41" s="25"/>
      <c r="E41" s="25"/>
      <c r="F41" s="64"/>
      <c r="G41" s="91">
        <f>(-'Lista de Saldos IM'!E110-'Lista de Saldos IM'!E113-'Lista de Saldos IM'!E98)/1000</f>
        <v>328.65750000000003</v>
      </c>
      <c r="H41" s="25"/>
      <c r="I41" s="26">
        <v>231.32704999999999</v>
      </c>
      <c r="J41" s="25"/>
    </row>
    <row r="42" spans="2:14" ht="13" x14ac:dyDescent="0.3">
      <c r="B42" s="39"/>
      <c r="C42" s="30"/>
      <c r="D42"/>
      <c r="E42"/>
      <c r="F42"/>
      <c r="G42" s="36">
        <f>SUM(G40:G41)</f>
        <v>461.33591000000001</v>
      </c>
      <c r="H42" s="25"/>
      <c r="I42" s="36">
        <f>SUM(I40:I41)</f>
        <v>668.01095000000009</v>
      </c>
      <c r="J42" s="25"/>
    </row>
    <row r="43" spans="2:14" ht="13" x14ac:dyDescent="0.3">
      <c r="B43" s="39"/>
      <c r="C43" s="30"/>
      <c r="D43"/>
      <c r="E43"/>
      <c r="F43"/>
      <c r="G43" s="36"/>
      <c r="H43" s="25"/>
      <c r="I43" s="36"/>
      <c r="J43" s="25"/>
    </row>
    <row r="44" spans="2:14" ht="13" x14ac:dyDescent="0.3">
      <c r="B44" s="39"/>
      <c r="C44" s="18" t="s">
        <v>104</v>
      </c>
      <c r="D44"/>
      <c r="E44"/>
      <c r="F44"/>
      <c r="G44" s="36">
        <f>G38+G42</f>
        <v>1979.4269299999999</v>
      </c>
      <c r="H44" s="25"/>
      <c r="I44" s="36">
        <f>I38+I42</f>
        <v>8756.1459000000013</v>
      </c>
      <c r="J44" s="25"/>
    </row>
    <row r="45" spans="2:14" ht="13" x14ac:dyDescent="0.3">
      <c r="B45" s="39"/>
      <c r="C45" s="30"/>
      <c r="D45"/>
      <c r="E45"/>
      <c r="F45"/>
      <c r="G45" s="36"/>
      <c r="H45" s="25"/>
      <c r="I45" s="36"/>
      <c r="J45" s="25"/>
    </row>
    <row r="46" spans="2:14" ht="13" x14ac:dyDescent="0.3">
      <c r="B46" s="13" t="s">
        <v>100</v>
      </c>
      <c r="C46" s="30"/>
      <c r="D46"/>
      <c r="E46"/>
      <c r="F46"/>
      <c r="G46" s="36"/>
      <c r="H46" s="25"/>
      <c r="I46" s="36"/>
      <c r="J46" s="25"/>
    </row>
    <row r="47" spans="2:14" x14ac:dyDescent="0.25">
      <c r="B47" s="25"/>
      <c r="D47" s="31"/>
      <c r="E47" s="25"/>
      <c r="F47" s="25"/>
      <c r="H47" s="25"/>
      <c r="J47" s="25"/>
    </row>
    <row r="48" spans="2:14" ht="13" x14ac:dyDescent="0.3">
      <c r="B48" t="s">
        <v>96</v>
      </c>
      <c r="C48"/>
      <c r="D48"/>
      <c r="E48"/>
      <c r="F48"/>
      <c r="G48" s="40">
        <f>1039717.39/1000</f>
        <v>1039.71739</v>
      </c>
      <c r="H48" s="41"/>
      <c r="I48" s="40">
        <v>1039.71739</v>
      </c>
      <c r="J48" s="41"/>
    </row>
    <row r="49" spans="2:12" x14ac:dyDescent="0.25">
      <c r="B49" s="25" t="s">
        <v>29</v>
      </c>
      <c r="C49"/>
      <c r="D49"/>
      <c r="E49"/>
      <c r="F49" s="64"/>
      <c r="G49" s="26">
        <f>(-'Lista de Saldos IM'!E112-'Lista de Saldos IM'!E116-'Lista de Saldos IM'!E115-'Lista de Saldos IM'!E119)/1000</f>
        <v>19933.992740000002</v>
      </c>
      <c r="H49"/>
      <c r="I49" s="26">
        <v>4765.2182599999996</v>
      </c>
      <c r="J49"/>
    </row>
    <row r="50" spans="2:12" x14ac:dyDescent="0.25">
      <c r="B50" s="25"/>
      <c r="C50"/>
      <c r="D50"/>
      <c r="E50"/>
      <c r="F50" s="64"/>
      <c r="G50" s="25"/>
      <c r="H50"/>
      <c r="I50" s="25"/>
      <c r="J50"/>
    </row>
    <row r="51" spans="2:12" ht="13" x14ac:dyDescent="0.3">
      <c r="C51" s="18" t="s">
        <v>105</v>
      </c>
      <c r="D51" s="25"/>
      <c r="E51" s="25"/>
      <c r="F51" s="25"/>
      <c r="G51" s="36">
        <f>SUM(G48:G49)</f>
        <v>20973.710130000003</v>
      </c>
      <c r="H51"/>
      <c r="I51" s="36">
        <f>SUM(I48:I49)</f>
        <v>5804.9356499999994</v>
      </c>
      <c r="J51"/>
    </row>
    <row r="52" spans="2:12" ht="13" x14ac:dyDescent="0.3">
      <c r="C52" s="30"/>
      <c r="D52" s="25"/>
      <c r="E52" s="25"/>
      <c r="F52" s="25"/>
      <c r="G52" s="36"/>
      <c r="H52"/>
      <c r="I52" s="36"/>
      <c r="J52"/>
    </row>
    <row r="53" spans="2:12" ht="13" x14ac:dyDescent="0.3">
      <c r="C53" s="18" t="s">
        <v>97</v>
      </c>
      <c r="G53" s="63">
        <f>+G44+G51</f>
        <v>22953.137060000005</v>
      </c>
      <c r="H53" s="25"/>
      <c r="I53" s="63">
        <f>+I44+I51</f>
        <v>14561.081550000001</v>
      </c>
      <c r="J53" s="25"/>
    </row>
    <row r="54" spans="2:12" ht="13" x14ac:dyDescent="0.3">
      <c r="B54" s="25"/>
      <c r="D54" s="30"/>
      <c r="E54" s="25"/>
      <c r="F54" s="25"/>
      <c r="G54" s="23"/>
      <c r="H54" s="36"/>
      <c r="I54" s="23"/>
      <c r="J54" s="36"/>
    </row>
    <row r="55" spans="2:12" ht="13" x14ac:dyDescent="0.3">
      <c r="B55" s="36" t="s">
        <v>30</v>
      </c>
      <c r="C55"/>
      <c r="D55"/>
      <c r="E55"/>
      <c r="F55"/>
      <c r="G55"/>
      <c r="H55"/>
      <c r="I55"/>
      <c r="J55"/>
    </row>
    <row r="56" spans="2:12" x14ac:dyDescent="0.25">
      <c r="B56"/>
      <c r="C56" s="25"/>
      <c r="D56" s="25"/>
      <c r="E56" s="25"/>
      <c r="F56" s="25"/>
      <c r="G56" s="25"/>
      <c r="H56" s="25"/>
      <c r="I56" s="25"/>
      <c r="J56" s="25"/>
    </row>
    <row r="57" spans="2:12" x14ac:dyDescent="0.25">
      <c r="B57" s="25" t="s">
        <v>31</v>
      </c>
      <c r="C57" s="25"/>
      <c r="D57" s="25"/>
      <c r="E57" s="25"/>
      <c r="F57" s="25"/>
      <c r="G57" s="25">
        <v>2301.6970000000001</v>
      </c>
      <c r="H57" s="25"/>
      <c r="I57" s="25">
        <v>2301.6970000000001</v>
      </c>
      <c r="J57" s="25"/>
    </row>
    <row r="58" spans="2:12" hidden="1" x14ac:dyDescent="0.25">
      <c r="B58" s="25" t="s">
        <v>89</v>
      </c>
      <c r="C58" s="25"/>
      <c r="D58" s="25"/>
      <c r="E58" s="25"/>
      <c r="F58" s="25"/>
      <c r="G58" s="25"/>
      <c r="H58" s="25"/>
      <c r="I58" s="25"/>
      <c r="J58" s="25"/>
    </row>
    <row r="59" spans="2:12" x14ac:dyDescent="0.25">
      <c r="B59" s="1" t="s">
        <v>32</v>
      </c>
      <c r="G59" s="25">
        <f>6021330.65/1000</f>
        <v>6021.3306500000008</v>
      </c>
      <c r="I59" s="25">
        <v>4954.7006600000004</v>
      </c>
      <c r="L59" s="23"/>
    </row>
    <row r="60" spans="2:12" x14ac:dyDescent="0.25">
      <c r="B60" s="27" t="s">
        <v>33</v>
      </c>
      <c r="C60" s="25"/>
      <c r="D60" s="25"/>
      <c r="E60" s="25"/>
      <c r="F60" s="25"/>
      <c r="G60" s="43">
        <f>RESULTADO!H52</f>
        <v>1070.6691600000001</v>
      </c>
      <c r="H60" s="25"/>
      <c r="I60" s="43">
        <v>1066.6299899999999</v>
      </c>
      <c r="J60" s="25"/>
    </row>
    <row r="61" spans="2:12" ht="13" x14ac:dyDescent="0.3">
      <c r="B61" s="25"/>
      <c r="C61" s="6" t="s">
        <v>106</v>
      </c>
      <c r="D61" s="31"/>
      <c r="E61" s="25"/>
      <c r="F61" s="25"/>
      <c r="G61" s="37">
        <f>SUM(G57:G60)</f>
        <v>9393.6968099999995</v>
      </c>
      <c r="H61" s="36"/>
      <c r="I61" s="37">
        <f>SUM(I57:I60)</f>
        <v>8323.02765</v>
      </c>
      <c r="J61" s="36"/>
    </row>
    <row r="62" spans="2:12" x14ac:dyDescent="0.25">
      <c r="B62"/>
      <c r="C62"/>
      <c r="D62"/>
      <c r="E62"/>
      <c r="F62"/>
      <c r="G62"/>
      <c r="H62"/>
      <c r="I62"/>
      <c r="J62"/>
    </row>
    <row r="63" spans="2:12" ht="13.5" thickBot="1" x14ac:dyDescent="0.35">
      <c r="B63"/>
      <c r="C63" s="6" t="s">
        <v>107</v>
      </c>
      <c r="D63" s="30"/>
      <c r="E63" s="25"/>
      <c r="F63" s="25"/>
      <c r="G63" s="22">
        <f>+G53+G61</f>
        <v>32346.833870000002</v>
      </c>
      <c r="H63" s="36"/>
      <c r="I63" s="22">
        <f>+I53+I61</f>
        <v>22884.109199999999</v>
      </c>
      <c r="J63" s="36"/>
    </row>
    <row r="64" spans="2:12" ht="13" thickTop="1" x14ac:dyDescent="0.25">
      <c r="B64"/>
      <c r="C64"/>
      <c r="D64"/>
      <c r="E64"/>
      <c r="F64"/>
      <c r="G64" s="42"/>
      <c r="H64"/>
      <c r="I64"/>
      <c r="J64" s="75"/>
    </row>
    <row r="65" spans="2:9" x14ac:dyDescent="0.25">
      <c r="B65"/>
      <c r="C65"/>
      <c r="D65"/>
      <c r="E65"/>
      <c r="F65"/>
      <c r="G65" s="42"/>
      <c r="H65"/>
      <c r="I65"/>
    </row>
    <row r="66" spans="2:9" x14ac:dyDescent="0.25">
      <c r="B66"/>
      <c r="C66"/>
      <c r="D66"/>
      <c r="E66"/>
      <c r="F66"/>
      <c r="G66" s="53"/>
      <c r="H66" s="25"/>
      <c r="I66" s="25"/>
    </row>
    <row r="67" spans="2:9" x14ac:dyDescent="0.25">
      <c r="B67" s="25"/>
      <c r="C67" s="25"/>
      <c r="D67" s="25"/>
      <c r="E67" s="25"/>
      <c r="F67" s="25"/>
      <c r="G67" s="25"/>
      <c r="H67" s="25"/>
      <c r="I67" s="25"/>
    </row>
    <row r="68" spans="2:9" ht="13" x14ac:dyDescent="0.3">
      <c r="B68" s="25"/>
      <c r="C68"/>
      <c r="D68"/>
      <c r="E68"/>
      <c r="F68"/>
      <c r="G68" s="44"/>
      <c r="H68"/>
      <c r="I68" s="25"/>
    </row>
    <row r="69" spans="2:9" x14ac:dyDescent="0.25">
      <c r="B69" s="26"/>
      <c r="C69" s="26"/>
      <c r="D69" s="25"/>
      <c r="E69" s="31"/>
      <c r="F69" s="45"/>
      <c r="G69" s="45"/>
      <c r="H69" s="31"/>
      <c r="I69" s="25"/>
    </row>
    <row r="70" spans="2:9" x14ac:dyDescent="0.25">
      <c r="B70" s="126" t="s">
        <v>88</v>
      </c>
      <c r="C70" s="126"/>
      <c r="D70" s="25"/>
      <c r="F70" s="127" t="s">
        <v>94</v>
      </c>
      <c r="G70" s="128"/>
      <c r="H70" s="25"/>
      <c r="I70" s="32"/>
    </row>
    <row r="71" spans="2:9" x14ac:dyDescent="0.25">
      <c r="B71" s="126"/>
      <c r="C71" s="126"/>
      <c r="D71" s="25"/>
      <c r="E71"/>
      <c r="F71" s="130"/>
      <c r="G71" s="130"/>
      <c r="H71" s="32"/>
      <c r="I71" s="32"/>
    </row>
    <row r="72" spans="2:9" x14ac:dyDescent="0.25">
      <c r="B72" s="32"/>
      <c r="C72" s="25"/>
      <c r="D72" s="32"/>
      <c r="E72" s="31"/>
      <c r="F72" s="31"/>
      <c r="G72" s="31"/>
      <c r="H72" s="31"/>
      <c r="I72" s="31"/>
    </row>
    <row r="73" spans="2:9" x14ac:dyDescent="0.25">
      <c r="D73" s="31"/>
      <c r="H73" s="25"/>
      <c r="I73" s="25"/>
    </row>
    <row r="74" spans="2:9" x14ac:dyDescent="0.25">
      <c r="B74" s="131"/>
      <c r="C74" s="131"/>
      <c r="D74" s="131"/>
      <c r="E74" s="131"/>
      <c r="F74" s="131"/>
      <c r="G74" s="131"/>
      <c r="H74" s="131"/>
      <c r="I74" s="25"/>
    </row>
    <row r="75" spans="2:9" x14ac:dyDescent="0.25">
      <c r="B75" s="131"/>
      <c r="C75" s="131"/>
      <c r="D75" s="131"/>
      <c r="E75" s="131"/>
      <c r="F75" s="131"/>
      <c r="G75" s="131"/>
      <c r="H75" s="131"/>
    </row>
    <row r="76" spans="2:9" x14ac:dyDescent="0.25">
      <c r="B76" s="129"/>
      <c r="C76" s="129"/>
      <c r="D76" s="129"/>
      <c r="E76" s="129"/>
      <c r="F76" s="129"/>
      <c r="G76" s="129"/>
      <c r="H76" s="129"/>
    </row>
  </sheetData>
  <mergeCells count="10">
    <mergeCell ref="B76:H76"/>
    <mergeCell ref="B71:C71"/>
    <mergeCell ref="F71:G71"/>
    <mergeCell ref="B74:H74"/>
    <mergeCell ref="B75:H75"/>
    <mergeCell ref="B6:I6"/>
    <mergeCell ref="B7:I7"/>
    <mergeCell ref="B8:I8"/>
    <mergeCell ref="B70:C70"/>
    <mergeCell ref="F70:G70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87" orientation="portrait" r:id="rId1"/>
  <headerFooter alignWithMargins="0"/>
  <customProperties>
    <customPr name="EpmWorksheetKeyString_GUID" r:id="rId2"/>
    <customPr name="FPMExcelClientCellBasedFunctionStatus" r:id="rId3"/>
    <customPr name="FPMExcelClientRefreshTime" r:id="rId4"/>
  </customProperties>
  <drawing r:id="rId5"/>
  <legacyDrawing r:id="rId6"/>
  <controls>
    <mc:AlternateContent xmlns:mc="http://schemas.openxmlformats.org/markup-compatibility/2006">
      <mc:Choice Requires="x14">
        <control shapeId="2052" r:id="rId7" name="FPMExcelClientSheetOptionstb1">
          <controlPr defaultSize="0" autoLine="0" autoPict="0" r:id="rId8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774700</xdr:colOff>
                <xdr:row>0</xdr:row>
                <xdr:rowOff>0</xdr:rowOff>
              </to>
            </anchor>
          </controlPr>
        </control>
      </mc:Choice>
      <mc:Fallback>
        <control shapeId="2052" r:id="rId7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187"/>
  <sheetViews>
    <sheetView showGridLines="0" tabSelected="1" topLeftCell="A51" zoomScale="80" zoomScaleNormal="80" workbookViewId="0">
      <selection activeCell="D95" sqref="D95"/>
    </sheetView>
  </sheetViews>
  <sheetFormatPr baseColWidth="10" defaultColWidth="9.1796875" defaultRowHeight="12.5" x14ac:dyDescent="0.25"/>
  <cols>
    <col min="1" max="1" width="2.1796875" style="1" customWidth="1"/>
    <col min="2" max="2" width="15" style="1" customWidth="1"/>
    <col min="3" max="3" width="32.1796875" style="1" customWidth="1"/>
    <col min="4" max="4" width="4.26953125" style="1" customWidth="1"/>
    <col min="5" max="5" width="16.26953125" style="1" customWidth="1"/>
    <col min="6" max="6" width="3.26953125" style="1" customWidth="1"/>
    <col min="7" max="7" width="4.26953125" style="1" customWidth="1"/>
    <col min="8" max="8" width="16.26953125" style="1" customWidth="1"/>
    <col min="9" max="9" width="9.1796875" style="1"/>
    <col min="10" max="10" width="9.81640625" style="1" bestFit="1" customWidth="1"/>
    <col min="11" max="11" width="10.7265625" style="4" bestFit="1" customWidth="1"/>
    <col min="12" max="13" width="9.1796875" style="1"/>
    <col min="14" max="14" width="18" style="1" bestFit="1" customWidth="1"/>
    <col min="15" max="16384" width="9.1796875" style="1"/>
  </cols>
  <sheetData>
    <row r="1" spans="2:9" ht="13" x14ac:dyDescent="0.3">
      <c r="E1" s="35"/>
      <c r="H1" s="35"/>
    </row>
    <row r="2" spans="2:9" ht="13" x14ac:dyDescent="0.3">
      <c r="E2" s="35"/>
      <c r="H2" s="35"/>
    </row>
    <row r="3" spans="2:9" ht="13" x14ac:dyDescent="0.3">
      <c r="B3" s="3" t="s">
        <v>83</v>
      </c>
      <c r="E3" s="5" t="s">
        <v>335</v>
      </c>
      <c r="G3" s="35"/>
      <c r="H3" s="5" t="s">
        <v>34</v>
      </c>
    </row>
    <row r="4" spans="2:9" ht="13" x14ac:dyDescent="0.3">
      <c r="E4" s="35">
        <v>2021</v>
      </c>
      <c r="H4" s="35">
        <v>2020</v>
      </c>
    </row>
    <row r="5" spans="2:9" ht="13" x14ac:dyDescent="0.3">
      <c r="E5" s="35"/>
      <c r="H5" s="35"/>
    </row>
    <row r="6" spans="2:9" ht="13" x14ac:dyDescent="0.3">
      <c r="E6" s="35"/>
      <c r="H6" s="35"/>
    </row>
    <row r="7" spans="2:9" ht="13" x14ac:dyDescent="0.3">
      <c r="B7" s="132" t="s">
        <v>35</v>
      </c>
      <c r="C7" s="132"/>
      <c r="D7" s="132"/>
      <c r="E7" s="132"/>
      <c r="F7" s="132"/>
      <c r="G7" s="132"/>
      <c r="H7" s="132"/>
    </row>
    <row r="8" spans="2:9" x14ac:dyDescent="0.25">
      <c r="B8"/>
      <c r="C8"/>
      <c r="D8"/>
      <c r="E8" s="46"/>
      <c r="F8" s="47"/>
      <c r="G8" s="47"/>
      <c r="H8" s="46"/>
    </row>
    <row r="9" spans="2:9" x14ac:dyDescent="0.25">
      <c r="B9" s="1" t="s">
        <v>36</v>
      </c>
      <c r="E9" s="25">
        <f>'Lista de Saldos IM'!E7/1000</f>
        <v>0.16</v>
      </c>
      <c r="F9" s="25"/>
      <c r="G9" s="25"/>
      <c r="H9" s="25">
        <v>0.2</v>
      </c>
    </row>
    <row r="10" spans="2:9" x14ac:dyDescent="0.25">
      <c r="E10" s="25"/>
      <c r="F10" s="25"/>
      <c r="G10" s="25"/>
      <c r="H10" s="25"/>
    </row>
    <row r="11" spans="2:9" hidden="1" x14ac:dyDescent="0.25">
      <c r="B11" s="1" t="s">
        <v>114</v>
      </c>
      <c r="E11" s="25"/>
      <c r="F11" s="25"/>
      <c r="G11" s="25"/>
      <c r="H11" s="25"/>
    </row>
    <row r="12" spans="2:9" x14ac:dyDescent="0.25">
      <c r="E12" s="25"/>
      <c r="F12" s="25"/>
      <c r="G12" s="25"/>
      <c r="H12" s="25"/>
    </row>
    <row r="13" spans="2:9" ht="12" customHeight="1" x14ac:dyDescent="0.25">
      <c r="B13" s="1" t="s">
        <v>37</v>
      </c>
      <c r="E13" s="114">
        <f>('Lista de Saldos IM'!E10+'Lista de Saldos IM'!E18+'Lista de Saldos IM'!E23+'Lista de Saldos IM'!E26+'Lista de Saldos IM'!E34+'Lista de Saldos IM'!E37+'Lista de Saldos IM'!E41+'Lista de Saldos IM'!E44+'Lista de Saldos IM'!E12+'Lista de Saldos IM'!E14+'Lista de Saldos IM'!E20+'Lista de Saldos IM'!E21+'Lista de Saldos IM'!E22+'Lista de Saldos IM'!E27+++'Lista de Saldos IM'!E32+'Lista de Saldos IM'!E38+'Lista de Saldos IM'!E39+'Lista de Saldos IM'!E40+'Lista de Saldos IM'!E43)/1000</f>
        <v>1801.0340200000001</v>
      </c>
      <c r="F13" s="25"/>
      <c r="G13" s="25"/>
      <c r="H13" s="25">
        <f>48.36564+219.8</f>
        <v>268.16564</v>
      </c>
      <c r="I13" s="25"/>
    </row>
    <row r="14" spans="2:9" x14ac:dyDescent="0.25">
      <c r="E14" s="25"/>
      <c r="F14" s="25"/>
      <c r="G14" s="25"/>
      <c r="H14" s="25"/>
    </row>
    <row r="15" spans="2:9" x14ac:dyDescent="0.25">
      <c r="B15" s="1" t="s">
        <v>38</v>
      </c>
      <c r="E15" s="115">
        <f>'Lista de Saldos IM'!E45/1000</f>
        <v>182.95188000000002</v>
      </c>
      <c r="F15" s="25"/>
      <c r="G15" s="25"/>
      <c r="H15" s="25">
        <v>143.4408</v>
      </c>
    </row>
    <row r="16" spans="2:9" x14ac:dyDescent="0.25">
      <c r="E16" s="26"/>
      <c r="F16" s="25"/>
      <c r="G16" s="25"/>
      <c r="H16" s="26"/>
      <c r="I16" s="23"/>
    </row>
    <row r="17" spans="2:10" hidden="1" x14ac:dyDescent="0.25">
      <c r="B17" s="1" t="s">
        <v>79</v>
      </c>
      <c r="E17" s="26">
        <v>0</v>
      </c>
      <c r="F17" s="25"/>
      <c r="G17" s="25"/>
      <c r="H17" s="26">
        <v>0</v>
      </c>
    </row>
    <row r="18" spans="2:10" x14ac:dyDescent="0.25">
      <c r="B18"/>
      <c r="E18" s="25"/>
      <c r="F18" s="25"/>
      <c r="G18" s="25"/>
      <c r="H18" s="25"/>
    </row>
    <row r="19" spans="2:10" ht="13.5" thickBot="1" x14ac:dyDescent="0.35">
      <c r="E19" s="48">
        <f>SUM(E9:E18)</f>
        <v>1984.1459000000002</v>
      </c>
      <c r="F19" s="49"/>
      <c r="G19" s="49"/>
      <c r="H19" s="48">
        <f>SUM(H9:H18)</f>
        <v>411.80643999999995</v>
      </c>
      <c r="J19" s="23"/>
    </row>
    <row r="20" spans="2:10" ht="13" thickTop="1" x14ac:dyDescent="0.25">
      <c r="E20"/>
      <c r="F20"/>
      <c r="G20"/>
      <c r="H20"/>
    </row>
    <row r="21" spans="2:10" x14ac:dyDescent="0.25">
      <c r="E21" s="50"/>
      <c r="F21"/>
      <c r="G21"/>
      <c r="H21" s="50"/>
    </row>
    <row r="22" spans="2:10" ht="13" x14ac:dyDescent="0.3">
      <c r="B22" s="132" t="s">
        <v>39</v>
      </c>
      <c r="C22" s="132"/>
      <c r="D22" s="132"/>
      <c r="E22" s="132"/>
      <c r="F22" s="132"/>
      <c r="G22" s="132"/>
      <c r="H22" s="132"/>
    </row>
    <row r="24" spans="2:10" x14ac:dyDescent="0.25">
      <c r="B24" s="1" t="s">
        <v>40</v>
      </c>
      <c r="E24" s="25">
        <f>('Lista de Saldos IM'!E47+'Lista de Saldos IM'!E48-'Lista de Saldos IM'!D46)/1000</f>
        <v>4800.8579800000007</v>
      </c>
      <c r="F24" s="25"/>
      <c r="G24" s="25"/>
      <c r="H24" s="25">
        <v>2823.3782999999999</v>
      </c>
    </row>
    <row r="25" spans="2:10" x14ac:dyDescent="0.25">
      <c r="E25" s="25"/>
      <c r="F25" s="25"/>
      <c r="G25" s="25"/>
      <c r="H25" s="25"/>
    </row>
    <row r="26" spans="2:10" hidden="1" x14ac:dyDescent="0.25">
      <c r="B26" s="51" t="s">
        <v>90</v>
      </c>
      <c r="E26" s="25">
        <f>'Lista de Saldos IM'!D46/1000</f>
        <v>0</v>
      </c>
      <c r="F26" s="25"/>
      <c r="G26" s="25"/>
      <c r="H26" s="25"/>
    </row>
    <row r="27" spans="2:10" x14ac:dyDescent="0.25">
      <c r="B27" s="51"/>
      <c r="E27" s="25"/>
      <c r="F27" s="25"/>
      <c r="G27" s="25"/>
      <c r="H27" s="25"/>
    </row>
    <row r="28" spans="2:10" x14ac:dyDescent="0.25">
      <c r="B28" s="1" t="s">
        <v>113</v>
      </c>
      <c r="E28" s="94">
        <f>('Lista de Saldos IM'!E49+'Lista de Saldos IM'!E50)/1000</f>
        <v>9846.4481300000007</v>
      </c>
      <c r="F28" s="25"/>
      <c r="G28" s="25"/>
      <c r="H28" s="25">
        <f>2350+2000</f>
        <v>4350</v>
      </c>
    </row>
    <row r="29" spans="2:10" x14ac:dyDescent="0.25">
      <c r="E29" s="25"/>
      <c r="F29" s="25"/>
      <c r="G29" s="25"/>
      <c r="H29" s="25"/>
    </row>
    <row r="30" spans="2:10" hidden="1" x14ac:dyDescent="0.25">
      <c r="B30" s="52" t="s">
        <v>41</v>
      </c>
      <c r="D30" s="25"/>
      <c r="E30" s="25"/>
      <c r="F30" s="25"/>
      <c r="G30" s="25"/>
      <c r="H30" s="25"/>
    </row>
    <row r="31" spans="2:10" hidden="1" x14ac:dyDescent="0.25">
      <c r="D31" s="25"/>
      <c r="E31" s="25"/>
      <c r="F31" s="25"/>
      <c r="G31" s="25"/>
      <c r="H31" s="25"/>
    </row>
    <row r="32" spans="2:10" hidden="1" x14ac:dyDescent="0.25">
      <c r="B32" s="1" t="s">
        <v>42</v>
      </c>
      <c r="D32" s="25"/>
      <c r="E32" s="25"/>
      <c r="F32" s="25"/>
      <c r="G32" s="25"/>
      <c r="H32" s="25"/>
    </row>
    <row r="33" spans="2:12" hidden="1" x14ac:dyDescent="0.25">
      <c r="D33" s="25"/>
      <c r="E33" s="25"/>
      <c r="F33" s="25"/>
      <c r="G33" s="25"/>
      <c r="H33" s="25"/>
    </row>
    <row r="34" spans="2:12" hidden="1" x14ac:dyDescent="0.25">
      <c r="B34" s="52" t="s">
        <v>43</v>
      </c>
      <c r="D34" s="25"/>
      <c r="E34" s="25"/>
      <c r="F34" s="25"/>
      <c r="G34" s="25"/>
      <c r="H34" s="25"/>
    </row>
    <row r="35" spans="2:12" hidden="1" x14ac:dyDescent="0.25">
      <c r="D35" s="25"/>
      <c r="E35" s="25"/>
      <c r="F35" s="25"/>
      <c r="G35" s="25"/>
      <c r="H35" s="25"/>
    </row>
    <row r="36" spans="2:12" hidden="1" x14ac:dyDescent="0.25">
      <c r="B36" s="1" t="s">
        <v>81</v>
      </c>
      <c r="D36" s="25"/>
      <c r="E36" s="25"/>
      <c r="F36" s="25"/>
      <c r="G36" s="25"/>
      <c r="H36" s="25"/>
    </row>
    <row r="37" spans="2:12" hidden="1" x14ac:dyDescent="0.25">
      <c r="D37" s="25"/>
      <c r="E37" s="25"/>
      <c r="F37" s="25"/>
      <c r="G37" s="25"/>
      <c r="H37" s="25"/>
    </row>
    <row r="38" spans="2:12" hidden="1" x14ac:dyDescent="0.25">
      <c r="B38" s="1" t="s">
        <v>92</v>
      </c>
      <c r="D38" s="25"/>
      <c r="E38" s="25">
        <v>0</v>
      </c>
      <c r="F38" s="25"/>
      <c r="G38" s="25"/>
      <c r="H38" s="25">
        <v>0</v>
      </c>
    </row>
    <row r="39" spans="2:12" hidden="1" x14ac:dyDescent="0.25">
      <c r="D39" s="25"/>
      <c r="E39" s="25"/>
      <c r="F39" s="25"/>
      <c r="G39" s="25"/>
      <c r="H39" s="25"/>
    </row>
    <row r="40" spans="2:12" hidden="1" x14ac:dyDescent="0.25">
      <c r="B40" s="1" t="s">
        <v>76</v>
      </c>
      <c r="D40" s="25"/>
      <c r="E40" s="25">
        <v>0</v>
      </c>
      <c r="F40" s="25"/>
      <c r="G40" s="25"/>
      <c r="H40" s="25">
        <v>0</v>
      </c>
    </row>
    <row r="41" spans="2:12" hidden="1" x14ac:dyDescent="0.25">
      <c r="D41" s="25"/>
      <c r="E41" s="25"/>
      <c r="F41" s="25"/>
      <c r="G41" s="25"/>
      <c r="H41" s="25"/>
    </row>
    <row r="42" spans="2:12" hidden="1" x14ac:dyDescent="0.25">
      <c r="B42" s="1" t="s">
        <v>44</v>
      </c>
      <c r="D42" s="25"/>
      <c r="E42" s="25"/>
      <c r="F42" s="25"/>
      <c r="G42" s="25"/>
      <c r="H42" s="25"/>
    </row>
    <row r="43" spans="2:12" hidden="1" x14ac:dyDescent="0.25">
      <c r="D43" s="25"/>
      <c r="E43" s="25"/>
      <c r="F43" s="25"/>
      <c r="G43" s="25"/>
      <c r="H43" s="25"/>
    </row>
    <row r="44" spans="2:12" ht="11.25" hidden="1" customHeight="1" x14ac:dyDescent="0.25">
      <c r="B44" s="51" t="s">
        <v>45</v>
      </c>
      <c r="D44" s="25"/>
      <c r="E44" s="25">
        <v>0</v>
      </c>
      <c r="F44" s="25"/>
      <c r="G44" s="25"/>
      <c r="H44" s="25">
        <v>0</v>
      </c>
    </row>
    <row r="45" spans="2:12" ht="12" hidden="1" customHeight="1" x14ac:dyDescent="0.25">
      <c r="D45" s="25"/>
      <c r="E45" s="25"/>
      <c r="F45" s="25"/>
      <c r="G45" s="25"/>
      <c r="H45" s="25"/>
    </row>
    <row r="46" spans="2:12" ht="14.25" customHeight="1" x14ac:dyDescent="0.25">
      <c r="B46" s="1" t="s">
        <v>321</v>
      </c>
      <c r="D46" s="25"/>
      <c r="E46" s="94">
        <f>'Lista de Saldos IM'!E57/1000</f>
        <v>733.54380000000003</v>
      </c>
      <c r="F46" s="25"/>
      <c r="G46" s="25"/>
      <c r="H46" s="25">
        <v>36.328110000000002</v>
      </c>
    </row>
    <row r="47" spans="2:12" ht="12.75" customHeight="1" x14ac:dyDescent="0.25">
      <c r="D47" s="25"/>
      <c r="E47" s="26"/>
      <c r="F47" s="25"/>
      <c r="G47" s="25"/>
      <c r="H47" s="26"/>
      <c r="L47" s="23"/>
    </row>
    <row r="48" spans="2:12" x14ac:dyDescent="0.25">
      <c r="B48" s="66" t="s">
        <v>82</v>
      </c>
      <c r="D48" s="25"/>
      <c r="E48" s="26"/>
      <c r="F48" s="25"/>
      <c r="G48" s="25"/>
      <c r="H48" s="26"/>
    </row>
    <row r="49" spans="2:14" x14ac:dyDescent="0.25">
      <c r="E49" s="25"/>
      <c r="F49" s="25"/>
      <c r="G49" s="25"/>
      <c r="H49" s="25"/>
    </row>
    <row r="50" spans="2:14" ht="13.5" thickBot="1" x14ac:dyDescent="0.35">
      <c r="E50" s="48">
        <f>SUM(E24:E49)</f>
        <v>15380.849910000001</v>
      </c>
      <c r="F50" s="49"/>
      <c r="G50" s="49"/>
      <c r="H50" s="48">
        <f>SUM(H24:H49)</f>
        <v>7209.7064100000007</v>
      </c>
      <c r="J50" s="23"/>
      <c r="N50" s="97"/>
    </row>
    <row r="51" spans="2:14" ht="13.5" thickTop="1" x14ac:dyDescent="0.3">
      <c r="E51" s="49"/>
      <c r="F51" s="49"/>
      <c r="G51" s="49"/>
      <c r="H51" s="49"/>
    </row>
    <row r="52" spans="2:14" ht="13" hidden="1" x14ac:dyDescent="0.3">
      <c r="B52" s="132" t="s">
        <v>19</v>
      </c>
      <c r="C52" s="132"/>
      <c r="D52" s="132"/>
      <c r="E52" s="132"/>
      <c r="F52" s="132"/>
      <c r="G52" s="132"/>
      <c r="H52" s="132"/>
    </row>
    <row r="53" spans="2:14" hidden="1" x14ac:dyDescent="0.25"/>
    <row r="54" spans="2:14" hidden="1" x14ac:dyDescent="0.25">
      <c r="B54" s="1" t="s">
        <v>46</v>
      </c>
      <c r="E54" s="25"/>
      <c r="F54" s="25"/>
      <c r="G54" s="25"/>
      <c r="H54" s="25"/>
    </row>
    <row r="55" spans="2:14" hidden="1" x14ac:dyDescent="0.25">
      <c r="E55" s="25"/>
      <c r="F55" s="25"/>
      <c r="G55" s="25"/>
      <c r="H55" s="25"/>
    </row>
    <row r="56" spans="2:14" hidden="1" x14ac:dyDescent="0.25">
      <c r="B56" s="1" t="s">
        <v>47</v>
      </c>
      <c r="E56" s="25"/>
      <c r="F56" s="25"/>
      <c r="G56" s="25"/>
      <c r="H56" s="25"/>
    </row>
    <row r="57" spans="2:14" hidden="1" x14ac:dyDescent="0.25">
      <c r="E57" s="25"/>
      <c r="F57" s="25"/>
      <c r="G57" s="25"/>
      <c r="H57" s="25"/>
    </row>
    <row r="58" spans="2:14" hidden="1" x14ac:dyDescent="0.25">
      <c r="B58" s="1" t="s">
        <v>48</v>
      </c>
      <c r="E58" s="25"/>
      <c r="F58" s="25"/>
      <c r="G58" s="25"/>
      <c r="H58" s="25"/>
    </row>
    <row r="59" spans="2:14" hidden="1" x14ac:dyDescent="0.25">
      <c r="E59" s="25"/>
      <c r="F59" s="25"/>
      <c r="G59" s="25"/>
      <c r="H59" s="25"/>
    </row>
    <row r="60" spans="2:14" hidden="1" x14ac:dyDescent="0.25">
      <c r="B60" s="1" t="s">
        <v>49</v>
      </c>
      <c r="E60" s="25"/>
      <c r="F60" s="25"/>
      <c r="G60" s="25"/>
      <c r="H60" s="25"/>
    </row>
    <row r="61" spans="2:14" hidden="1" x14ac:dyDescent="0.25">
      <c r="E61" s="25"/>
      <c r="F61" s="25"/>
      <c r="G61" s="25"/>
      <c r="H61" s="25"/>
    </row>
    <row r="62" spans="2:14" hidden="1" x14ac:dyDescent="0.25">
      <c r="B62" s="1" t="s">
        <v>50</v>
      </c>
      <c r="E62" s="25"/>
      <c r="F62" s="25"/>
      <c r="G62" s="25"/>
      <c r="H62" s="25"/>
    </row>
    <row r="63" spans="2:14" hidden="1" x14ac:dyDescent="0.25">
      <c r="E63" s="25"/>
      <c r="F63" s="25"/>
      <c r="G63" s="25"/>
      <c r="H63" s="25"/>
    </row>
    <row r="64" spans="2:14" hidden="1" x14ac:dyDescent="0.25">
      <c r="B64" s="1" t="s">
        <v>51</v>
      </c>
      <c r="E64" s="25"/>
      <c r="F64" s="25"/>
      <c r="G64" s="25"/>
      <c r="H64" s="25"/>
    </row>
    <row r="65" spans="2:8" hidden="1" x14ac:dyDescent="0.25">
      <c r="E65" s="25"/>
      <c r="F65" s="25"/>
      <c r="G65" s="25"/>
      <c r="H65" s="25"/>
    </row>
    <row r="66" spans="2:8" hidden="1" x14ac:dyDescent="0.25">
      <c r="B66" s="1" t="s">
        <v>52</v>
      </c>
      <c r="E66" s="25"/>
      <c r="F66" s="25"/>
      <c r="G66" s="25"/>
      <c r="H66" s="25"/>
    </row>
    <row r="67" spans="2:8" hidden="1" x14ac:dyDescent="0.25">
      <c r="E67" s="25"/>
      <c r="F67" s="25"/>
      <c r="G67" s="25"/>
      <c r="H67" s="25"/>
    </row>
    <row r="68" spans="2:8" hidden="1" x14ac:dyDescent="0.25">
      <c r="B68" s="1" t="s">
        <v>53</v>
      </c>
      <c r="E68" s="26"/>
      <c r="F68" s="25"/>
      <c r="G68" s="25"/>
      <c r="H68" s="26"/>
    </row>
    <row r="69" spans="2:8" hidden="1" x14ac:dyDescent="0.25">
      <c r="E69" s="25"/>
      <c r="F69" s="25"/>
      <c r="G69" s="25"/>
      <c r="H69" s="25"/>
    </row>
    <row r="70" spans="2:8" ht="13.5" hidden="1" thickBot="1" x14ac:dyDescent="0.35">
      <c r="E70" s="38">
        <f>SUM(E54:E68)</f>
        <v>0</v>
      </c>
      <c r="F70" s="36"/>
      <c r="G70" s="36"/>
      <c r="H70" s="38">
        <f>SUM(H54:H68)</f>
        <v>0</v>
      </c>
    </row>
    <row r="71" spans="2:8" hidden="1" x14ac:dyDescent="0.25"/>
    <row r="72" spans="2:8" hidden="1" x14ac:dyDescent="0.25"/>
    <row r="73" spans="2:8" hidden="1" x14ac:dyDescent="0.25"/>
    <row r="74" spans="2:8" ht="13" hidden="1" x14ac:dyDescent="0.3">
      <c r="E74" s="36"/>
      <c r="F74" s="36"/>
      <c r="G74" s="36"/>
      <c r="H74" s="36"/>
    </row>
    <row r="75" spans="2:8" ht="13" hidden="1" x14ac:dyDescent="0.3">
      <c r="E75" s="36"/>
      <c r="F75" s="36"/>
      <c r="G75" s="36"/>
      <c r="H75" s="36"/>
    </row>
    <row r="76" spans="2:8" ht="13" x14ac:dyDescent="0.3">
      <c r="E76" s="36"/>
      <c r="F76" s="36"/>
      <c r="G76" s="36"/>
      <c r="H76" s="36"/>
    </row>
    <row r="77" spans="2:8" ht="13" x14ac:dyDescent="0.3">
      <c r="B77" s="132" t="s">
        <v>54</v>
      </c>
      <c r="C77" s="132"/>
      <c r="D77" s="132"/>
      <c r="E77" s="132"/>
      <c r="F77" s="132"/>
      <c r="G77" s="132"/>
      <c r="H77" s="132"/>
    </row>
    <row r="78" spans="2:8" ht="13" x14ac:dyDescent="0.3">
      <c r="B78" s="54"/>
      <c r="C78" s="47"/>
      <c r="D78" s="47"/>
      <c r="E78" s="47"/>
      <c r="F78" s="47"/>
      <c r="G78" s="47"/>
      <c r="H78" s="47"/>
    </row>
    <row r="79" spans="2:8" ht="15.75" hidden="1" customHeight="1" x14ac:dyDescent="0.25">
      <c r="B79" s="2" t="s">
        <v>74</v>
      </c>
      <c r="E79" s="55"/>
      <c r="F79" s="25"/>
      <c r="G79" s="25"/>
      <c r="H79" s="55"/>
    </row>
    <row r="80" spans="2:8" hidden="1" x14ac:dyDescent="0.25">
      <c r="E80" s="25"/>
      <c r="F80" s="25"/>
      <c r="G80" s="25"/>
      <c r="H80" s="25"/>
    </row>
    <row r="81" spans="2:8" hidden="1" x14ac:dyDescent="0.25">
      <c r="B81" s="1" t="s">
        <v>93</v>
      </c>
      <c r="E81" s="56"/>
      <c r="F81" s="25"/>
      <c r="G81" s="25"/>
      <c r="H81" s="56"/>
    </row>
    <row r="82" spans="2:8" hidden="1" x14ac:dyDescent="0.25">
      <c r="E82" s="25"/>
      <c r="F82" s="25"/>
      <c r="G82" s="25"/>
      <c r="H82" s="25"/>
    </row>
    <row r="83" spans="2:8" hidden="1" x14ac:dyDescent="0.25">
      <c r="B83" s="1" t="s">
        <v>80</v>
      </c>
      <c r="E83" s="25"/>
      <c r="F83" s="25"/>
      <c r="G83" s="25"/>
      <c r="H83" s="25"/>
    </row>
    <row r="84" spans="2:8" x14ac:dyDescent="0.25">
      <c r="E84" s="25"/>
      <c r="F84" s="25"/>
      <c r="G84" s="25"/>
      <c r="H84" s="25"/>
    </row>
    <row r="85" spans="2:8" x14ac:dyDescent="0.25">
      <c r="B85" s="1" t="s">
        <v>55</v>
      </c>
      <c r="E85" s="25">
        <f>('Lista de Saldos IM'!E59+'Lista de Saldos IM'!E60)/1000</f>
        <v>153.67434</v>
      </c>
      <c r="F85" s="25"/>
      <c r="G85" s="25"/>
      <c r="H85" s="25">
        <v>194.51172</v>
      </c>
    </row>
    <row r="86" spans="2:8" hidden="1" x14ac:dyDescent="0.25">
      <c r="E86" s="25"/>
      <c r="F86" s="25"/>
      <c r="G86" s="25"/>
      <c r="H86" s="25"/>
    </row>
    <row r="87" spans="2:8" hidden="1" x14ac:dyDescent="0.25">
      <c r="B87" s="1" t="s">
        <v>72</v>
      </c>
      <c r="E87" s="25"/>
      <c r="F87" s="25"/>
      <c r="G87" s="25"/>
      <c r="H87" s="25"/>
    </row>
    <row r="88" spans="2:8" x14ac:dyDescent="0.25">
      <c r="E88" s="26"/>
      <c r="F88" s="25"/>
      <c r="G88" s="25"/>
      <c r="H88" s="26"/>
    </row>
    <row r="89" spans="2:8" x14ac:dyDescent="0.25">
      <c r="E89" s="25"/>
      <c r="F89" s="25"/>
      <c r="G89" s="25"/>
      <c r="H89" s="25"/>
    </row>
    <row r="90" spans="2:8" ht="13.5" thickBot="1" x14ac:dyDescent="0.35">
      <c r="E90" s="38">
        <f>SUM(E79:E89)</f>
        <v>153.67434</v>
      </c>
      <c r="F90" s="36"/>
      <c r="G90" s="36"/>
      <c r="H90" s="38">
        <f>SUM(H79:H89)</f>
        <v>194.51172</v>
      </c>
    </row>
    <row r="91" spans="2:8" ht="13.5" thickTop="1" x14ac:dyDescent="0.3">
      <c r="E91" s="36"/>
      <c r="F91" s="36"/>
      <c r="G91" s="36"/>
      <c r="H91" s="36"/>
    </row>
    <row r="92" spans="2:8" ht="13" x14ac:dyDescent="0.3">
      <c r="E92" s="36"/>
      <c r="F92" s="36"/>
      <c r="G92" s="36"/>
      <c r="H92" s="36"/>
    </row>
    <row r="93" spans="2:8" ht="13" x14ac:dyDescent="0.3">
      <c r="E93" s="36"/>
      <c r="F93" s="36"/>
      <c r="G93" s="36"/>
      <c r="H93" s="36"/>
    </row>
    <row r="94" spans="2:8" ht="13" x14ac:dyDescent="0.3">
      <c r="E94" s="36"/>
      <c r="F94" s="36"/>
      <c r="G94" s="36"/>
      <c r="H94" s="36"/>
    </row>
    <row r="95" spans="2:8" ht="13" x14ac:dyDescent="0.3">
      <c r="E95" s="36"/>
      <c r="F95" s="36"/>
      <c r="G95" s="36"/>
      <c r="H95" s="36"/>
    </row>
    <row r="96" spans="2:8" ht="13" x14ac:dyDescent="0.3">
      <c r="E96" s="36"/>
      <c r="F96" s="36"/>
      <c r="G96" s="36"/>
      <c r="H96" s="36"/>
    </row>
    <row r="97" spans="2:8" ht="13" x14ac:dyDescent="0.3">
      <c r="E97" s="36"/>
      <c r="F97" s="36"/>
      <c r="G97" s="36"/>
      <c r="H97" s="36"/>
    </row>
    <row r="98" spans="2:8" ht="13" x14ac:dyDescent="0.3">
      <c r="E98" s="36"/>
      <c r="F98" s="36"/>
      <c r="G98" s="36"/>
      <c r="H98" s="36"/>
    </row>
    <row r="99" spans="2:8" ht="13" x14ac:dyDescent="0.3">
      <c r="E99" s="36"/>
      <c r="F99" s="36"/>
      <c r="G99" s="36"/>
      <c r="H99" s="36"/>
    </row>
    <row r="100" spans="2:8" ht="13" hidden="1" x14ac:dyDescent="0.3">
      <c r="E100" s="36"/>
      <c r="F100" s="36"/>
      <c r="G100" s="36"/>
      <c r="H100" s="36"/>
    </row>
    <row r="101" spans="2:8" ht="13" hidden="1" x14ac:dyDescent="0.3">
      <c r="E101" s="36"/>
      <c r="F101" s="36"/>
      <c r="G101" s="36"/>
      <c r="H101" s="36"/>
    </row>
    <row r="102" spans="2:8" ht="13" x14ac:dyDescent="0.3">
      <c r="E102" s="36"/>
      <c r="F102" s="36"/>
      <c r="G102" s="36"/>
      <c r="H102" s="36"/>
    </row>
    <row r="103" spans="2:8" ht="13" x14ac:dyDescent="0.3">
      <c r="B103" s="132" t="s">
        <v>56</v>
      </c>
      <c r="C103" s="132"/>
      <c r="D103" s="132"/>
      <c r="E103" s="132"/>
      <c r="F103" s="132"/>
      <c r="G103" s="132"/>
      <c r="H103" s="132"/>
    </row>
    <row r="104" spans="2:8" ht="13" x14ac:dyDescent="0.3">
      <c r="D104" s="23"/>
      <c r="E104" s="35"/>
      <c r="F104" s="35"/>
      <c r="G104" s="35"/>
      <c r="H104" s="35"/>
    </row>
    <row r="105" spans="2:8" x14ac:dyDescent="0.25">
      <c r="B105" s="1" t="s">
        <v>57</v>
      </c>
      <c r="D105" s="23"/>
      <c r="E105" s="23">
        <f>'Lista de Saldos IM'!E64/1000</f>
        <v>3660.3158199999998</v>
      </c>
      <c r="H105" s="23">
        <v>3660.3158199999998</v>
      </c>
    </row>
    <row r="106" spans="2:8" x14ac:dyDescent="0.25">
      <c r="D106" s="23"/>
      <c r="E106" s="23"/>
      <c r="H106" s="23"/>
    </row>
    <row r="107" spans="2:8" x14ac:dyDescent="0.25">
      <c r="B107" s="1" t="s">
        <v>58</v>
      </c>
      <c r="D107" s="23"/>
      <c r="E107" s="23">
        <f>'Lista de Saldos IM'!E68/1000</f>
        <v>4148.3412800000006</v>
      </c>
      <c r="H107" s="23">
        <v>4148.3412799999996</v>
      </c>
    </row>
    <row r="108" spans="2:8" x14ac:dyDescent="0.25">
      <c r="D108" s="23"/>
      <c r="E108" s="23"/>
      <c r="H108" s="23"/>
    </row>
    <row r="109" spans="2:8" x14ac:dyDescent="0.25">
      <c r="B109" s="1" t="s">
        <v>59</v>
      </c>
      <c r="D109" s="23"/>
      <c r="E109" s="23">
        <f>('Lista de Saldos IM'!E69+'Lista de Saldos IM'!E70+'Lista de Saldos IM'!E71+'Lista de Saldos IM'!E73)/1000</f>
        <v>9299.6816400000007</v>
      </c>
      <c r="H109" s="23">
        <v>8932.7665799999995</v>
      </c>
    </row>
    <row r="110" spans="2:8" x14ac:dyDescent="0.25">
      <c r="D110" s="23"/>
      <c r="E110" s="98"/>
      <c r="H110" s="23"/>
    </row>
    <row r="111" spans="2:8" x14ac:dyDescent="0.25">
      <c r="B111" s="1" t="s">
        <v>60</v>
      </c>
      <c r="D111" s="23"/>
      <c r="E111" s="98">
        <f>('Lista de Saldos IM'!E75+'Lista de Saldos IM'!E76)/1000</f>
        <v>131.38777999999999</v>
      </c>
      <c r="H111" s="23">
        <v>123.03902000000001</v>
      </c>
    </row>
    <row r="112" spans="2:8" x14ac:dyDescent="0.25">
      <c r="D112" s="23"/>
      <c r="E112" s="98"/>
      <c r="H112" s="23"/>
    </row>
    <row r="113" spans="2:8" x14ac:dyDescent="0.25">
      <c r="B113" s="1" t="s">
        <v>61</v>
      </c>
      <c r="D113" s="23"/>
      <c r="E113" s="98">
        <f>'Lista de Saldos IM'!E74/1000</f>
        <v>163.85892999999999</v>
      </c>
      <c r="H113" s="23">
        <v>211.79182999999998</v>
      </c>
    </row>
    <row r="114" spans="2:8" x14ac:dyDescent="0.25">
      <c r="D114" s="23"/>
      <c r="E114" s="98"/>
      <c r="H114" s="23"/>
    </row>
    <row r="115" spans="2:8" x14ac:dyDescent="0.25">
      <c r="B115" s="1" t="s">
        <v>109</v>
      </c>
      <c r="D115" s="23"/>
      <c r="E115" s="98">
        <f>'Lista de Saldos IM'!E91/1000</f>
        <v>24.347300000000001</v>
      </c>
      <c r="H115" s="23">
        <v>88.46696</v>
      </c>
    </row>
    <row r="116" spans="2:8" x14ac:dyDescent="0.25">
      <c r="D116" s="23"/>
      <c r="E116" s="98"/>
      <c r="H116" s="23"/>
    </row>
    <row r="117" spans="2:8" x14ac:dyDescent="0.25">
      <c r="B117" t="s">
        <v>322</v>
      </c>
      <c r="D117" s="23"/>
      <c r="E117" s="98">
        <f>'Lista de Saldos IM'!E88/1000</f>
        <v>127.99388</v>
      </c>
      <c r="H117" s="23"/>
    </row>
    <row r="118" spans="2:8" x14ac:dyDescent="0.25">
      <c r="D118" s="23"/>
      <c r="E118" s="23"/>
      <c r="H118" s="23"/>
    </row>
    <row r="119" spans="2:8" x14ac:dyDescent="0.25">
      <c r="B119" s="1" t="s">
        <v>62</v>
      </c>
      <c r="D119" s="23"/>
      <c r="E119" s="57">
        <f>('Lista de Saldos IM'!E77+'Lista de Saldos IM'!E79+'Lista de Saldos IM'!E82+'Lista de Saldos IM'!E83+'Lista de Saldos IM'!E84+'Lista de Saldos IM'!E85+'Lista de Saldos IM'!E72+'Lista de Saldos IM'!E89)/1000</f>
        <v>-4227.7629099999995</v>
      </c>
      <c r="H119" s="57">
        <v>-3599.1412500000001</v>
      </c>
    </row>
    <row r="120" spans="2:8" x14ac:dyDescent="0.25">
      <c r="D120" s="23"/>
      <c r="E120" s="23"/>
      <c r="H120" s="23"/>
    </row>
    <row r="121" spans="2:8" ht="13.5" thickBot="1" x14ac:dyDescent="0.35">
      <c r="D121" s="23"/>
      <c r="E121" s="58">
        <f>SUM(E105:E119)</f>
        <v>13328.163720000002</v>
      </c>
      <c r="H121" s="58">
        <f>SUM(H105:H119)</f>
        <v>13565.580239999999</v>
      </c>
    </row>
    <row r="122" spans="2:8" ht="13.5" thickTop="1" x14ac:dyDescent="0.3">
      <c r="D122" s="23"/>
      <c r="E122" s="19"/>
      <c r="H122" s="19"/>
    </row>
    <row r="123" spans="2:8" ht="13" x14ac:dyDescent="0.3">
      <c r="B123" s="67" t="s">
        <v>73</v>
      </c>
      <c r="C123" s="67"/>
      <c r="D123" s="67"/>
      <c r="E123" s="67"/>
      <c r="F123" s="67"/>
      <c r="G123" s="67"/>
      <c r="H123" s="67"/>
    </row>
    <row r="124" spans="2:8" x14ac:dyDescent="0.25">
      <c r="C124" s="2"/>
    </row>
    <row r="125" spans="2:8" x14ac:dyDescent="0.25">
      <c r="B125" s="1" t="s">
        <v>84</v>
      </c>
      <c r="C125" s="2"/>
      <c r="D125" s="2"/>
      <c r="E125" s="25">
        <f>'Lista de Saldos IM'!E61/1000</f>
        <v>1500</v>
      </c>
      <c r="F125" s="8"/>
      <c r="G125" s="8"/>
      <c r="H125" s="25">
        <f>1500</f>
        <v>1500</v>
      </c>
    </row>
    <row r="126" spans="2:8" x14ac:dyDescent="0.25">
      <c r="C126" s="2"/>
      <c r="D126" s="2"/>
      <c r="E126" s="25"/>
      <c r="F126" s="8"/>
      <c r="G126" s="8"/>
      <c r="H126" s="25"/>
    </row>
    <row r="127" spans="2:8" ht="13.5" thickBot="1" x14ac:dyDescent="0.35">
      <c r="B127" s="2"/>
      <c r="C127" s="2"/>
      <c r="D127" s="2"/>
      <c r="E127" s="72">
        <f>+E125+E126</f>
        <v>1500</v>
      </c>
      <c r="F127" s="8"/>
      <c r="G127" s="8"/>
      <c r="H127" s="72">
        <f>+H125+H126</f>
        <v>1500</v>
      </c>
    </row>
    <row r="128" spans="2:8" ht="13.5" thickTop="1" x14ac:dyDescent="0.3">
      <c r="B128" s="132" t="s">
        <v>63</v>
      </c>
      <c r="C128" s="132"/>
      <c r="D128" s="132"/>
      <c r="E128" s="132"/>
      <c r="F128" s="132"/>
      <c r="G128" s="132"/>
      <c r="H128" s="132"/>
    </row>
    <row r="130" spans="2:11" x14ac:dyDescent="0.25">
      <c r="B130" s="1" t="s">
        <v>64</v>
      </c>
      <c r="E130" s="25">
        <f>BALANCE!G35</f>
        <v>571.07094999999993</v>
      </c>
      <c r="H130" s="25">
        <v>7115</v>
      </c>
    </row>
    <row r="131" spans="2:11" x14ac:dyDescent="0.25">
      <c r="E131" s="25"/>
      <c r="H131" s="25"/>
    </row>
    <row r="132" spans="2:11" x14ac:dyDescent="0.25">
      <c r="B132" s="1" t="s">
        <v>65</v>
      </c>
      <c r="E132" s="25">
        <f>BALANCE!G36</f>
        <v>883.96573000000001</v>
      </c>
      <c r="H132" s="25">
        <f>BALANCE!I36</f>
        <v>925.75023999999996</v>
      </c>
    </row>
    <row r="133" spans="2:11" x14ac:dyDescent="0.25">
      <c r="E133" s="43"/>
      <c r="H133" s="43"/>
    </row>
    <row r="134" spans="2:11" hidden="1" x14ac:dyDescent="0.25">
      <c r="B134" s="2" t="s">
        <v>26</v>
      </c>
      <c r="E134" s="43">
        <v>0</v>
      </c>
      <c r="H134" s="43">
        <v>0</v>
      </c>
    </row>
    <row r="135" spans="2:11" x14ac:dyDescent="0.25">
      <c r="E135" s="53"/>
      <c r="H135" s="53"/>
    </row>
    <row r="136" spans="2:11" ht="13.5" thickBot="1" x14ac:dyDescent="0.35">
      <c r="E136" s="59">
        <f>SUM(E130:E134)</f>
        <v>1455.0366799999999</v>
      </c>
      <c r="F136" s="25"/>
      <c r="G136" s="25"/>
      <c r="H136" s="59">
        <f>SUM(H130:H134)</f>
        <v>8040.7502400000003</v>
      </c>
    </row>
    <row r="137" spans="2:11" ht="13" thickTop="1" x14ac:dyDescent="0.25">
      <c r="E137" s="53"/>
      <c r="F137" s="25"/>
      <c r="G137" s="25"/>
      <c r="H137" s="53"/>
    </row>
    <row r="138" spans="2:11" ht="13" x14ac:dyDescent="0.3">
      <c r="B138" s="132" t="s">
        <v>66</v>
      </c>
      <c r="C138" s="132"/>
      <c r="D138" s="132"/>
      <c r="E138" s="132"/>
      <c r="F138" s="132"/>
      <c r="G138" s="132"/>
      <c r="H138" s="132"/>
    </row>
    <row r="139" spans="2:11" x14ac:dyDescent="0.25">
      <c r="B139" s="1" t="s">
        <v>67</v>
      </c>
      <c r="E139" s="25">
        <f>(-'Lista de Saldos IM'!E96-'Lista de Saldos IM'!E95)/1000</f>
        <v>63.054339999999996</v>
      </c>
      <c r="F139" s="25"/>
      <c r="G139" s="25"/>
      <c r="H139" s="25">
        <v>47.384709999999998</v>
      </c>
      <c r="J139" s="25"/>
      <c r="K139" s="25"/>
    </row>
    <row r="140" spans="2:11" x14ac:dyDescent="0.25">
      <c r="E140" s="25"/>
      <c r="F140" s="25"/>
      <c r="G140" s="25"/>
      <c r="H140" s="25"/>
      <c r="J140" s="25"/>
      <c r="K140" s="25"/>
    </row>
    <row r="141" spans="2:11" x14ac:dyDescent="0.25">
      <c r="B141" s="25" t="s">
        <v>28</v>
      </c>
      <c r="E141" s="25">
        <f>(-'Lista de Saldos IM'!E110-'Lista de Saldos IM'!E113-'Lista de Saldos IM'!E98)/1000</f>
        <v>328.65750000000003</v>
      </c>
      <c r="F141" s="25"/>
      <c r="G141" s="25"/>
      <c r="H141" s="26">
        <v>231.32704999999999</v>
      </c>
      <c r="J141" s="25"/>
      <c r="K141" s="25"/>
    </row>
    <row r="142" spans="2:11" x14ac:dyDescent="0.25">
      <c r="E142" s="25"/>
      <c r="F142" s="25"/>
      <c r="G142" s="25"/>
      <c r="H142" s="25"/>
      <c r="K142" s="25"/>
    </row>
    <row r="143" spans="2:11" x14ac:dyDescent="0.25">
      <c r="B143" s="1" t="s">
        <v>68</v>
      </c>
      <c r="E143" s="26">
        <f>-'Lista de Saldos IM'!E99/1000</f>
        <v>132.67841000000001</v>
      </c>
      <c r="F143" s="25"/>
      <c r="G143" s="25"/>
      <c r="H143" s="26">
        <v>436.68390000000005</v>
      </c>
      <c r="K143" s="25"/>
    </row>
    <row r="144" spans="2:11" x14ac:dyDescent="0.25">
      <c r="E144" s="25"/>
      <c r="F144" s="25"/>
      <c r="G144" s="25"/>
      <c r="H144" s="25"/>
      <c r="K144" s="25"/>
    </row>
    <row r="145" spans="2:11" ht="13.5" thickBot="1" x14ac:dyDescent="0.35">
      <c r="E145" s="38">
        <f>SUM(E139:E143)</f>
        <v>524.39025000000004</v>
      </c>
      <c r="F145" s="36"/>
      <c r="G145" s="36"/>
      <c r="H145" s="38">
        <f>SUM(H139:H143)</f>
        <v>715.39566000000002</v>
      </c>
      <c r="K145" s="36"/>
    </row>
    <row r="146" spans="2:11" ht="13.5" thickTop="1" x14ac:dyDescent="0.3">
      <c r="B146" s="132" t="s">
        <v>69</v>
      </c>
      <c r="C146" s="132"/>
      <c r="D146" s="132"/>
      <c r="E146" s="132"/>
      <c r="F146" s="132"/>
      <c r="G146" s="132"/>
      <c r="H146" s="132"/>
    </row>
    <row r="147" spans="2:11" ht="13" x14ac:dyDescent="0.3">
      <c r="B147" s="65"/>
      <c r="C147" s="65"/>
      <c r="D147" s="65"/>
      <c r="E147" s="65"/>
      <c r="F147" s="65"/>
      <c r="G147" s="65"/>
      <c r="H147" s="65"/>
    </row>
    <row r="148" spans="2:11" ht="13" hidden="1" x14ac:dyDescent="0.3">
      <c r="B148" t="s">
        <v>75</v>
      </c>
      <c r="C148" s="65"/>
      <c r="D148" s="65"/>
      <c r="E148" s="13">
        <v>0</v>
      </c>
      <c r="F148" s="65"/>
      <c r="G148" s="65"/>
      <c r="H148" s="13">
        <v>0</v>
      </c>
    </row>
    <row r="149" spans="2:11" hidden="1" x14ac:dyDescent="0.25">
      <c r="E149" s="23"/>
      <c r="F149" s="23"/>
      <c r="G149" s="23"/>
      <c r="H149" s="23"/>
    </row>
    <row r="150" spans="2:11" ht="13" hidden="1" x14ac:dyDescent="0.3">
      <c r="B150" s="1" t="s">
        <v>70</v>
      </c>
      <c r="E150" s="13">
        <v>0</v>
      </c>
      <c r="H150" s="13">
        <v>0</v>
      </c>
    </row>
    <row r="151" spans="2:11" ht="13" hidden="1" x14ac:dyDescent="0.3">
      <c r="E151" s="13"/>
      <c r="H151" s="13"/>
    </row>
    <row r="152" spans="2:11" x14ac:dyDescent="0.25">
      <c r="B152" s="1" t="s">
        <v>71</v>
      </c>
      <c r="E152" s="26">
        <f>BALANCE!G49</f>
        <v>19933.992740000002</v>
      </c>
      <c r="H152" s="26">
        <f>BALANCE!I49</f>
        <v>4765.2182599999996</v>
      </c>
    </row>
    <row r="154" spans="2:11" ht="13.5" thickBot="1" x14ac:dyDescent="0.35">
      <c r="B154" s="3"/>
      <c r="E154" s="58">
        <f>SUM(E148:E152)</f>
        <v>19933.992740000002</v>
      </c>
      <c r="H154" s="58">
        <f>SUM(H148:H152)</f>
        <v>4765.2182599999996</v>
      </c>
    </row>
    <row r="155" spans="2:11" ht="13.5" thickTop="1" x14ac:dyDescent="0.3">
      <c r="B155" s="3"/>
      <c r="E155" s="19"/>
      <c r="H155" s="19"/>
    </row>
    <row r="156" spans="2:11" ht="13" x14ac:dyDescent="0.3">
      <c r="B156" s="3"/>
      <c r="E156" s="19"/>
      <c r="H156" s="19"/>
    </row>
    <row r="157" spans="2:11" ht="13" hidden="1" x14ac:dyDescent="0.3">
      <c r="B157" s="3"/>
      <c r="E157" s="19"/>
      <c r="H157" s="19"/>
    </row>
    <row r="158" spans="2:11" ht="13" hidden="1" x14ac:dyDescent="0.3">
      <c r="B158" s="67" t="s">
        <v>69</v>
      </c>
      <c r="C158" s="67"/>
      <c r="D158" s="67"/>
      <c r="E158" s="60">
        <v>0</v>
      </c>
      <c r="F158" s="67"/>
      <c r="G158" s="67"/>
      <c r="H158" s="60">
        <v>0</v>
      </c>
    </row>
    <row r="159" spans="2:11" hidden="1" x14ac:dyDescent="0.25">
      <c r="E159" s="23"/>
      <c r="H159" s="23"/>
    </row>
    <row r="160" spans="2:11" ht="13.5" hidden="1" thickBot="1" x14ac:dyDescent="0.35">
      <c r="E160" s="58">
        <f>E158</f>
        <v>0</v>
      </c>
      <c r="H160" s="58">
        <f>H158</f>
        <v>0</v>
      </c>
    </row>
    <row r="161" hidden="1" x14ac:dyDescent="0.25"/>
    <row r="162" hidden="1" x14ac:dyDescent="0.25"/>
    <row r="179" spans="1:8" x14ac:dyDescent="0.25">
      <c r="A179" s="66"/>
      <c r="E179" s="23"/>
      <c r="H179" s="23"/>
    </row>
    <row r="180" spans="1:8" x14ac:dyDescent="0.25">
      <c r="A180" s="66"/>
      <c r="E180" s="23"/>
      <c r="H180" s="23"/>
    </row>
    <row r="181" spans="1:8" x14ac:dyDescent="0.25">
      <c r="A181" s="66"/>
    </row>
    <row r="182" spans="1:8" x14ac:dyDescent="0.25">
      <c r="A182" s="66"/>
    </row>
    <row r="183" spans="1:8" x14ac:dyDescent="0.25">
      <c r="A183" s="66"/>
    </row>
    <row r="184" spans="1:8" x14ac:dyDescent="0.25">
      <c r="A184" s="66"/>
    </row>
    <row r="185" spans="1:8" x14ac:dyDescent="0.25">
      <c r="A185" s="66"/>
    </row>
    <row r="186" spans="1:8" x14ac:dyDescent="0.25">
      <c r="A186" s="66"/>
    </row>
    <row r="187" spans="1:8" x14ac:dyDescent="0.25">
      <c r="A187" s="66"/>
    </row>
  </sheetData>
  <sortState xmlns:xlrd2="http://schemas.microsoft.com/office/spreadsheetml/2017/richdata2" ref="A206:J261">
    <sortCondition descending="1" ref="E206:E261"/>
  </sortState>
  <mergeCells count="8">
    <mergeCell ref="B128:H128"/>
    <mergeCell ref="B138:H138"/>
    <mergeCell ref="B146:H146"/>
    <mergeCell ref="B103:H103"/>
    <mergeCell ref="B7:H7"/>
    <mergeCell ref="B22:H22"/>
    <mergeCell ref="B52:H52"/>
    <mergeCell ref="B77:H77"/>
  </mergeCells>
  <phoneticPr fontId="0" type="noConversion"/>
  <conditionalFormatting sqref="E15">
    <cfRule type="expression" dxfId="0" priority="2">
      <formula>$E$2="1"</formula>
    </cfRule>
  </conditionalFormatting>
  <pageMargins left="0.59" right="0.28999999999999998" top="0.99" bottom="1" header="0.5" footer="0.5"/>
  <pageSetup orientation="portrait" r:id="rId1"/>
  <headerFooter alignWithMargins="0"/>
  <customProperties>
    <customPr name="EpmWorksheetKeyString_GUID" r:id="rId2"/>
    <customPr name="FPMExcelClientCellBasedFunctionStatus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9C248-FC45-4BB5-8534-4E23C1B88AE6}">
  <dimension ref="A1:O408"/>
  <sheetViews>
    <sheetView showGridLines="0" topLeftCell="A34" zoomScale="80" zoomScaleNormal="80" workbookViewId="0">
      <selection activeCell="D51" sqref="D51"/>
    </sheetView>
  </sheetViews>
  <sheetFormatPr baseColWidth="10" defaultColWidth="11.453125" defaultRowHeight="14.5" x14ac:dyDescent="0.35"/>
  <cols>
    <col min="1" max="1" width="5.81640625" customWidth="1"/>
    <col min="2" max="2" width="4.453125" bestFit="1" customWidth="1"/>
    <col min="3" max="3" width="14.54296875" style="116" customWidth="1"/>
    <col min="4" max="4" width="47" bestFit="1" customWidth="1"/>
    <col min="5" max="7" width="16" style="4" customWidth="1"/>
    <col min="8" max="8" width="16.81640625" customWidth="1"/>
    <col min="9" max="9" width="12.7265625" customWidth="1"/>
    <col min="10" max="10" width="47" bestFit="1" customWidth="1"/>
    <col min="11" max="11" width="17.81640625" style="4" bestFit="1" customWidth="1"/>
    <col min="12" max="13" width="16.54296875" style="4" customWidth="1"/>
    <col min="16" max="16384" width="11.453125" style="78"/>
  </cols>
  <sheetData>
    <row r="1" spans="1:13" customFormat="1" ht="12.5" x14ac:dyDescent="0.25">
      <c r="C1" s="116"/>
      <c r="E1" s="4"/>
      <c r="F1" s="4"/>
      <c r="G1" s="4"/>
      <c r="K1" s="4"/>
      <c r="L1" s="4"/>
      <c r="M1" s="4"/>
    </row>
    <row r="2" spans="1:13" customFormat="1" ht="12.5" x14ac:dyDescent="0.25">
      <c r="C2" s="116"/>
      <c r="E2" s="4"/>
      <c r="F2" s="4"/>
      <c r="G2" s="4"/>
      <c r="K2" s="4"/>
      <c r="L2" s="4"/>
      <c r="M2" s="4"/>
    </row>
    <row r="3" spans="1:13" customFormat="1" ht="12.5" x14ac:dyDescent="0.25">
      <c r="C3" s="116"/>
      <c r="E3" s="4"/>
      <c r="F3" s="4"/>
      <c r="G3" s="4"/>
      <c r="K3" s="4"/>
      <c r="L3" s="4"/>
      <c r="M3" s="4"/>
    </row>
    <row r="4" spans="1:13" customFormat="1" ht="12.5" x14ac:dyDescent="0.25">
      <c r="C4" s="116"/>
      <c r="E4" s="4"/>
      <c r="F4" s="4"/>
      <c r="G4" s="4"/>
      <c r="K4" s="4"/>
      <c r="L4" s="4"/>
      <c r="M4" s="4"/>
    </row>
    <row r="5" spans="1:13" customFormat="1" ht="12.5" x14ac:dyDescent="0.25">
      <c r="C5" s="116"/>
      <c r="E5" s="4"/>
      <c r="F5" s="4"/>
      <c r="G5" s="4"/>
      <c r="K5" s="4"/>
      <c r="L5" s="4"/>
      <c r="M5" s="4"/>
    </row>
    <row r="6" spans="1:13" s="99" customFormat="1" x14ac:dyDescent="0.35">
      <c r="A6" s="99" t="s">
        <v>115</v>
      </c>
      <c r="B6" s="99" t="s">
        <v>116</v>
      </c>
      <c r="C6" s="100" t="s">
        <v>117</v>
      </c>
      <c r="D6" s="100" t="s">
        <v>118</v>
      </c>
      <c r="E6" s="101" t="s">
        <v>119</v>
      </c>
      <c r="F6" s="101" t="s">
        <v>120</v>
      </c>
      <c r="G6" s="101" t="s">
        <v>121</v>
      </c>
      <c r="I6" s="99" t="s">
        <v>122</v>
      </c>
      <c r="J6" s="99" t="s">
        <v>123</v>
      </c>
      <c r="K6" s="101" t="s">
        <v>124</v>
      </c>
      <c r="L6" s="101" t="s">
        <v>125</v>
      </c>
      <c r="M6" s="101" t="s">
        <v>126</v>
      </c>
    </row>
    <row r="7" spans="1:13" customFormat="1" ht="12.5" x14ac:dyDescent="0.25">
      <c r="A7" t="s">
        <v>127</v>
      </c>
      <c r="B7">
        <v>139</v>
      </c>
      <c r="C7" s="118">
        <v>1111200000</v>
      </c>
      <c r="D7" t="s">
        <v>36</v>
      </c>
      <c r="E7" s="79">
        <v>160</v>
      </c>
      <c r="F7" s="79">
        <v>160</v>
      </c>
      <c r="G7" s="79"/>
      <c r="I7" s="118">
        <v>1111200000</v>
      </c>
      <c r="J7" t="s">
        <v>36</v>
      </c>
      <c r="K7" s="79">
        <v>160</v>
      </c>
      <c r="L7" s="79">
        <v>160</v>
      </c>
      <c r="M7" s="79"/>
    </row>
    <row r="8" spans="1:13" customFormat="1" ht="12.5" x14ac:dyDescent="0.25">
      <c r="A8" t="s">
        <v>127</v>
      </c>
      <c r="B8">
        <v>139</v>
      </c>
      <c r="E8" s="79"/>
      <c r="F8" s="79"/>
      <c r="G8" s="79"/>
      <c r="K8" s="79"/>
      <c r="L8" s="79"/>
      <c r="M8" s="79"/>
    </row>
    <row r="9" spans="1:13" customFormat="1" ht="12.5" x14ac:dyDescent="0.25">
      <c r="A9" t="s">
        <v>127</v>
      </c>
      <c r="B9">
        <v>139</v>
      </c>
      <c r="E9" s="79"/>
      <c r="F9" s="79"/>
      <c r="G9" s="4"/>
      <c r="K9" s="79"/>
      <c r="L9" s="79"/>
      <c r="M9" s="4"/>
    </row>
    <row r="10" spans="1:13" customFormat="1" ht="12.5" x14ac:dyDescent="0.25">
      <c r="A10" t="s">
        <v>127</v>
      </c>
      <c r="B10">
        <v>139</v>
      </c>
      <c r="C10">
        <v>1112100191</v>
      </c>
      <c r="D10" t="s">
        <v>128</v>
      </c>
      <c r="E10" s="106">
        <v>145741.06</v>
      </c>
      <c r="F10" s="106">
        <v>143762.04999999999</v>
      </c>
      <c r="G10" s="79"/>
      <c r="I10">
        <v>1112100191</v>
      </c>
      <c r="J10" t="s">
        <v>128</v>
      </c>
      <c r="K10" s="106">
        <v>145741.06</v>
      </c>
      <c r="L10" s="106">
        <v>143762.04999999999</v>
      </c>
      <c r="M10" s="79"/>
    </row>
    <row r="11" spans="1:13" customFormat="1" ht="12.5" x14ac:dyDescent="0.25">
      <c r="A11" t="s">
        <v>127</v>
      </c>
      <c r="B11">
        <v>139</v>
      </c>
      <c r="C11" s="118">
        <v>1112100192</v>
      </c>
      <c r="D11" t="s">
        <v>129</v>
      </c>
      <c r="E11" s="81"/>
      <c r="F11" s="81"/>
      <c r="G11" s="79"/>
      <c r="I11" s="118">
        <v>1112100192</v>
      </c>
      <c r="J11" t="s">
        <v>129</v>
      </c>
      <c r="K11" s="81"/>
      <c r="L11" s="81"/>
      <c r="M11" s="79"/>
    </row>
    <row r="12" spans="1:13" customFormat="1" ht="12.5" x14ac:dyDescent="0.25">
      <c r="A12" t="s">
        <v>127</v>
      </c>
      <c r="B12">
        <v>139</v>
      </c>
      <c r="C12">
        <v>1112100193</v>
      </c>
      <c r="D12" t="s">
        <v>130</v>
      </c>
      <c r="E12" s="106"/>
      <c r="F12" s="106"/>
      <c r="G12" s="79"/>
      <c r="I12">
        <v>1112100193</v>
      </c>
      <c r="J12" t="s">
        <v>130</v>
      </c>
      <c r="K12" s="106"/>
      <c r="L12" s="106"/>
      <c r="M12" s="79"/>
    </row>
    <row r="13" spans="1:13" customFormat="1" ht="12.5" x14ac:dyDescent="0.25">
      <c r="A13" t="s">
        <v>127</v>
      </c>
      <c r="B13">
        <v>139</v>
      </c>
      <c r="C13">
        <v>1112100196</v>
      </c>
      <c r="D13" t="s">
        <v>131</v>
      </c>
      <c r="E13" s="81"/>
      <c r="F13" s="81"/>
      <c r="G13" s="79"/>
      <c r="I13">
        <v>1112100196</v>
      </c>
      <c r="J13" t="s">
        <v>131</v>
      </c>
      <c r="K13" s="81"/>
      <c r="L13" s="81"/>
      <c r="M13" s="79"/>
    </row>
    <row r="14" spans="1:13" customFormat="1" ht="12.5" x14ac:dyDescent="0.25">
      <c r="A14" t="s">
        <v>127</v>
      </c>
      <c r="B14">
        <v>139</v>
      </c>
      <c r="C14">
        <v>1112100197</v>
      </c>
      <c r="D14" t="s">
        <v>132</v>
      </c>
      <c r="E14" s="106"/>
      <c r="F14" s="106"/>
      <c r="G14" s="79"/>
      <c r="I14">
        <v>1112100197</v>
      </c>
      <c r="J14" t="s">
        <v>132</v>
      </c>
      <c r="K14" s="106"/>
      <c r="L14" s="106"/>
      <c r="M14" s="79"/>
    </row>
    <row r="15" spans="1:13" customFormat="1" ht="12.5" x14ac:dyDescent="0.25">
      <c r="A15" t="s">
        <v>127</v>
      </c>
      <c r="B15">
        <v>139</v>
      </c>
      <c r="C15">
        <v>1112100201</v>
      </c>
      <c r="D15" t="s">
        <v>133</v>
      </c>
      <c r="E15" s="79"/>
      <c r="F15" s="79"/>
      <c r="G15" s="79"/>
      <c r="I15">
        <v>1112100201</v>
      </c>
      <c r="J15" t="s">
        <v>133</v>
      </c>
      <c r="K15" s="79"/>
      <c r="L15" s="79"/>
      <c r="M15" s="79"/>
    </row>
    <row r="16" spans="1:13" customFormat="1" ht="12.5" x14ac:dyDescent="0.25">
      <c r="A16" t="s">
        <v>127</v>
      </c>
      <c r="B16">
        <v>139</v>
      </c>
      <c r="C16">
        <v>1112100203</v>
      </c>
      <c r="D16" t="s">
        <v>134</v>
      </c>
      <c r="E16" s="79"/>
      <c r="F16" s="79"/>
      <c r="G16" s="79"/>
      <c r="I16">
        <v>1112100203</v>
      </c>
      <c r="J16" t="s">
        <v>134</v>
      </c>
      <c r="K16" s="79"/>
      <c r="L16" s="79"/>
      <c r="M16" s="79"/>
    </row>
    <row r="17" spans="1:13" customFormat="1" ht="12.5" x14ac:dyDescent="0.25">
      <c r="A17" t="s">
        <v>127</v>
      </c>
      <c r="B17">
        <v>139</v>
      </c>
      <c r="C17">
        <v>1112100207</v>
      </c>
      <c r="D17" t="s">
        <v>135</v>
      </c>
      <c r="E17" s="79"/>
      <c r="F17" s="79"/>
      <c r="G17" s="79"/>
      <c r="I17">
        <v>1112100207</v>
      </c>
      <c r="J17" t="s">
        <v>135</v>
      </c>
      <c r="K17" s="79"/>
      <c r="L17" s="79"/>
      <c r="M17" s="79"/>
    </row>
    <row r="18" spans="1:13" customFormat="1" ht="12.5" x14ac:dyDescent="0.25">
      <c r="A18" t="s">
        <v>127</v>
      </c>
      <c r="B18">
        <v>139</v>
      </c>
      <c r="C18">
        <v>1112100221</v>
      </c>
      <c r="D18" t="s">
        <v>136</v>
      </c>
      <c r="E18" s="106">
        <v>74289.48</v>
      </c>
      <c r="F18" s="106">
        <v>261703.49</v>
      </c>
      <c r="G18" s="79"/>
      <c r="I18">
        <v>1112100221</v>
      </c>
      <c r="J18" t="s">
        <v>136</v>
      </c>
      <c r="K18" s="106">
        <v>74289.48</v>
      </c>
      <c r="L18" s="106">
        <v>261703.49</v>
      </c>
      <c r="M18" s="79"/>
    </row>
    <row r="19" spans="1:13" customFormat="1" ht="12.5" x14ac:dyDescent="0.25">
      <c r="A19" t="s">
        <v>127</v>
      </c>
      <c r="B19">
        <v>139</v>
      </c>
      <c r="C19">
        <v>1112100222</v>
      </c>
      <c r="D19" t="s">
        <v>137</v>
      </c>
      <c r="E19" s="79"/>
      <c r="F19" s="79"/>
      <c r="G19" s="79"/>
      <c r="I19">
        <v>1112100222</v>
      </c>
      <c r="J19" t="s">
        <v>137</v>
      </c>
      <c r="K19" s="79"/>
      <c r="L19" s="79"/>
      <c r="M19" s="79"/>
    </row>
    <row r="20" spans="1:13" customFormat="1" ht="12.5" x14ac:dyDescent="0.25">
      <c r="A20" t="s">
        <v>127</v>
      </c>
      <c r="B20">
        <v>139</v>
      </c>
      <c r="C20">
        <v>1112100223</v>
      </c>
      <c r="D20" t="s">
        <v>138</v>
      </c>
      <c r="E20" s="106"/>
      <c r="F20" s="106"/>
      <c r="G20" s="79"/>
      <c r="I20">
        <v>1112100223</v>
      </c>
      <c r="J20" t="s">
        <v>138</v>
      </c>
      <c r="K20" s="106"/>
      <c r="L20" s="106"/>
      <c r="M20" s="79"/>
    </row>
    <row r="21" spans="1:13" customFormat="1" ht="12.5" x14ac:dyDescent="0.25">
      <c r="A21" t="s">
        <v>127</v>
      </c>
      <c r="B21">
        <v>139</v>
      </c>
      <c r="C21">
        <v>1112100226</v>
      </c>
      <c r="D21" t="s">
        <v>139</v>
      </c>
      <c r="E21" s="106"/>
      <c r="F21" s="106"/>
      <c r="G21" s="79"/>
      <c r="I21">
        <v>1112100226</v>
      </c>
      <c r="J21" t="s">
        <v>139</v>
      </c>
      <c r="K21" s="106"/>
      <c r="L21" s="106"/>
      <c r="M21" s="79"/>
    </row>
    <row r="22" spans="1:13" customFormat="1" ht="12.5" x14ac:dyDescent="0.25">
      <c r="A22" t="s">
        <v>127</v>
      </c>
      <c r="B22">
        <v>139</v>
      </c>
      <c r="C22">
        <v>1112100227</v>
      </c>
      <c r="D22" t="s">
        <v>140</v>
      </c>
      <c r="E22" s="106"/>
      <c r="F22" s="106"/>
      <c r="G22" s="79"/>
      <c r="I22">
        <v>1112100227</v>
      </c>
      <c r="J22" t="s">
        <v>140</v>
      </c>
      <c r="K22" s="106"/>
      <c r="L22" s="106"/>
      <c r="M22" s="79"/>
    </row>
    <row r="23" spans="1:13" customFormat="1" ht="12.5" x14ac:dyDescent="0.25">
      <c r="A23" t="s">
        <v>127</v>
      </c>
      <c r="C23">
        <v>1112100331</v>
      </c>
      <c r="D23" t="s">
        <v>141</v>
      </c>
      <c r="E23" s="79">
        <v>92.09</v>
      </c>
      <c r="F23" s="79">
        <v>92.09</v>
      </c>
      <c r="G23" s="79"/>
      <c r="I23">
        <v>1112100331</v>
      </c>
      <c r="J23" t="s">
        <v>141</v>
      </c>
      <c r="K23" s="79">
        <v>92.09</v>
      </c>
      <c r="L23" s="79">
        <v>92.09</v>
      </c>
      <c r="M23" s="79"/>
    </row>
    <row r="24" spans="1:13" customFormat="1" ht="12.5" x14ac:dyDescent="0.25">
      <c r="A24" t="s">
        <v>127</v>
      </c>
      <c r="B24">
        <v>139</v>
      </c>
      <c r="C24" s="118">
        <v>1112100333</v>
      </c>
      <c r="D24" t="s">
        <v>142</v>
      </c>
      <c r="E24" s="79"/>
      <c r="F24" s="79"/>
      <c r="G24" s="79"/>
      <c r="I24" s="118">
        <v>1112100333</v>
      </c>
      <c r="J24" t="s">
        <v>142</v>
      </c>
      <c r="K24" s="79"/>
      <c r="L24" s="79"/>
      <c r="M24" s="79"/>
    </row>
    <row r="25" spans="1:13" customFormat="1" ht="12.5" x14ac:dyDescent="0.25">
      <c r="A25" t="s">
        <v>127</v>
      </c>
      <c r="B25">
        <v>139</v>
      </c>
      <c r="C25" s="118">
        <v>1112100337</v>
      </c>
      <c r="D25" t="s">
        <v>143</v>
      </c>
      <c r="E25" s="79"/>
      <c r="F25" s="79"/>
      <c r="G25" s="79"/>
      <c r="I25" s="118">
        <v>1112100337</v>
      </c>
      <c r="J25" t="s">
        <v>143</v>
      </c>
      <c r="K25" s="79"/>
      <c r="L25" s="79"/>
      <c r="M25" s="79"/>
    </row>
    <row r="26" spans="1:13" customFormat="1" ht="12.5" x14ac:dyDescent="0.25">
      <c r="A26" t="s">
        <v>127</v>
      </c>
      <c r="C26">
        <v>1112100341</v>
      </c>
      <c r="D26" t="s">
        <v>141</v>
      </c>
      <c r="E26" s="106">
        <v>13959.77</v>
      </c>
      <c r="F26" s="106">
        <v>3087.52</v>
      </c>
      <c r="G26" s="79"/>
      <c r="I26">
        <v>1112100341</v>
      </c>
      <c r="J26" t="s">
        <v>141</v>
      </c>
      <c r="K26" s="106">
        <v>13959.77</v>
      </c>
      <c r="L26" s="106">
        <v>3087.52</v>
      </c>
      <c r="M26" s="79"/>
    </row>
    <row r="27" spans="1:13" customFormat="1" ht="12.5" x14ac:dyDescent="0.25">
      <c r="A27" t="s">
        <v>127</v>
      </c>
      <c r="B27">
        <v>139</v>
      </c>
      <c r="C27">
        <v>1112100343</v>
      </c>
      <c r="D27" t="s">
        <v>144</v>
      </c>
      <c r="E27" s="106"/>
      <c r="F27" s="106"/>
      <c r="G27" s="79"/>
      <c r="I27">
        <v>1112100343</v>
      </c>
      <c r="J27" t="s">
        <v>144</v>
      </c>
      <c r="K27" s="106"/>
      <c r="L27" s="106"/>
      <c r="M27" s="79"/>
    </row>
    <row r="28" spans="1:13" customFormat="1" ht="12.5" x14ac:dyDescent="0.25">
      <c r="C28" s="118"/>
      <c r="E28" s="81"/>
      <c r="F28" s="81"/>
      <c r="G28" s="79"/>
      <c r="I28" s="118"/>
      <c r="K28" s="81"/>
      <c r="L28" s="81"/>
      <c r="M28" s="79"/>
    </row>
    <row r="29" spans="1:13" customFormat="1" ht="12.5" x14ac:dyDescent="0.25">
      <c r="A29" t="s">
        <v>127</v>
      </c>
      <c r="B29">
        <v>139</v>
      </c>
      <c r="C29">
        <v>1112100346</v>
      </c>
      <c r="D29" t="s">
        <v>145</v>
      </c>
      <c r="E29" s="81"/>
      <c r="F29" s="81"/>
      <c r="G29" s="79"/>
      <c r="I29">
        <v>1112100346</v>
      </c>
      <c r="J29" t="s">
        <v>145</v>
      </c>
      <c r="K29" s="81"/>
      <c r="L29" s="81"/>
      <c r="M29" s="79"/>
    </row>
    <row r="30" spans="1:13" customFormat="1" ht="12.5" x14ac:dyDescent="0.25">
      <c r="C30" s="118">
        <v>1112100346</v>
      </c>
      <c r="D30" t="s">
        <v>145</v>
      </c>
      <c r="E30" s="106"/>
      <c r="F30" s="106"/>
      <c r="G30" s="79"/>
      <c r="I30" s="118">
        <v>1112100346</v>
      </c>
      <c r="J30" t="s">
        <v>145</v>
      </c>
      <c r="K30" s="106"/>
      <c r="L30" s="106"/>
      <c r="M30" s="79"/>
    </row>
    <row r="31" spans="1:13" customFormat="1" ht="12.5" x14ac:dyDescent="0.25">
      <c r="A31" t="s">
        <v>127</v>
      </c>
      <c r="B31">
        <v>139</v>
      </c>
      <c r="E31" s="81"/>
      <c r="F31" s="81"/>
      <c r="G31" s="79"/>
      <c r="K31" s="81"/>
      <c r="L31" s="81"/>
      <c r="M31" s="79"/>
    </row>
    <row r="32" spans="1:13" customFormat="1" ht="12.5" x14ac:dyDescent="0.25">
      <c r="C32" s="118">
        <v>1112100347</v>
      </c>
      <c r="D32" t="s">
        <v>146</v>
      </c>
      <c r="E32" s="106"/>
      <c r="F32" s="106"/>
      <c r="G32" s="79"/>
      <c r="I32" s="118">
        <v>1112100347</v>
      </c>
      <c r="J32" t="s">
        <v>146</v>
      </c>
      <c r="K32" s="106"/>
      <c r="L32" s="106"/>
      <c r="M32" s="79"/>
    </row>
    <row r="33" spans="1:15" customFormat="1" ht="12.5" x14ac:dyDescent="0.25">
      <c r="A33" t="s">
        <v>127</v>
      </c>
      <c r="B33">
        <v>139</v>
      </c>
      <c r="C33">
        <v>1112100348</v>
      </c>
      <c r="D33" t="s">
        <v>147</v>
      </c>
      <c r="E33" s="79"/>
      <c r="F33" s="79"/>
      <c r="G33" s="79"/>
      <c r="I33">
        <v>1112100348</v>
      </c>
      <c r="J33" t="s">
        <v>147</v>
      </c>
      <c r="K33" s="79"/>
      <c r="L33" s="79"/>
      <c r="M33" s="79"/>
    </row>
    <row r="34" spans="1:15" customFormat="1" ht="12.5" x14ac:dyDescent="0.25">
      <c r="A34" t="s">
        <v>127</v>
      </c>
      <c r="B34">
        <v>139</v>
      </c>
      <c r="C34">
        <v>1112104181</v>
      </c>
      <c r="D34" t="s">
        <v>148</v>
      </c>
      <c r="E34" s="79">
        <v>1997.74</v>
      </c>
      <c r="F34" s="79">
        <v>1997.74</v>
      </c>
      <c r="G34" s="79"/>
      <c r="I34">
        <v>1112104181</v>
      </c>
      <c r="J34" t="s">
        <v>148</v>
      </c>
      <c r="K34" s="79">
        <v>1997.74</v>
      </c>
      <c r="L34" s="79">
        <v>1997.74</v>
      </c>
      <c r="M34" s="79"/>
    </row>
    <row r="35" spans="1:15" customFormat="1" ht="12.5" x14ac:dyDescent="0.25">
      <c r="A35" t="s">
        <v>127</v>
      </c>
      <c r="B35">
        <v>139</v>
      </c>
      <c r="C35" s="118">
        <v>1112104183</v>
      </c>
      <c r="D35" t="s">
        <v>149</v>
      </c>
      <c r="E35" s="79"/>
      <c r="F35" s="79"/>
      <c r="G35" s="79"/>
      <c r="I35" s="118">
        <v>1112104183</v>
      </c>
      <c r="J35" t="s">
        <v>149</v>
      </c>
      <c r="K35" s="79"/>
      <c r="L35" s="79"/>
      <c r="M35" s="79"/>
    </row>
    <row r="36" spans="1:15" customFormat="1" ht="12.5" x14ac:dyDescent="0.25">
      <c r="A36" t="s">
        <v>127</v>
      </c>
      <c r="B36">
        <v>139</v>
      </c>
      <c r="C36" s="118">
        <v>1112104187</v>
      </c>
      <c r="D36" t="s">
        <v>150</v>
      </c>
      <c r="E36" s="79"/>
      <c r="F36" s="79"/>
      <c r="G36" s="79"/>
      <c r="I36" s="118">
        <v>1112104187</v>
      </c>
      <c r="J36" t="s">
        <v>150</v>
      </c>
      <c r="K36" s="79"/>
      <c r="L36" s="79"/>
      <c r="M36" s="79"/>
    </row>
    <row r="37" spans="1:15" customFormat="1" ht="12.5" x14ac:dyDescent="0.25">
      <c r="A37" t="s">
        <v>127</v>
      </c>
      <c r="B37">
        <v>139</v>
      </c>
      <c r="C37" s="118">
        <v>1112104191</v>
      </c>
      <c r="D37" t="s">
        <v>151</v>
      </c>
      <c r="E37" s="106">
        <v>10633.92</v>
      </c>
      <c r="F37" s="106">
        <v>166462.64000000001</v>
      </c>
      <c r="G37" s="79"/>
      <c r="I37" s="118">
        <v>1112104191</v>
      </c>
      <c r="J37" t="s">
        <v>151</v>
      </c>
      <c r="K37" s="106">
        <v>10633.92</v>
      </c>
      <c r="L37" s="106">
        <v>166462.64000000001</v>
      </c>
      <c r="M37" s="79"/>
    </row>
    <row r="38" spans="1:15" customFormat="1" ht="12.5" x14ac:dyDescent="0.25">
      <c r="A38" t="s">
        <v>127</v>
      </c>
      <c r="B38">
        <v>139</v>
      </c>
      <c r="C38" s="118">
        <v>1112104193</v>
      </c>
      <c r="D38" t="s">
        <v>152</v>
      </c>
      <c r="E38" s="106"/>
      <c r="F38" s="106"/>
      <c r="G38" s="79"/>
      <c r="I38" s="118">
        <v>1112104193</v>
      </c>
      <c r="J38" t="s">
        <v>152</v>
      </c>
      <c r="K38" s="106"/>
      <c r="L38" s="106"/>
      <c r="M38" s="79"/>
    </row>
    <row r="39" spans="1:15" customFormat="1" ht="12.5" x14ac:dyDescent="0.25">
      <c r="A39" t="s">
        <v>127</v>
      </c>
      <c r="B39">
        <v>139</v>
      </c>
      <c r="C39" s="118">
        <v>1112104197</v>
      </c>
      <c r="D39" t="s">
        <v>153</v>
      </c>
      <c r="E39" s="106"/>
      <c r="F39" s="106"/>
      <c r="G39" s="79"/>
      <c r="I39" s="118">
        <v>1112104197</v>
      </c>
      <c r="J39" t="s">
        <v>153</v>
      </c>
      <c r="K39" s="106"/>
      <c r="L39" s="106"/>
      <c r="M39" s="79"/>
    </row>
    <row r="40" spans="1:15" customFormat="1" ht="12.5" x14ac:dyDescent="0.25">
      <c r="A40" t="s">
        <v>127</v>
      </c>
      <c r="B40">
        <v>140</v>
      </c>
      <c r="C40">
        <v>1112100423</v>
      </c>
      <c r="D40" t="s">
        <v>154</v>
      </c>
      <c r="E40" s="106"/>
      <c r="F40" s="106"/>
      <c r="G40" s="79"/>
      <c r="I40">
        <v>1112100423</v>
      </c>
      <c r="J40" t="s">
        <v>154</v>
      </c>
      <c r="K40" s="106"/>
      <c r="L40" s="106"/>
      <c r="M40" s="79"/>
    </row>
    <row r="41" spans="1:15" customFormat="1" ht="12.5" x14ac:dyDescent="0.25">
      <c r="A41" t="s">
        <v>127</v>
      </c>
      <c r="B41">
        <v>141</v>
      </c>
      <c r="C41">
        <v>1112100421</v>
      </c>
      <c r="D41" t="s">
        <v>155</v>
      </c>
      <c r="E41" s="107">
        <v>3077.68</v>
      </c>
      <c r="F41" s="107">
        <v>458.94</v>
      </c>
      <c r="G41" s="79"/>
      <c r="I41">
        <v>1112100421</v>
      </c>
      <c r="J41" t="s">
        <v>155</v>
      </c>
      <c r="K41" s="107">
        <v>3077.68</v>
      </c>
      <c r="L41" s="107">
        <v>458.94</v>
      </c>
      <c r="M41" s="79"/>
      <c r="N41" s="102"/>
      <c r="O41" s="102"/>
    </row>
    <row r="42" spans="1:15" customFormat="1" ht="12.5" x14ac:dyDescent="0.25">
      <c r="A42" t="s">
        <v>127</v>
      </c>
      <c r="B42">
        <v>141</v>
      </c>
      <c r="E42" s="79"/>
      <c r="F42" s="79"/>
      <c r="G42" s="81"/>
      <c r="K42" s="79"/>
      <c r="L42" s="79"/>
      <c r="M42" s="79"/>
    </row>
    <row r="43" spans="1:15" customFormat="1" ht="12.5" x14ac:dyDescent="0.25">
      <c r="C43">
        <v>1112100427</v>
      </c>
      <c r="D43" t="s">
        <v>155</v>
      </c>
      <c r="E43" s="106"/>
      <c r="F43" s="106"/>
      <c r="G43" s="81"/>
      <c r="I43">
        <v>1112100427</v>
      </c>
      <c r="J43" t="s">
        <v>155</v>
      </c>
      <c r="K43" s="106"/>
      <c r="L43" s="106"/>
      <c r="M43" s="79"/>
    </row>
    <row r="44" spans="1:15" customFormat="1" ht="12.5" x14ac:dyDescent="0.25">
      <c r="C44">
        <v>1112310000</v>
      </c>
      <c r="D44" t="s">
        <v>315</v>
      </c>
      <c r="E44" s="106">
        <v>1551242.28</v>
      </c>
      <c r="F44" s="106">
        <v>1242.28</v>
      </c>
      <c r="G44" s="81"/>
      <c r="I44">
        <v>1112310000</v>
      </c>
      <c r="J44" t="s">
        <v>315</v>
      </c>
      <c r="K44" s="106">
        <v>1551242.28</v>
      </c>
      <c r="L44" s="106">
        <v>1242.28</v>
      </c>
      <c r="M44" s="79"/>
    </row>
    <row r="45" spans="1:15" customFormat="1" ht="12.5" x14ac:dyDescent="0.25">
      <c r="A45" t="s">
        <v>127</v>
      </c>
      <c r="B45">
        <v>139</v>
      </c>
      <c r="C45" s="118">
        <v>1113000000</v>
      </c>
      <c r="D45" t="s">
        <v>38</v>
      </c>
      <c r="E45" s="106">
        <v>182951.88</v>
      </c>
      <c r="F45" s="106">
        <v>195112.46</v>
      </c>
      <c r="G45" s="79"/>
      <c r="I45" s="118">
        <v>1113000000</v>
      </c>
      <c r="J45" t="s">
        <v>38</v>
      </c>
      <c r="K45" s="106">
        <v>182951.88</v>
      </c>
      <c r="L45" s="106">
        <v>195112.46</v>
      </c>
      <c r="M45" s="79"/>
    </row>
    <row r="46" spans="1:15" customFormat="1" x14ac:dyDescent="0.35">
      <c r="E46" s="82">
        <f>SUM(E7:E45)</f>
        <v>1984145.9</v>
      </c>
      <c r="F46" s="82">
        <f>SUM(F7:F45)</f>
        <v>774079.21</v>
      </c>
      <c r="G46" s="82">
        <f>SUM(G7:G45)</f>
        <v>0</v>
      </c>
      <c r="K46" s="82">
        <f>SUM(K7:K45)</f>
        <v>1984145.9</v>
      </c>
      <c r="L46" s="82">
        <f>SUM(L7:L45)</f>
        <v>774079.21</v>
      </c>
      <c r="M46" s="82">
        <f>SUM(M7:M45)</f>
        <v>0</v>
      </c>
    </row>
    <row r="47" spans="1:15" customFormat="1" ht="12.5" x14ac:dyDescent="0.25">
      <c r="A47" t="s">
        <v>156</v>
      </c>
      <c r="B47">
        <v>139</v>
      </c>
      <c r="C47" s="118">
        <v>1131100000</v>
      </c>
      <c r="D47" t="s">
        <v>40</v>
      </c>
      <c r="E47" s="106"/>
      <c r="F47" s="106"/>
      <c r="G47" s="79"/>
      <c r="I47" s="118">
        <v>1131100000</v>
      </c>
      <c r="J47" t="s">
        <v>40</v>
      </c>
      <c r="K47" s="106"/>
      <c r="L47" s="106"/>
      <c r="M47" s="79"/>
    </row>
    <row r="48" spans="1:15" customFormat="1" ht="12.5" x14ac:dyDescent="0.25">
      <c r="C48" s="118">
        <v>1131500000</v>
      </c>
      <c r="D48" t="s">
        <v>308</v>
      </c>
      <c r="E48" s="79">
        <v>4800857.9800000004</v>
      </c>
      <c r="F48" s="79">
        <v>4315616.46</v>
      </c>
      <c r="G48" s="79"/>
      <c r="I48" s="118">
        <v>1131500000</v>
      </c>
      <c r="J48" t="s">
        <v>308</v>
      </c>
      <c r="K48" s="79">
        <v>4800857.9800000004</v>
      </c>
      <c r="L48" s="79">
        <v>4315616.46</v>
      </c>
      <c r="M48" s="79"/>
    </row>
    <row r="49" spans="1:13" customFormat="1" ht="12.5" x14ac:dyDescent="0.25">
      <c r="A49" t="s">
        <v>157</v>
      </c>
      <c r="B49">
        <v>139</v>
      </c>
      <c r="C49" s="118">
        <v>1131300000</v>
      </c>
      <c r="D49" t="s">
        <v>158</v>
      </c>
      <c r="E49" s="106">
        <v>7840246.9500000002</v>
      </c>
      <c r="F49" s="106">
        <v>7657761</v>
      </c>
      <c r="G49" s="79"/>
      <c r="H49" s="79"/>
      <c r="I49" s="118">
        <v>1131300000</v>
      </c>
      <c r="J49" t="s">
        <v>158</v>
      </c>
      <c r="K49" s="106">
        <v>7840246.9500000002</v>
      </c>
      <c r="L49" s="106">
        <v>7657761</v>
      </c>
      <c r="M49" s="79"/>
    </row>
    <row r="50" spans="1:13" customFormat="1" ht="12.5" x14ac:dyDescent="0.25">
      <c r="C50" s="118">
        <v>1131600000</v>
      </c>
      <c r="D50" t="s">
        <v>309</v>
      </c>
      <c r="E50" s="106">
        <v>2006201.18</v>
      </c>
      <c r="F50" s="106">
        <v>1999994</v>
      </c>
      <c r="G50" s="79"/>
      <c r="H50" s="79"/>
      <c r="I50" s="118">
        <v>1131600000</v>
      </c>
      <c r="J50" t="s">
        <v>309</v>
      </c>
      <c r="K50" s="106">
        <v>2006201.18</v>
      </c>
      <c r="L50" s="106">
        <v>1999994</v>
      </c>
      <c r="M50" s="79"/>
    </row>
    <row r="51" spans="1:13" customFormat="1" ht="12.5" x14ac:dyDescent="0.25">
      <c r="A51" t="s">
        <v>159</v>
      </c>
      <c r="B51">
        <v>139</v>
      </c>
      <c r="C51" s="118">
        <v>1132500000</v>
      </c>
      <c r="D51" t="s">
        <v>160</v>
      </c>
      <c r="E51" s="79">
        <v>704797.49</v>
      </c>
      <c r="F51" s="79">
        <v>663055.89</v>
      </c>
      <c r="G51" s="79"/>
      <c r="H51" s="103"/>
      <c r="I51" s="118">
        <v>1132500000</v>
      </c>
      <c r="J51" t="s">
        <v>160</v>
      </c>
      <c r="K51" s="79">
        <v>704797.49</v>
      </c>
      <c r="L51" s="79">
        <v>663055.89</v>
      </c>
      <c r="M51" s="79"/>
    </row>
    <row r="52" spans="1:13" customFormat="1" ht="12.5" x14ac:dyDescent="0.25">
      <c r="C52" s="118">
        <v>1132200000</v>
      </c>
      <c r="D52" t="s">
        <v>310</v>
      </c>
      <c r="E52" s="79">
        <v>2309</v>
      </c>
      <c r="F52" s="79">
        <v>2309</v>
      </c>
      <c r="G52" s="79"/>
      <c r="H52" s="103"/>
      <c r="I52" s="118">
        <v>1132200000</v>
      </c>
      <c r="J52" t="s">
        <v>310</v>
      </c>
      <c r="K52" s="79">
        <v>2309</v>
      </c>
      <c r="L52" s="79">
        <v>2309</v>
      </c>
      <c r="M52" s="79"/>
    </row>
    <row r="53" spans="1:13" customFormat="1" ht="12.5" x14ac:dyDescent="0.25">
      <c r="A53" t="s">
        <v>159</v>
      </c>
      <c r="B53">
        <v>139</v>
      </c>
      <c r="C53" s="118">
        <v>1133200000</v>
      </c>
      <c r="D53" t="s">
        <v>161</v>
      </c>
      <c r="E53" s="79">
        <v>23673.9</v>
      </c>
      <c r="F53" s="79">
        <v>23378.39</v>
      </c>
      <c r="G53" s="79"/>
      <c r="I53" s="118">
        <v>1133200000</v>
      </c>
      <c r="J53" t="s">
        <v>161</v>
      </c>
      <c r="K53" s="79">
        <v>23673.9</v>
      </c>
      <c r="L53" s="79">
        <v>23378.39</v>
      </c>
      <c r="M53" s="79"/>
    </row>
    <row r="54" spans="1:13" customFormat="1" ht="12.5" x14ac:dyDescent="0.25">
      <c r="A54" t="s">
        <v>159</v>
      </c>
      <c r="B54">
        <v>139</v>
      </c>
      <c r="C54" s="118">
        <v>1133210000</v>
      </c>
      <c r="D54" t="s">
        <v>162</v>
      </c>
      <c r="E54" s="79"/>
      <c r="F54" s="79"/>
      <c r="G54" s="79"/>
      <c r="I54" s="118">
        <v>1133210000</v>
      </c>
      <c r="J54" t="s">
        <v>162</v>
      </c>
      <c r="K54" s="79"/>
      <c r="L54" s="79"/>
      <c r="M54" s="79"/>
    </row>
    <row r="55" spans="1:13" customFormat="1" ht="12.5" x14ac:dyDescent="0.25">
      <c r="A55" t="s">
        <v>159</v>
      </c>
      <c r="B55">
        <v>139</v>
      </c>
      <c r="C55" s="118">
        <v>1140000000</v>
      </c>
      <c r="D55" t="s">
        <v>163</v>
      </c>
      <c r="E55" s="79"/>
      <c r="F55" s="79"/>
      <c r="G55" s="79"/>
      <c r="I55" s="118">
        <v>1140000000</v>
      </c>
      <c r="J55" t="s">
        <v>163</v>
      </c>
      <c r="K55" s="79"/>
      <c r="L55" s="79"/>
      <c r="M55" s="79"/>
    </row>
    <row r="56" spans="1:13" customFormat="1" ht="12.5" x14ac:dyDescent="0.25">
      <c r="A56" t="s">
        <v>159</v>
      </c>
      <c r="B56">
        <v>139</v>
      </c>
      <c r="C56" s="118">
        <v>1141000000</v>
      </c>
      <c r="D56" t="s">
        <v>164</v>
      </c>
      <c r="E56" s="79">
        <v>2763.41</v>
      </c>
      <c r="F56" s="79">
        <v>2726.92</v>
      </c>
      <c r="G56" s="79"/>
      <c r="I56" s="118">
        <v>1141000000</v>
      </c>
      <c r="J56" t="s">
        <v>164</v>
      </c>
      <c r="K56" s="79">
        <v>2763.41</v>
      </c>
      <c r="L56" s="79">
        <v>2726.92</v>
      </c>
      <c r="M56" s="79"/>
    </row>
    <row r="57" spans="1:13" customFormat="1" x14ac:dyDescent="0.35">
      <c r="E57" s="83">
        <f>SUM(E51:E56)</f>
        <v>733543.8</v>
      </c>
      <c r="F57" s="83">
        <f>SUM(F51:F56)</f>
        <v>691470.20000000007</v>
      </c>
      <c r="G57" s="83">
        <f>SUM(G51:G56)</f>
        <v>0</v>
      </c>
      <c r="K57" s="83">
        <f>SUM(K51:K56)</f>
        <v>733543.8</v>
      </c>
      <c r="L57" s="83">
        <f>SUM(L51:L56)</f>
        <v>691470.20000000007</v>
      </c>
      <c r="M57" s="83">
        <f>SUM(M51:M56)</f>
        <v>0</v>
      </c>
    </row>
    <row r="58" spans="1:13" customFormat="1" ht="12.5" x14ac:dyDescent="0.25">
      <c r="A58" t="s">
        <v>165</v>
      </c>
      <c r="B58">
        <v>139</v>
      </c>
      <c r="C58">
        <v>1125000000</v>
      </c>
      <c r="D58" t="s">
        <v>166</v>
      </c>
      <c r="E58" s="79"/>
      <c r="F58" s="79"/>
      <c r="G58" s="79"/>
      <c r="I58">
        <v>1125000000</v>
      </c>
      <c r="J58" t="s">
        <v>166</v>
      </c>
      <c r="K58" s="79"/>
      <c r="L58" s="79"/>
      <c r="M58" s="79"/>
    </row>
    <row r="59" spans="1:13" customFormat="1" ht="12.5" x14ac:dyDescent="0.25">
      <c r="A59" t="s">
        <v>167</v>
      </c>
      <c r="B59">
        <v>139</v>
      </c>
      <c r="C59">
        <v>1151000000</v>
      </c>
      <c r="D59" t="s">
        <v>168</v>
      </c>
      <c r="E59" s="106">
        <v>994.77</v>
      </c>
      <c r="F59" s="106">
        <v>1989.38</v>
      </c>
      <c r="G59" s="79"/>
      <c r="I59">
        <v>1151000000</v>
      </c>
      <c r="J59" t="s">
        <v>168</v>
      </c>
      <c r="K59" s="106">
        <v>994.77</v>
      </c>
      <c r="L59" s="106">
        <v>1989.38</v>
      </c>
      <c r="M59" s="79"/>
    </row>
    <row r="60" spans="1:13" customFormat="1" ht="12.5" x14ac:dyDescent="0.25">
      <c r="A60" t="s">
        <v>167</v>
      </c>
      <c r="B60">
        <v>139</v>
      </c>
      <c r="C60">
        <v>1164000000</v>
      </c>
      <c r="D60" t="s">
        <v>20</v>
      </c>
      <c r="E60" s="106">
        <v>152679.57</v>
      </c>
      <c r="F60" s="106">
        <v>158517.6</v>
      </c>
      <c r="G60" s="79"/>
      <c r="I60">
        <v>1164000000</v>
      </c>
      <c r="J60" t="s">
        <v>20</v>
      </c>
      <c r="K60" s="106">
        <v>152679.57</v>
      </c>
      <c r="L60" s="106">
        <v>158517.6</v>
      </c>
      <c r="M60" s="79"/>
    </row>
    <row r="61" spans="1:13" customFormat="1" ht="12.5" x14ac:dyDescent="0.25">
      <c r="A61" t="s">
        <v>169</v>
      </c>
      <c r="B61">
        <v>139</v>
      </c>
      <c r="C61">
        <v>1202000000</v>
      </c>
      <c r="D61" t="s">
        <v>170</v>
      </c>
      <c r="E61" s="79">
        <v>1500000</v>
      </c>
      <c r="F61" s="79">
        <v>1500000</v>
      </c>
      <c r="G61" s="79"/>
      <c r="I61">
        <v>1202000000</v>
      </c>
      <c r="J61" t="s">
        <v>170</v>
      </c>
      <c r="K61" s="79">
        <v>1500000</v>
      </c>
      <c r="L61" s="79">
        <v>1500000</v>
      </c>
      <c r="M61" s="79"/>
    </row>
    <row r="62" spans="1:13" customFormat="1" ht="12.5" x14ac:dyDescent="0.25">
      <c r="A62" t="s">
        <v>171</v>
      </c>
      <c r="B62">
        <v>139</v>
      </c>
      <c r="C62">
        <v>1301100000</v>
      </c>
      <c r="D62" t="s">
        <v>172</v>
      </c>
      <c r="E62" s="79">
        <v>3320394.53</v>
      </c>
      <c r="F62" s="79">
        <v>3320394.53</v>
      </c>
      <c r="G62" s="79"/>
      <c r="I62">
        <v>1301100000</v>
      </c>
      <c r="J62" t="s">
        <v>172</v>
      </c>
      <c r="K62" s="79">
        <v>3320394.53</v>
      </c>
      <c r="L62" s="79">
        <v>3320394.53</v>
      </c>
      <c r="M62" s="79"/>
    </row>
    <row r="63" spans="1:13" customFormat="1" ht="12.5" x14ac:dyDescent="0.25">
      <c r="A63" t="s">
        <v>171</v>
      </c>
      <c r="B63">
        <v>139</v>
      </c>
      <c r="C63">
        <v>1301200000</v>
      </c>
      <c r="D63" t="s">
        <v>173</v>
      </c>
      <c r="E63" s="79">
        <v>339921.29</v>
      </c>
      <c r="F63" s="79">
        <v>339921.29</v>
      </c>
      <c r="G63" s="79"/>
      <c r="I63">
        <v>1301200000</v>
      </c>
      <c r="J63" t="s">
        <v>173</v>
      </c>
      <c r="K63" s="79">
        <v>339921.29</v>
      </c>
      <c r="L63" s="79">
        <v>339921.29</v>
      </c>
      <c r="M63" s="79"/>
    </row>
    <row r="64" spans="1:13" customFormat="1" x14ac:dyDescent="0.35">
      <c r="E64" s="84">
        <f>SUM(E62:E63)</f>
        <v>3660315.82</v>
      </c>
      <c r="F64" s="84">
        <f>SUM(F62:F63)</f>
        <v>3660315.82</v>
      </c>
      <c r="G64" s="84">
        <f>SUM(G62:G63)</f>
        <v>0</v>
      </c>
      <c r="K64" s="84">
        <f>SUM(K62:K63)</f>
        <v>3660315.82</v>
      </c>
      <c r="L64" s="84">
        <f>SUM(L62:L63)</f>
        <v>3660315.82</v>
      </c>
      <c r="M64" s="84">
        <f>SUM(M62:M63)</f>
        <v>0</v>
      </c>
    </row>
    <row r="65" spans="1:13" customFormat="1" ht="12.5" x14ac:dyDescent="0.25">
      <c r="A65" t="s">
        <v>174</v>
      </c>
      <c r="B65">
        <v>139</v>
      </c>
      <c r="C65">
        <v>1302100000</v>
      </c>
      <c r="D65" t="s">
        <v>175</v>
      </c>
      <c r="E65" s="79">
        <v>3075886.52</v>
      </c>
      <c r="F65" s="79">
        <v>3075886.52</v>
      </c>
      <c r="G65" s="79"/>
      <c r="I65">
        <v>1302100000</v>
      </c>
      <c r="J65" t="s">
        <v>175</v>
      </c>
      <c r="K65" s="79">
        <v>3075886.52</v>
      </c>
      <c r="L65" s="79">
        <v>3075886.52</v>
      </c>
      <c r="M65" s="79"/>
    </row>
    <row r="66" spans="1:13" customFormat="1" ht="12.5" x14ac:dyDescent="0.25">
      <c r="A66" t="s">
        <v>174</v>
      </c>
      <c r="B66">
        <v>139</v>
      </c>
      <c r="C66">
        <v>1302200000</v>
      </c>
      <c r="D66" t="s">
        <v>176</v>
      </c>
      <c r="E66" s="79">
        <v>747027.76</v>
      </c>
      <c r="F66" s="79">
        <v>747027.76</v>
      </c>
      <c r="G66" s="79"/>
      <c r="I66">
        <v>1302200000</v>
      </c>
      <c r="J66" t="s">
        <v>176</v>
      </c>
      <c r="K66" s="79">
        <v>747027.76</v>
      </c>
      <c r="L66" s="79">
        <v>747027.76</v>
      </c>
      <c r="M66" s="79"/>
    </row>
    <row r="67" spans="1:13" customFormat="1" ht="12.5" x14ac:dyDescent="0.25">
      <c r="A67" t="s">
        <v>174</v>
      </c>
      <c r="B67">
        <v>139</v>
      </c>
      <c r="C67" s="118">
        <v>1303100000</v>
      </c>
      <c r="D67" t="s">
        <v>177</v>
      </c>
      <c r="E67" s="79">
        <v>325427</v>
      </c>
      <c r="F67" s="79">
        <v>325427</v>
      </c>
      <c r="G67" s="79"/>
      <c r="I67" s="118">
        <v>1303100000</v>
      </c>
      <c r="J67" t="s">
        <v>177</v>
      </c>
      <c r="K67" s="79">
        <v>325427</v>
      </c>
      <c r="L67" s="79">
        <v>325427</v>
      </c>
      <c r="M67" s="79"/>
    </row>
    <row r="68" spans="1:13" customFormat="1" x14ac:dyDescent="0.35">
      <c r="E68" s="82">
        <f>SUM(E65:E67)</f>
        <v>4148341.2800000003</v>
      </c>
      <c r="F68" s="82">
        <f>SUM(F65:F67)</f>
        <v>4148341.2800000003</v>
      </c>
      <c r="G68" s="82">
        <f>SUM(G65:G67)</f>
        <v>0</v>
      </c>
      <c r="K68" s="82">
        <f>SUM(K65:K67)</f>
        <v>4148341.2800000003</v>
      </c>
      <c r="L68" s="82">
        <f>SUM(L65:L67)</f>
        <v>4148341.2800000003</v>
      </c>
      <c r="M68" s="82">
        <f>SUM(M65:M67)</f>
        <v>0</v>
      </c>
    </row>
    <row r="69" spans="1:13" customFormat="1" ht="12.5" x14ac:dyDescent="0.25">
      <c r="A69" t="s">
        <v>178</v>
      </c>
      <c r="B69">
        <v>139</v>
      </c>
      <c r="C69">
        <v>1304100000</v>
      </c>
      <c r="D69" t="s">
        <v>179</v>
      </c>
      <c r="E69" s="79">
        <v>8547910.4199999999</v>
      </c>
      <c r="F69" s="79">
        <v>8547910.4199999999</v>
      </c>
      <c r="G69" s="79"/>
      <c r="I69">
        <v>1304100000</v>
      </c>
      <c r="J69" t="s">
        <v>179</v>
      </c>
      <c r="K69" s="79">
        <v>8547910.4199999999</v>
      </c>
      <c r="L69" s="79">
        <v>8547910.4199999999</v>
      </c>
      <c r="M69" s="79"/>
    </row>
    <row r="70" spans="1:13" customFormat="1" ht="12.5" x14ac:dyDescent="0.25">
      <c r="C70">
        <v>1304200000</v>
      </c>
      <c r="D70" t="s">
        <v>180</v>
      </c>
      <c r="E70" s="79">
        <v>721179</v>
      </c>
      <c r="F70" s="79">
        <v>721179</v>
      </c>
      <c r="G70" s="79"/>
      <c r="I70">
        <v>1304200000</v>
      </c>
      <c r="J70" t="s">
        <v>180</v>
      </c>
      <c r="K70" s="79">
        <v>721179</v>
      </c>
      <c r="L70" s="79">
        <v>721179</v>
      </c>
      <c r="M70" s="79"/>
    </row>
    <row r="71" spans="1:13" customFormat="1" ht="12.5" x14ac:dyDescent="0.25">
      <c r="A71" t="s">
        <v>178</v>
      </c>
      <c r="C71">
        <v>1304500000</v>
      </c>
      <c r="D71" t="s">
        <v>181</v>
      </c>
      <c r="E71" s="81">
        <v>10148.76</v>
      </c>
      <c r="F71" s="81">
        <v>10148.76</v>
      </c>
      <c r="G71" s="79"/>
      <c r="I71">
        <v>1304500000</v>
      </c>
      <c r="J71" t="s">
        <v>181</v>
      </c>
      <c r="K71" s="81">
        <v>10148.76</v>
      </c>
      <c r="L71" s="81">
        <v>10148.76</v>
      </c>
      <c r="M71" s="79"/>
    </row>
    <row r="72" spans="1:13" customFormat="1" ht="12.5" x14ac:dyDescent="0.25">
      <c r="C72">
        <v>1304510000</v>
      </c>
      <c r="D72" t="s">
        <v>182</v>
      </c>
      <c r="E72" s="81">
        <v>-20422.5</v>
      </c>
      <c r="F72" s="81">
        <v>-20153.78</v>
      </c>
      <c r="G72" s="79"/>
      <c r="I72">
        <v>1304510000</v>
      </c>
      <c r="J72" t="s">
        <v>182</v>
      </c>
      <c r="K72" s="81">
        <v>-20422.5</v>
      </c>
      <c r="L72" s="81">
        <v>-20153.78</v>
      </c>
      <c r="M72" s="79"/>
    </row>
    <row r="73" spans="1:13" customFormat="1" ht="12.5" x14ac:dyDescent="0.25">
      <c r="C73">
        <v>1307100000</v>
      </c>
      <c r="D73" t="s">
        <v>304</v>
      </c>
      <c r="E73" s="106">
        <v>20443.46</v>
      </c>
      <c r="F73" s="106">
        <v>8791.64</v>
      </c>
      <c r="G73" s="79"/>
      <c r="I73">
        <v>1307100000</v>
      </c>
      <c r="J73" t="s">
        <v>304</v>
      </c>
      <c r="K73" s="106">
        <v>20443.46</v>
      </c>
      <c r="L73" s="106">
        <v>8791.64</v>
      </c>
      <c r="M73" s="79"/>
    </row>
    <row r="74" spans="1:13" customFormat="1" ht="12.5" x14ac:dyDescent="0.25">
      <c r="A74" t="s">
        <v>183</v>
      </c>
      <c r="B74">
        <v>139</v>
      </c>
      <c r="C74">
        <v>1308100000</v>
      </c>
      <c r="D74" t="s">
        <v>184</v>
      </c>
      <c r="E74" s="106">
        <v>163858.93</v>
      </c>
      <c r="F74" s="106">
        <v>198782.22</v>
      </c>
      <c r="G74" s="79"/>
      <c r="I74">
        <v>1308100000</v>
      </c>
      <c r="J74" t="s">
        <v>184</v>
      </c>
      <c r="K74" s="106">
        <v>163858.93</v>
      </c>
      <c r="L74" s="106">
        <v>198782.22</v>
      </c>
      <c r="M74" s="79"/>
    </row>
    <row r="75" spans="1:13" customFormat="1" ht="12.5" x14ac:dyDescent="0.25">
      <c r="A75" s="104" t="s">
        <v>185</v>
      </c>
      <c r="C75">
        <v>1309100000</v>
      </c>
      <c r="D75" t="s">
        <v>185</v>
      </c>
      <c r="E75" s="106">
        <v>130747.78</v>
      </c>
      <c r="F75" s="106">
        <v>128717.03</v>
      </c>
      <c r="G75" s="79"/>
      <c r="I75">
        <v>1309100000</v>
      </c>
      <c r="J75" t="s">
        <v>185</v>
      </c>
      <c r="K75" s="106">
        <v>130747.78</v>
      </c>
      <c r="L75" s="106">
        <v>128717.03</v>
      </c>
      <c r="M75" s="79"/>
    </row>
    <row r="76" spans="1:13" customFormat="1" ht="12.5" x14ac:dyDescent="0.25">
      <c r="A76" s="104"/>
      <c r="C76">
        <v>1309200000</v>
      </c>
      <c r="D76" t="s">
        <v>186</v>
      </c>
      <c r="E76" s="79">
        <v>640</v>
      </c>
      <c r="F76" s="79">
        <v>640</v>
      </c>
      <c r="G76" s="79"/>
      <c r="I76">
        <v>1309200000</v>
      </c>
      <c r="J76" t="s">
        <v>186</v>
      </c>
      <c r="K76" s="79">
        <v>640</v>
      </c>
      <c r="L76" s="79">
        <v>640</v>
      </c>
      <c r="M76" s="79"/>
    </row>
    <row r="77" spans="1:13" customFormat="1" ht="12.5" x14ac:dyDescent="0.25">
      <c r="A77" t="s">
        <v>187</v>
      </c>
      <c r="C77">
        <v>1309340000</v>
      </c>
      <c r="D77" t="s">
        <v>188</v>
      </c>
      <c r="E77" s="79">
        <v>-345</v>
      </c>
      <c r="F77" s="79">
        <v>-331</v>
      </c>
      <c r="G77" s="79"/>
      <c r="I77">
        <v>1309340000</v>
      </c>
      <c r="J77" t="s">
        <v>188</v>
      </c>
      <c r="K77" s="79">
        <v>-345</v>
      </c>
      <c r="L77" s="79">
        <v>-331</v>
      </c>
      <c r="M77" s="79"/>
    </row>
    <row r="78" spans="1:13" customFormat="1" ht="12.5" x14ac:dyDescent="0.25">
      <c r="A78" t="s">
        <v>187</v>
      </c>
      <c r="B78">
        <v>139</v>
      </c>
      <c r="C78">
        <v>1302310000</v>
      </c>
      <c r="D78" t="s">
        <v>189</v>
      </c>
      <c r="E78" s="79"/>
      <c r="F78" s="79"/>
      <c r="G78" s="79"/>
      <c r="I78">
        <v>1302310000</v>
      </c>
      <c r="J78" t="s">
        <v>189</v>
      </c>
      <c r="K78" s="79"/>
      <c r="L78" s="79"/>
      <c r="M78" s="79"/>
    </row>
    <row r="79" spans="1:13" customFormat="1" ht="12.5" x14ac:dyDescent="0.25">
      <c r="C79">
        <v>1307310000</v>
      </c>
      <c r="D79" t="s">
        <v>305</v>
      </c>
      <c r="E79" s="79">
        <v>-602.64</v>
      </c>
      <c r="F79" s="79">
        <v>-446.64</v>
      </c>
      <c r="G79" s="79"/>
      <c r="I79">
        <v>1307310000</v>
      </c>
      <c r="J79" t="s">
        <v>305</v>
      </c>
      <c r="K79" s="79">
        <v>-602.64</v>
      </c>
      <c r="L79" s="79">
        <v>-446.64</v>
      </c>
      <c r="M79" s="79"/>
    </row>
    <row r="80" spans="1:13" customFormat="1" ht="12.5" x14ac:dyDescent="0.25">
      <c r="A80" t="s">
        <v>187</v>
      </c>
      <c r="B80">
        <v>139</v>
      </c>
      <c r="C80">
        <v>1302320000</v>
      </c>
      <c r="D80" t="s">
        <v>190</v>
      </c>
      <c r="E80" s="79"/>
      <c r="F80" s="79"/>
      <c r="G80" s="79"/>
      <c r="I80">
        <v>1302320000</v>
      </c>
      <c r="J80" t="s">
        <v>190</v>
      </c>
      <c r="K80" s="79"/>
      <c r="L80" s="79"/>
      <c r="M80" s="79"/>
    </row>
    <row r="81" spans="1:13" customFormat="1" ht="12.5" x14ac:dyDescent="0.25">
      <c r="A81" t="s">
        <v>174</v>
      </c>
      <c r="B81">
        <v>139</v>
      </c>
      <c r="C81" s="118">
        <v>1303310000</v>
      </c>
      <c r="D81" t="s">
        <v>191</v>
      </c>
      <c r="E81" s="79"/>
      <c r="F81" s="79"/>
      <c r="G81" s="79"/>
      <c r="I81" s="118">
        <v>1303310000</v>
      </c>
      <c r="J81" t="s">
        <v>191</v>
      </c>
      <c r="K81" s="79"/>
      <c r="L81" s="79"/>
      <c r="M81" s="79"/>
    </row>
    <row r="82" spans="1:13" customFormat="1" ht="12.5" x14ac:dyDescent="0.25">
      <c r="A82" t="s">
        <v>187</v>
      </c>
      <c r="B82">
        <v>139</v>
      </c>
      <c r="C82">
        <v>1304310000</v>
      </c>
      <c r="D82" t="s">
        <v>192</v>
      </c>
      <c r="E82" s="79">
        <v>-4150323.42</v>
      </c>
      <c r="F82" s="79">
        <v>-4090329.42</v>
      </c>
      <c r="G82" s="79"/>
      <c r="I82">
        <v>1304310000</v>
      </c>
      <c r="J82" t="s">
        <v>192</v>
      </c>
      <c r="K82" s="79">
        <v>-4150323.42</v>
      </c>
      <c r="L82" s="79">
        <v>-4090329.42</v>
      </c>
      <c r="M82" s="79"/>
    </row>
    <row r="83" spans="1:13" customFormat="1" ht="12.5" x14ac:dyDescent="0.25">
      <c r="C83">
        <v>1304320000</v>
      </c>
      <c r="D83" t="s">
        <v>193</v>
      </c>
      <c r="E83" s="106">
        <v>146996</v>
      </c>
      <c r="F83" s="106">
        <v>142810</v>
      </c>
      <c r="G83" s="79"/>
      <c r="I83">
        <v>1304320000</v>
      </c>
      <c r="J83" t="s">
        <v>193</v>
      </c>
      <c r="K83" s="106">
        <v>146996</v>
      </c>
      <c r="L83" s="106">
        <v>142810</v>
      </c>
      <c r="M83" s="79"/>
    </row>
    <row r="84" spans="1:13" customFormat="1" ht="12.5" x14ac:dyDescent="0.25">
      <c r="A84" t="s">
        <v>187</v>
      </c>
      <c r="C84">
        <v>1309310000</v>
      </c>
      <c r="D84" t="s">
        <v>194</v>
      </c>
      <c r="E84" s="81">
        <v>-123224.03</v>
      </c>
      <c r="F84" s="81">
        <v>-122988.03</v>
      </c>
      <c r="G84" s="79"/>
      <c r="I84">
        <v>1309310000</v>
      </c>
      <c r="J84" t="s">
        <v>194</v>
      </c>
      <c r="K84" s="81">
        <v>-123224.03</v>
      </c>
      <c r="L84" s="81">
        <v>-122988.03</v>
      </c>
      <c r="M84" s="79"/>
    </row>
    <row r="85" spans="1:13" customFormat="1" ht="12.5" x14ac:dyDescent="0.25">
      <c r="A85" t="s">
        <v>187</v>
      </c>
      <c r="B85">
        <v>139</v>
      </c>
      <c r="C85">
        <v>1308310000</v>
      </c>
      <c r="D85" t="s">
        <v>195</v>
      </c>
      <c r="E85" s="79">
        <v>-67041.929999999993</v>
      </c>
      <c r="F85" s="79">
        <v>-99234.22</v>
      </c>
      <c r="G85" s="79"/>
      <c r="I85">
        <v>1308310000</v>
      </c>
      <c r="J85" t="s">
        <v>195</v>
      </c>
      <c r="K85" s="79">
        <v>-67041.929999999993</v>
      </c>
      <c r="L85" s="79">
        <v>-99234.22</v>
      </c>
      <c r="M85" s="79"/>
    </row>
    <row r="86" spans="1:13" customFormat="1" x14ac:dyDescent="0.35">
      <c r="E86" s="85">
        <f>SUM(E77:E85)</f>
        <v>-4194541.0199999996</v>
      </c>
      <c r="F86" s="85">
        <f>SUM(F77:F85)</f>
        <v>-4170519.31</v>
      </c>
      <c r="G86" s="85">
        <f>SUM(G78:G85)</f>
        <v>0</v>
      </c>
      <c r="K86" s="85">
        <f>SUM(K77:K85)</f>
        <v>-4194541.0199999996</v>
      </c>
      <c r="L86" s="85">
        <f>SUM(L77:L85)</f>
        <v>-4170519.31</v>
      </c>
      <c r="M86" s="85">
        <f>SUM(M78:M85)</f>
        <v>0</v>
      </c>
    </row>
    <row r="87" spans="1:13" customFormat="1" ht="12.5" x14ac:dyDescent="0.25">
      <c r="C87">
        <v>1531000000</v>
      </c>
      <c r="D87" t="s">
        <v>95</v>
      </c>
      <c r="E87" s="79">
        <v>60193.69</v>
      </c>
      <c r="F87" s="79">
        <v>60193.69</v>
      </c>
      <c r="G87" s="79"/>
      <c r="I87">
        <v>1531000000</v>
      </c>
      <c r="J87" t="s">
        <v>95</v>
      </c>
      <c r="K87" s="79">
        <v>60193.69</v>
      </c>
      <c r="L87" s="79">
        <v>60193.69</v>
      </c>
      <c r="M87" s="79"/>
    </row>
    <row r="88" spans="1:13" customFormat="1" ht="12.5" x14ac:dyDescent="0.25">
      <c r="C88">
        <v>1315000000</v>
      </c>
      <c r="D88" t="s">
        <v>322</v>
      </c>
      <c r="E88" s="79">
        <v>127993.88</v>
      </c>
      <c r="F88" s="79">
        <v>127993.88</v>
      </c>
      <c r="G88" s="79"/>
      <c r="I88">
        <v>1315000000</v>
      </c>
      <c r="J88" t="s">
        <v>322</v>
      </c>
      <c r="K88" s="79">
        <v>127993.88</v>
      </c>
      <c r="L88" s="79">
        <v>127993.88</v>
      </c>
      <c r="M88" s="79"/>
    </row>
    <row r="89" spans="1:13" customFormat="1" ht="12.5" x14ac:dyDescent="0.25">
      <c r="C89">
        <v>1315010000</v>
      </c>
      <c r="D89" t="s">
        <v>323</v>
      </c>
      <c r="E89" s="79">
        <v>-12799.39</v>
      </c>
      <c r="F89" s="79">
        <v>-10666.16</v>
      </c>
      <c r="G89" s="79">
        <f>E89-F89</f>
        <v>-2133.2299999999996</v>
      </c>
      <c r="I89">
        <v>1315010000</v>
      </c>
      <c r="J89" t="s">
        <v>323</v>
      </c>
      <c r="K89" s="79">
        <v>-12799.39</v>
      </c>
      <c r="L89" s="79">
        <v>-10666.16</v>
      </c>
      <c r="M89" s="79"/>
    </row>
    <row r="90" spans="1:13" customFormat="1" ht="12.5" x14ac:dyDescent="0.25">
      <c r="A90" t="s">
        <v>196</v>
      </c>
      <c r="B90">
        <v>139</v>
      </c>
      <c r="C90" s="118">
        <v>1319999999</v>
      </c>
      <c r="D90" t="s">
        <v>109</v>
      </c>
      <c r="E90" s="79">
        <v>0</v>
      </c>
      <c r="F90" s="79">
        <v>13682.57</v>
      </c>
      <c r="G90" s="79"/>
      <c r="I90" s="118">
        <v>1319999999</v>
      </c>
      <c r="J90" t="s">
        <v>109</v>
      </c>
      <c r="K90" s="79">
        <v>0</v>
      </c>
      <c r="L90" s="79">
        <v>13682.57</v>
      </c>
      <c r="M90" s="79"/>
    </row>
    <row r="91" spans="1:13" customFormat="1" ht="12.5" x14ac:dyDescent="0.25">
      <c r="C91">
        <v>1311000000</v>
      </c>
      <c r="D91" t="s">
        <v>329</v>
      </c>
      <c r="E91" s="106">
        <v>24347.3</v>
      </c>
      <c r="F91" s="79"/>
      <c r="G91" s="79"/>
      <c r="I91">
        <v>1311000000</v>
      </c>
      <c r="J91" t="s">
        <v>329</v>
      </c>
      <c r="K91" s="106">
        <v>24347.3</v>
      </c>
      <c r="L91" s="106"/>
      <c r="M91" s="79"/>
    </row>
    <row r="92" spans="1:13" customFormat="1" ht="12.5" x14ac:dyDescent="0.25">
      <c r="A92" t="s">
        <v>197</v>
      </c>
      <c r="B92">
        <v>139</v>
      </c>
      <c r="C92">
        <v>1501000000</v>
      </c>
      <c r="D92" t="s">
        <v>198</v>
      </c>
      <c r="E92" s="79">
        <v>589768.25</v>
      </c>
      <c r="F92" s="79">
        <v>685449.07</v>
      </c>
      <c r="G92" s="79"/>
      <c r="I92">
        <v>1501000000</v>
      </c>
      <c r="J92" t="s">
        <v>198</v>
      </c>
      <c r="K92" s="79">
        <v>589768.25</v>
      </c>
      <c r="L92" s="79">
        <v>685449.07</v>
      </c>
      <c r="M92" s="79"/>
    </row>
    <row r="93" spans="1:13" customFormat="1" ht="12.5" x14ac:dyDescent="0.25">
      <c r="A93" t="s">
        <v>199</v>
      </c>
      <c r="B93">
        <v>139</v>
      </c>
      <c r="C93">
        <v>2111000000</v>
      </c>
      <c r="D93" t="s">
        <v>200</v>
      </c>
      <c r="E93" s="79">
        <v>-571070.94999999995</v>
      </c>
      <c r="F93" s="79">
        <v>-578956.47</v>
      </c>
      <c r="G93" s="79">
        <f>E93-F93</f>
        <v>7885.5200000000186</v>
      </c>
      <c r="I93">
        <v>2111000000</v>
      </c>
      <c r="J93" t="s">
        <v>200</v>
      </c>
      <c r="K93" s="79">
        <v>-571070.94999999995</v>
      </c>
      <c r="L93" s="79">
        <v>-578956.47</v>
      </c>
      <c r="M93" s="79"/>
    </row>
    <row r="94" spans="1:13" customFormat="1" ht="12.5" x14ac:dyDescent="0.25">
      <c r="A94" t="s">
        <v>201</v>
      </c>
      <c r="B94">
        <v>139</v>
      </c>
      <c r="C94">
        <v>2112000000</v>
      </c>
      <c r="D94" t="s">
        <v>202</v>
      </c>
      <c r="E94" s="79">
        <v>-883965.73</v>
      </c>
      <c r="F94" s="79">
        <v>-913524</v>
      </c>
      <c r="G94" s="79">
        <f t="shared" ref="G94:G99" si="0">E94-F94</f>
        <v>29558.270000000019</v>
      </c>
      <c r="I94">
        <v>2112000000</v>
      </c>
      <c r="J94" t="s">
        <v>202</v>
      </c>
      <c r="K94" s="79">
        <v>-883965.73</v>
      </c>
      <c r="L94" s="79">
        <v>-913524</v>
      </c>
      <c r="M94" s="79"/>
    </row>
    <row r="95" spans="1:13" customFormat="1" ht="12.5" x14ac:dyDescent="0.25">
      <c r="A95" t="s">
        <v>201</v>
      </c>
      <c r="B95">
        <v>139</v>
      </c>
      <c r="C95">
        <v>2114000000</v>
      </c>
      <c r="D95" t="s">
        <v>203</v>
      </c>
      <c r="E95" s="79">
        <v>-42302.04</v>
      </c>
      <c r="F95" s="79">
        <v>-48096.28</v>
      </c>
      <c r="G95" s="79">
        <f t="shared" si="0"/>
        <v>5794.239999999998</v>
      </c>
      <c r="I95">
        <v>2114000000</v>
      </c>
      <c r="J95" t="s">
        <v>203</v>
      </c>
      <c r="K95" s="79">
        <v>-42302.04</v>
      </c>
      <c r="L95" s="79">
        <v>-48096.28</v>
      </c>
      <c r="M95" s="79"/>
    </row>
    <row r="96" spans="1:13" customFormat="1" ht="12.5" x14ac:dyDescent="0.25">
      <c r="C96">
        <v>2115000000</v>
      </c>
      <c r="D96" t="s">
        <v>324</v>
      </c>
      <c r="E96" s="79">
        <v>-20752.3</v>
      </c>
      <c r="F96" s="79">
        <v>-20517.16</v>
      </c>
      <c r="G96" s="79"/>
      <c r="I96">
        <v>2115000000</v>
      </c>
      <c r="J96" t="s">
        <v>324</v>
      </c>
      <c r="K96" s="79">
        <v>-20752.3</v>
      </c>
      <c r="L96" s="79">
        <v>-20517.16</v>
      </c>
      <c r="M96" s="79"/>
    </row>
    <row r="97" spans="1:13" customFormat="1" ht="12.5" x14ac:dyDescent="0.25">
      <c r="A97" t="s">
        <v>204</v>
      </c>
      <c r="C97">
        <v>2203000000</v>
      </c>
      <c r="D97" t="s">
        <v>205</v>
      </c>
      <c r="E97" s="79"/>
      <c r="F97" s="79"/>
      <c r="G97" s="79">
        <f t="shared" si="0"/>
        <v>0</v>
      </c>
      <c r="I97">
        <v>2203000000</v>
      </c>
      <c r="J97" t="s">
        <v>205</v>
      </c>
      <c r="K97" s="79"/>
      <c r="L97" s="79"/>
      <c r="M97" s="79"/>
    </row>
    <row r="98" spans="1:13" customFormat="1" ht="12.5" x14ac:dyDescent="0.25">
      <c r="A98" t="s">
        <v>206</v>
      </c>
      <c r="B98">
        <v>139</v>
      </c>
      <c r="C98">
        <v>2121000000</v>
      </c>
      <c r="D98" t="s">
        <v>66</v>
      </c>
      <c r="E98" s="79">
        <v>-6002.2</v>
      </c>
      <c r="F98" s="79">
        <v>-6662.51</v>
      </c>
      <c r="G98" s="79">
        <f t="shared" si="0"/>
        <v>660.3100000000004</v>
      </c>
      <c r="I98">
        <v>2121000000</v>
      </c>
      <c r="J98" t="s">
        <v>66</v>
      </c>
      <c r="K98" s="79">
        <v>-6002.2</v>
      </c>
      <c r="L98" s="79">
        <v>-6662.51</v>
      </c>
      <c r="M98" s="79"/>
    </row>
    <row r="99" spans="1:13" customFormat="1" ht="12.5" x14ac:dyDescent="0.25">
      <c r="A99" t="s">
        <v>207</v>
      </c>
      <c r="B99">
        <v>139</v>
      </c>
      <c r="C99">
        <v>2122000000</v>
      </c>
      <c r="D99" t="s">
        <v>208</v>
      </c>
      <c r="E99" s="79">
        <v>-132678.41</v>
      </c>
      <c r="F99" s="79">
        <v>-212955.08</v>
      </c>
      <c r="G99" s="79">
        <f t="shared" si="0"/>
        <v>80276.669999999984</v>
      </c>
      <c r="I99">
        <v>2122000000</v>
      </c>
      <c r="J99" t="s">
        <v>208</v>
      </c>
      <c r="K99" s="79">
        <v>-132678.41</v>
      </c>
      <c r="L99" s="79">
        <v>-212955.08</v>
      </c>
      <c r="M99" s="79"/>
    </row>
    <row r="100" spans="1:13" customFormat="1" ht="12.5" x14ac:dyDescent="0.25">
      <c r="A100" t="s">
        <v>209</v>
      </c>
      <c r="B100">
        <v>139</v>
      </c>
      <c r="C100">
        <v>2133200000</v>
      </c>
      <c r="D100" t="s">
        <v>210</v>
      </c>
      <c r="E100" s="79">
        <v>-2778.26</v>
      </c>
      <c r="F100" s="79">
        <v>-3173.12</v>
      </c>
      <c r="G100" s="79"/>
      <c r="I100">
        <v>2133200000</v>
      </c>
      <c r="J100" t="s">
        <v>210</v>
      </c>
      <c r="K100" s="79">
        <v>-2778.26</v>
      </c>
      <c r="L100" s="79">
        <v>-3173.12</v>
      </c>
      <c r="M100" s="79"/>
    </row>
    <row r="101" spans="1:13" customFormat="1" ht="12.5" x14ac:dyDescent="0.25">
      <c r="C101" s="118">
        <v>2133700000</v>
      </c>
      <c r="D101" t="s">
        <v>211</v>
      </c>
      <c r="E101" s="79"/>
      <c r="F101" s="79"/>
      <c r="G101" s="79"/>
      <c r="I101" s="118">
        <v>2133700000</v>
      </c>
      <c r="J101" t="s">
        <v>211</v>
      </c>
      <c r="K101" s="79"/>
      <c r="L101" s="79"/>
      <c r="M101" s="79"/>
    </row>
    <row r="102" spans="1:13" customFormat="1" ht="12.5" x14ac:dyDescent="0.25">
      <c r="A102" t="s">
        <v>209</v>
      </c>
      <c r="B102">
        <v>139</v>
      </c>
      <c r="C102">
        <v>2137000000</v>
      </c>
      <c r="D102" t="s">
        <v>212</v>
      </c>
      <c r="E102" s="79">
        <v>-110434.56</v>
      </c>
      <c r="F102" s="79">
        <v>-102847.57</v>
      </c>
      <c r="G102" s="79"/>
      <c r="I102">
        <v>2137000000</v>
      </c>
      <c r="J102" t="s">
        <v>212</v>
      </c>
      <c r="K102" s="79">
        <v>-110434.56</v>
      </c>
      <c r="L102" s="79">
        <v>-102847.57</v>
      </c>
      <c r="M102" s="79"/>
    </row>
    <row r="103" spans="1:13" customFormat="1" ht="12.5" x14ac:dyDescent="0.25">
      <c r="A103" t="s">
        <v>209</v>
      </c>
      <c r="B103">
        <v>139</v>
      </c>
      <c r="C103" s="118">
        <v>2140000000</v>
      </c>
      <c r="D103" t="s">
        <v>213</v>
      </c>
      <c r="E103" s="79">
        <v>-22007.38</v>
      </c>
      <c r="F103" s="79">
        <v>-36736.81</v>
      </c>
      <c r="G103" s="79"/>
      <c r="I103" s="118">
        <v>2140000000</v>
      </c>
      <c r="J103" t="s">
        <v>213</v>
      </c>
      <c r="K103" s="79">
        <v>-22007.38</v>
      </c>
      <c r="L103" s="79">
        <v>-36736.81</v>
      </c>
      <c r="M103" s="79"/>
    </row>
    <row r="104" spans="1:13" customFormat="1" ht="12.5" x14ac:dyDescent="0.25">
      <c r="C104">
        <v>2131000000</v>
      </c>
      <c r="D104" t="s">
        <v>214</v>
      </c>
      <c r="E104" s="80">
        <v>-1.04</v>
      </c>
      <c r="F104" s="80"/>
      <c r="G104" s="79"/>
      <c r="I104">
        <v>2131000000</v>
      </c>
      <c r="J104" t="s">
        <v>214</v>
      </c>
      <c r="K104" s="80">
        <v>-1.04</v>
      </c>
      <c r="L104" s="80"/>
      <c r="M104" s="79"/>
    </row>
    <row r="105" spans="1:13" customFormat="1" ht="12.5" x14ac:dyDescent="0.25">
      <c r="A105" t="s">
        <v>209</v>
      </c>
      <c r="C105">
        <v>2134130000</v>
      </c>
      <c r="D105" t="s">
        <v>215</v>
      </c>
      <c r="E105" s="79"/>
      <c r="F105" s="79"/>
      <c r="G105" s="79"/>
      <c r="I105">
        <v>2134130000</v>
      </c>
      <c r="J105" t="s">
        <v>215</v>
      </c>
      <c r="K105" s="79"/>
      <c r="L105" s="79"/>
      <c r="M105" s="79"/>
    </row>
    <row r="106" spans="1:13" customFormat="1" ht="12.5" x14ac:dyDescent="0.25">
      <c r="A106" t="s">
        <v>209</v>
      </c>
      <c r="C106">
        <v>2180200000</v>
      </c>
      <c r="D106" t="s">
        <v>216</v>
      </c>
      <c r="E106" s="79">
        <v>915.08</v>
      </c>
      <c r="F106" s="79">
        <v>490.61</v>
      </c>
      <c r="G106" s="79"/>
      <c r="I106">
        <v>2180200000</v>
      </c>
      <c r="J106" t="s">
        <v>216</v>
      </c>
      <c r="K106" s="79">
        <v>915.08</v>
      </c>
      <c r="L106" s="79">
        <v>490.61</v>
      </c>
      <c r="M106" s="79"/>
    </row>
    <row r="107" spans="1:13" customFormat="1" ht="12.5" x14ac:dyDescent="0.25">
      <c r="A107" t="s">
        <v>209</v>
      </c>
      <c r="C107">
        <v>2134020000</v>
      </c>
      <c r="D107" t="s">
        <v>217</v>
      </c>
      <c r="E107" s="79">
        <v>-12304.6</v>
      </c>
      <c r="F107" s="79">
        <v>-11160.16</v>
      </c>
      <c r="G107" s="79"/>
      <c r="I107">
        <v>2134020000</v>
      </c>
      <c r="J107" t="s">
        <v>217</v>
      </c>
      <c r="K107" s="79">
        <v>-12304.6</v>
      </c>
      <c r="L107" s="79">
        <v>-11160.16</v>
      </c>
      <c r="M107" s="79"/>
    </row>
    <row r="108" spans="1:13" customFormat="1" ht="12.5" x14ac:dyDescent="0.25">
      <c r="A108" t="s">
        <v>209</v>
      </c>
      <c r="C108">
        <v>2134080000</v>
      </c>
      <c r="D108" t="s">
        <v>218</v>
      </c>
      <c r="E108" s="79">
        <v>-512</v>
      </c>
      <c r="F108" s="79">
        <v>-464</v>
      </c>
      <c r="G108" s="79"/>
      <c r="I108">
        <v>2134080000</v>
      </c>
      <c r="J108" t="s">
        <v>218</v>
      </c>
      <c r="K108" s="79">
        <v>-512</v>
      </c>
      <c r="L108" s="79">
        <v>-464</v>
      </c>
      <c r="M108" s="79"/>
    </row>
    <row r="109" spans="1:13" customFormat="1" ht="12.5" x14ac:dyDescent="0.25">
      <c r="A109" t="s">
        <v>209</v>
      </c>
      <c r="C109">
        <v>2134160000</v>
      </c>
      <c r="D109" t="s">
        <v>219</v>
      </c>
      <c r="E109" s="79">
        <v>-390.49</v>
      </c>
      <c r="F109" s="79">
        <v>-360.8</v>
      </c>
      <c r="G109" s="79"/>
      <c r="I109">
        <v>2134160000</v>
      </c>
      <c r="J109" t="s">
        <v>219</v>
      </c>
      <c r="K109" s="79">
        <v>-390.49</v>
      </c>
      <c r="L109" s="79">
        <v>-360.8</v>
      </c>
      <c r="M109" s="79"/>
    </row>
    <row r="110" spans="1:13" customFormat="1" x14ac:dyDescent="0.35">
      <c r="E110" s="86">
        <f>SUM(E100:E109)</f>
        <v>-147513.25</v>
      </c>
      <c r="F110" s="86">
        <f>SUM(F100:F109)</f>
        <v>-154251.85</v>
      </c>
      <c r="G110" s="86">
        <f>SUM(G100:G109)</f>
        <v>0</v>
      </c>
      <c r="K110" s="86">
        <f>SUM(K100:K109)</f>
        <v>-147513.25</v>
      </c>
      <c r="L110" s="86">
        <f>SUM(L100:L109)</f>
        <v>-154251.85</v>
      </c>
      <c r="M110" s="86">
        <f>SUM(M100:M109)</f>
        <v>0</v>
      </c>
    </row>
    <row r="111" spans="1:13" customFormat="1" ht="12.5" x14ac:dyDescent="0.25">
      <c r="A111" t="s">
        <v>220</v>
      </c>
      <c r="B111">
        <v>139</v>
      </c>
      <c r="C111">
        <v>2134060000</v>
      </c>
      <c r="D111" t="s">
        <v>221</v>
      </c>
      <c r="E111" s="79">
        <v>-12304.57</v>
      </c>
      <c r="F111" s="79">
        <v>-11160.13</v>
      </c>
      <c r="G111" s="79"/>
      <c r="I111">
        <v>2134060000</v>
      </c>
      <c r="J111" t="s">
        <v>221</v>
      </c>
      <c r="K111" s="79">
        <v>-12304.57</v>
      </c>
      <c r="L111" s="79">
        <v>-11160.13</v>
      </c>
      <c r="M111" s="79"/>
    </row>
    <row r="112" spans="1:13" customFormat="1" x14ac:dyDescent="0.35">
      <c r="E112" s="86">
        <f>SUM(E111)</f>
        <v>-12304.57</v>
      </c>
      <c r="F112" s="86">
        <f>SUM(F111)</f>
        <v>-11160.13</v>
      </c>
      <c r="G112" s="86">
        <f>SUM(G111)</f>
        <v>0</v>
      </c>
      <c r="K112" s="86">
        <f>SUM(K111)</f>
        <v>-12304.57</v>
      </c>
      <c r="L112" s="86">
        <f>SUM(L111)</f>
        <v>-11160.13</v>
      </c>
      <c r="M112" s="86">
        <f t="shared" ref="M112" si="1">SUM(M111)</f>
        <v>0</v>
      </c>
    </row>
    <row r="113" spans="1:13" customFormat="1" ht="12.5" x14ac:dyDescent="0.25">
      <c r="A113" t="s">
        <v>222</v>
      </c>
      <c r="B113">
        <v>139</v>
      </c>
      <c r="C113">
        <v>2151000000</v>
      </c>
      <c r="D113" t="s">
        <v>223</v>
      </c>
      <c r="E113" s="79">
        <v>-175142.05</v>
      </c>
      <c r="F113" s="79">
        <v>-158520.01</v>
      </c>
      <c r="G113" s="79"/>
      <c r="I113">
        <v>2151000000</v>
      </c>
      <c r="J113" t="s">
        <v>223</v>
      </c>
      <c r="K113" s="79">
        <v>-175142.05</v>
      </c>
      <c r="L113" s="79">
        <v>-158520.01</v>
      </c>
      <c r="M113" s="79"/>
    </row>
    <row r="114" spans="1:13" customFormat="1" ht="12.5" x14ac:dyDescent="0.25">
      <c r="A114" t="s">
        <v>224</v>
      </c>
      <c r="B114">
        <v>139</v>
      </c>
      <c r="C114">
        <v>2190000000</v>
      </c>
      <c r="D114" t="s">
        <v>225</v>
      </c>
      <c r="E114" s="79">
        <v>-589768.25</v>
      </c>
      <c r="F114" s="79">
        <v>-685449.07</v>
      </c>
      <c r="G114" s="79"/>
      <c r="I114">
        <v>2190000000</v>
      </c>
      <c r="J114" t="s">
        <v>225</v>
      </c>
      <c r="K114" s="79">
        <v>-589768.25</v>
      </c>
      <c r="L114" s="79">
        <v>-685449.07</v>
      </c>
      <c r="M114" s="79"/>
    </row>
    <row r="115" spans="1:13" customFormat="1" ht="12.5" x14ac:dyDescent="0.25">
      <c r="A115" t="s">
        <v>226</v>
      </c>
      <c r="B115">
        <v>139</v>
      </c>
      <c r="C115">
        <v>2201000000</v>
      </c>
      <c r="D115" t="s">
        <v>227</v>
      </c>
      <c r="E115" s="79">
        <v>-4323958.57</v>
      </c>
      <c r="F115" s="79">
        <v>-4428017.03</v>
      </c>
      <c r="G115" s="79"/>
      <c r="I115">
        <v>2201000000</v>
      </c>
      <c r="J115" t="s">
        <v>227</v>
      </c>
      <c r="K115" s="79">
        <v>-4323958.57</v>
      </c>
      <c r="L115" s="79">
        <v>-4428017.03</v>
      </c>
      <c r="M115" s="79"/>
    </row>
    <row r="116" spans="1:13" customFormat="1" ht="12.5" x14ac:dyDescent="0.25">
      <c r="C116">
        <v>2202000000</v>
      </c>
      <c r="D116" t="s">
        <v>312</v>
      </c>
      <c r="E116" s="79">
        <v>-15500000</v>
      </c>
      <c r="F116" s="79">
        <v>-13500000</v>
      </c>
      <c r="G116" s="79"/>
      <c r="I116">
        <v>2202000000</v>
      </c>
      <c r="J116" t="s">
        <v>312</v>
      </c>
      <c r="K116" s="79">
        <v>-15500000</v>
      </c>
      <c r="L116" s="79">
        <v>-13500000</v>
      </c>
      <c r="M116" s="79"/>
    </row>
    <row r="117" spans="1:13" customFormat="1" ht="12.5" x14ac:dyDescent="0.25">
      <c r="A117" t="s">
        <v>228</v>
      </c>
      <c r="B117">
        <v>139</v>
      </c>
      <c r="C117">
        <v>2301000000</v>
      </c>
      <c r="D117" t="s">
        <v>31</v>
      </c>
      <c r="E117" s="79">
        <v>-2301697</v>
      </c>
      <c r="F117" s="79">
        <v>-2301697</v>
      </c>
      <c r="G117" s="79"/>
      <c r="I117">
        <v>2301000000</v>
      </c>
      <c r="J117" t="s">
        <v>31</v>
      </c>
      <c r="K117" s="79">
        <v>-2301697</v>
      </c>
      <c r="L117" s="79">
        <v>-2301697</v>
      </c>
      <c r="M117" s="79"/>
    </row>
    <row r="118" spans="1:13" customFormat="1" ht="12.5" x14ac:dyDescent="0.25">
      <c r="C118">
        <v>2205100000</v>
      </c>
      <c r="D118" t="s">
        <v>96</v>
      </c>
      <c r="E118" s="79">
        <v>-1099911.08</v>
      </c>
      <c r="F118" s="79">
        <v>-1099911.08</v>
      </c>
      <c r="G118" s="79"/>
      <c r="I118">
        <v>2205100000</v>
      </c>
      <c r="J118" t="s">
        <v>96</v>
      </c>
      <c r="K118" s="79">
        <v>-1099911.08</v>
      </c>
      <c r="L118" s="79">
        <v>-1099911.08</v>
      </c>
      <c r="M118" s="79"/>
    </row>
    <row r="119" spans="1:13" customFormat="1" ht="12.5" x14ac:dyDescent="0.25">
      <c r="C119">
        <v>2205500000</v>
      </c>
      <c r="D119" t="s">
        <v>325</v>
      </c>
      <c r="E119" s="79">
        <v>-97729.600000000006</v>
      </c>
      <c r="F119" s="79">
        <v>-99573.21</v>
      </c>
      <c r="G119" s="79"/>
      <c r="I119">
        <v>2205500000</v>
      </c>
      <c r="J119" t="s">
        <v>325</v>
      </c>
      <c r="K119" s="79">
        <v>-97729.600000000006</v>
      </c>
      <c r="L119" s="79">
        <v>-99573.21</v>
      </c>
      <c r="M119" s="79"/>
    </row>
    <row r="120" spans="1:13" customFormat="1" ht="12.5" x14ac:dyDescent="0.25">
      <c r="A120" t="s">
        <v>226</v>
      </c>
      <c r="C120" s="118">
        <v>2302300000</v>
      </c>
      <c r="D120" t="s">
        <v>229</v>
      </c>
      <c r="E120" s="79"/>
      <c r="F120" s="79"/>
      <c r="G120" s="79"/>
      <c r="I120" s="118">
        <v>2302300000</v>
      </c>
      <c r="J120" t="s">
        <v>229</v>
      </c>
      <c r="K120" s="79"/>
      <c r="L120" s="79"/>
      <c r="M120" s="79"/>
    </row>
    <row r="121" spans="1:13" customFormat="1" ht="12.5" x14ac:dyDescent="0.25">
      <c r="A121" t="s">
        <v>230</v>
      </c>
      <c r="B121">
        <v>139</v>
      </c>
      <c r="C121">
        <v>2303100000</v>
      </c>
      <c r="D121" t="s">
        <v>231</v>
      </c>
      <c r="E121" s="79"/>
      <c r="F121" s="79"/>
      <c r="G121" s="79"/>
      <c r="I121">
        <v>2303100000</v>
      </c>
      <c r="J121" t="s">
        <v>231</v>
      </c>
      <c r="K121" s="79"/>
      <c r="L121" s="79"/>
      <c r="M121" s="79"/>
    </row>
    <row r="122" spans="1:13" customFormat="1" ht="12.5" x14ac:dyDescent="0.25">
      <c r="A122" t="s">
        <v>230</v>
      </c>
      <c r="B122">
        <v>139</v>
      </c>
      <c r="C122">
        <v>2303200000</v>
      </c>
      <c r="D122" t="s">
        <v>232</v>
      </c>
      <c r="E122" s="79"/>
      <c r="F122" s="79"/>
      <c r="G122" s="79"/>
      <c r="I122">
        <v>2303200000</v>
      </c>
      <c r="J122" t="s">
        <v>232</v>
      </c>
      <c r="K122" s="79"/>
      <c r="L122" s="79"/>
      <c r="M122" s="79"/>
    </row>
    <row r="123" spans="1:13" customFormat="1" ht="12.5" x14ac:dyDescent="0.25">
      <c r="C123">
        <v>2303250000</v>
      </c>
      <c r="D123" t="s">
        <v>233</v>
      </c>
      <c r="E123" s="79">
        <v>186169.17</v>
      </c>
      <c r="F123" s="79">
        <v>186169.17</v>
      </c>
      <c r="G123" s="79"/>
      <c r="I123">
        <v>2303250000</v>
      </c>
      <c r="J123" t="s">
        <v>233</v>
      </c>
      <c r="K123" s="79">
        <v>186169.17</v>
      </c>
      <c r="L123" s="79">
        <v>186169.17</v>
      </c>
      <c r="M123" s="79"/>
    </row>
    <row r="124" spans="1:13" customFormat="1" ht="12.5" x14ac:dyDescent="0.25">
      <c r="C124">
        <v>2303400000</v>
      </c>
      <c r="D124" t="s">
        <v>234</v>
      </c>
      <c r="E124" s="79">
        <v>-649061.1</v>
      </c>
      <c r="F124" s="79">
        <v>-649061.1</v>
      </c>
      <c r="G124" s="79"/>
      <c r="I124">
        <v>2303400000</v>
      </c>
      <c r="J124" t="s">
        <v>234</v>
      </c>
      <c r="K124" s="79">
        <v>-649061.1</v>
      </c>
      <c r="L124" s="79">
        <v>-649061.1</v>
      </c>
      <c r="M124" s="79"/>
    </row>
    <row r="125" spans="1:13" customFormat="1" ht="12.5" x14ac:dyDescent="0.25">
      <c r="B125">
        <v>139</v>
      </c>
      <c r="C125">
        <v>2307450000</v>
      </c>
      <c r="D125" t="s">
        <v>235</v>
      </c>
      <c r="E125" s="79"/>
      <c r="F125" s="79"/>
      <c r="G125" s="79"/>
      <c r="I125">
        <v>2307450000</v>
      </c>
      <c r="J125" t="s">
        <v>235</v>
      </c>
      <c r="K125" s="79"/>
      <c r="L125" s="79"/>
      <c r="M125" s="79"/>
    </row>
    <row r="126" spans="1:13" customFormat="1" ht="12.5" x14ac:dyDescent="0.25">
      <c r="A126" t="s">
        <v>236</v>
      </c>
      <c r="B126">
        <v>139</v>
      </c>
      <c r="C126">
        <v>2307460000</v>
      </c>
      <c r="D126" t="s">
        <v>237</v>
      </c>
      <c r="E126" s="79">
        <v>-72117.899999999994</v>
      </c>
      <c r="F126" s="79">
        <v>-72117.899999999994</v>
      </c>
      <c r="G126" s="79"/>
      <c r="I126">
        <v>2307460000</v>
      </c>
      <c r="J126" t="s">
        <v>237</v>
      </c>
      <c r="K126" s="79">
        <v>-72117.899999999994</v>
      </c>
      <c r="L126" s="79">
        <v>-72117.899999999994</v>
      </c>
      <c r="M126" s="79"/>
    </row>
    <row r="127" spans="1:13" customFormat="1" x14ac:dyDescent="0.35">
      <c r="E127" s="85">
        <f>SUM(E121:E126)</f>
        <v>-535009.82999999996</v>
      </c>
      <c r="F127" s="85">
        <f>SUM(F121:F126)</f>
        <v>-535009.82999999996</v>
      </c>
      <c r="G127" s="85">
        <f>SUM(G121:G126)</f>
        <v>0</v>
      </c>
      <c r="K127" s="85">
        <f>SUM(K121:K126)</f>
        <v>-535009.82999999996</v>
      </c>
      <c r="L127" s="85">
        <f>SUM(L121:L126)</f>
        <v>-535009.82999999996</v>
      </c>
      <c r="M127" s="85">
        <f>SUM(M121:M126)</f>
        <v>0</v>
      </c>
    </row>
    <row r="128" spans="1:13" customFormat="1" ht="12.5" x14ac:dyDescent="0.25">
      <c r="A128" t="s">
        <v>236</v>
      </c>
      <c r="B128">
        <v>139</v>
      </c>
      <c r="C128">
        <v>2307300000</v>
      </c>
      <c r="D128" t="s">
        <v>238</v>
      </c>
      <c r="E128" s="79">
        <v>-3831332.29</v>
      </c>
      <c r="F128" s="79">
        <v>-3831332.29</v>
      </c>
      <c r="G128" s="79"/>
      <c r="I128">
        <v>2307300000</v>
      </c>
      <c r="J128" t="s">
        <v>238</v>
      </c>
      <c r="K128" s="79">
        <v>-3831332.29</v>
      </c>
      <c r="L128" s="79">
        <v>-3831332.29</v>
      </c>
      <c r="M128" s="79"/>
    </row>
    <row r="129" spans="1:13" customFormat="1" ht="12.5" x14ac:dyDescent="0.25">
      <c r="A129" t="s">
        <v>239</v>
      </c>
      <c r="B129">
        <v>139</v>
      </c>
      <c r="C129">
        <v>2304001000</v>
      </c>
      <c r="D129" t="s">
        <v>240</v>
      </c>
      <c r="E129" s="79">
        <v>-394606.33</v>
      </c>
      <c r="F129" s="79">
        <v>-394606.33</v>
      </c>
      <c r="G129" s="79"/>
      <c r="I129">
        <v>2304001000</v>
      </c>
      <c r="J129" t="s">
        <v>240</v>
      </c>
      <c r="K129" s="79">
        <v>-394606.33</v>
      </c>
      <c r="L129" s="79">
        <v>-394606.33</v>
      </c>
      <c r="M129" s="79"/>
    </row>
    <row r="130" spans="1:13" customFormat="1" ht="12.5" x14ac:dyDescent="0.25">
      <c r="A130" t="s">
        <v>236</v>
      </c>
      <c r="C130">
        <v>2307100000</v>
      </c>
      <c r="D130" t="s">
        <v>241</v>
      </c>
      <c r="E130" s="79">
        <v>-1260382.2</v>
      </c>
      <c r="F130" s="79">
        <v>-1260382.2</v>
      </c>
      <c r="G130" s="79"/>
      <c r="I130">
        <v>2307100000</v>
      </c>
      <c r="J130" t="s">
        <v>241</v>
      </c>
      <c r="K130" s="79">
        <v>-1260382.2</v>
      </c>
      <c r="L130" s="79">
        <v>-1260382.2</v>
      </c>
      <c r="M130" s="79"/>
    </row>
    <row r="131" spans="1:13" customFormat="1" ht="18.5" x14ac:dyDescent="0.45">
      <c r="B131" s="105" t="s">
        <v>242</v>
      </c>
      <c r="E131" s="79"/>
      <c r="F131" s="79"/>
      <c r="G131" s="79"/>
      <c r="K131" s="79"/>
      <c r="L131" s="79"/>
      <c r="M131" s="79"/>
    </row>
    <row r="132" spans="1:13" customFormat="1" ht="12.5" x14ac:dyDescent="0.25">
      <c r="E132" s="79"/>
      <c r="F132" s="79"/>
      <c r="G132" s="79"/>
      <c r="K132" s="79"/>
      <c r="L132" s="79"/>
      <c r="M132" s="79"/>
    </row>
    <row r="133" spans="1:13" customFormat="1" ht="12.5" x14ac:dyDescent="0.25">
      <c r="A133" t="s">
        <v>243</v>
      </c>
      <c r="B133">
        <v>139</v>
      </c>
      <c r="C133">
        <v>3101000000</v>
      </c>
      <c r="D133" t="s">
        <v>244</v>
      </c>
      <c r="E133" s="79">
        <v>-700200.87</v>
      </c>
      <c r="F133" s="79">
        <v>-601613.25</v>
      </c>
      <c r="G133" s="79">
        <f>E133-F133</f>
        <v>-98587.62</v>
      </c>
      <c r="I133">
        <v>3101000000</v>
      </c>
      <c r="J133" t="s">
        <v>244</v>
      </c>
      <c r="K133" s="79">
        <v>-700200.87</v>
      </c>
      <c r="L133" s="79">
        <v>-601613.25</v>
      </c>
      <c r="M133" s="79">
        <f>K133-L133</f>
        <v>-98587.62</v>
      </c>
    </row>
    <row r="134" spans="1:13" customFormat="1" ht="12.5" x14ac:dyDescent="0.25">
      <c r="A134" t="s">
        <v>243</v>
      </c>
      <c r="B134">
        <v>139</v>
      </c>
      <c r="C134">
        <v>3101010000</v>
      </c>
      <c r="D134" t="s">
        <v>245</v>
      </c>
      <c r="E134" s="79">
        <v>-342366.27</v>
      </c>
      <c r="F134" s="79">
        <v>-301302.43</v>
      </c>
      <c r="G134" s="79">
        <f t="shared" ref="G134:G199" si="2">E134-F134</f>
        <v>-41063.840000000026</v>
      </c>
      <c r="I134">
        <v>3101010000</v>
      </c>
      <c r="J134" t="s">
        <v>245</v>
      </c>
      <c r="K134" s="79">
        <v>-342366.27</v>
      </c>
      <c r="L134" s="79">
        <v>-301302.43</v>
      </c>
      <c r="M134" s="79">
        <f t="shared" ref="M134:M199" si="3">K134-L134</f>
        <v>-41063.840000000026</v>
      </c>
    </row>
    <row r="135" spans="1:13" customFormat="1" ht="12.5" x14ac:dyDescent="0.25">
      <c r="A135" t="s">
        <v>246</v>
      </c>
      <c r="B135">
        <v>139</v>
      </c>
      <c r="C135">
        <v>3102000000</v>
      </c>
      <c r="D135" t="s">
        <v>247</v>
      </c>
      <c r="E135" s="79">
        <v>-2631560.36</v>
      </c>
      <c r="F135" s="79">
        <v>-2406450.9500000002</v>
      </c>
      <c r="G135" s="79">
        <f t="shared" si="2"/>
        <v>-225109.40999999968</v>
      </c>
      <c r="I135">
        <v>3102000000</v>
      </c>
      <c r="J135" t="s">
        <v>247</v>
      </c>
      <c r="K135" s="79">
        <v>-2631560.36</v>
      </c>
      <c r="L135" s="79">
        <v>-2406450.9500000002</v>
      </c>
      <c r="M135" s="79">
        <f t="shared" si="3"/>
        <v>-225109.40999999968</v>
      </c>
    </row>
    <row r="136" spans="1:13" customFormat="1" ht="12.5" x14ac:dyDescent="0.25">
      <c r="B136">
        <v>139</v>
      </c>
      <c r="C136">
        <v>3103000000</v>
      </c>
      <c r="D136" t="s">
        <v>248</v>
      </c>
      <c r="E136" s="79">
        <v>-98589.21</v>
      </c>
      <c r="F136" s="79">
        <v>-87631.51</v>
      </c>
      <c r="G136" s="79">
        <f t="shared" si="2"/>
        <v>-10957.700000000012</v>
      </c>
      <c r="I136">
        <v>3103000000</v>
      </c>
      <c r="J136" t="s">
        <v>248</v>
      </c>
      <c r="K136" s="79">
        <v>-98589.21</v>
      </c>
      <c r="L136" s="79">
        <v>-87631.51</v>
      </c>
      <c r="M136" s="79">
        <f t="shared" si="3"/>
        <v>-10957.700000000012</v>
      </c>
    </row>
    <row r="137" spans="1:13" customFormat="1" ht="12.5" x14ac:dyDescent="0.25">
      <c r="A137" t="s">
        <v>249</v>
      </c>
      <c r="C137">
        <v>3102010000</v>
      </c>
      <c r="D137" t="s">
        <v>319</v>
      </c>
      <c r="E137" s="79">
        <v>-1264.74</v>
      </c>
      <c r="F137" s="79">
        <v>-843.16</v>
      </c>
      <c r="G137" s="79">
        <f t="shared" si="2"/>
        <v>-421.58000000000004</v>
      </c>
      <c r="I137">
        <v>3102010000</v>
      </c>
      <c r="J137" t="s">
        <v>319</v>
      </c>
      <c r="K137" s="79">
        <v>-1264.74</v>
      </c>
      <c r="L137" s="79">
        <v>-843.16</v>
      </c>
      <c r="M137" s="79">
        <f t="shared" si="3"/>
        <v>-421.58000000000004</v>
      </c>
    </row>
    <row r="138" spans="1:13" customFormat="1" ht="12.5" x14ac:dyDescent="0.25">
      <c r="A138" t="s">
        <v>250</v>
      </c>
      <c r="B138">
        <v>139</v>
      </c>
      <c r="C138">
        <v>4001000000</v>
      </c>
      <c r="D138" t="s">
        <v>80</v>
      </c>
      <c r="E138" s="79">
        <v>1024723.86</v>
      </c>
      <c r="F138" s="79">
        <v>932567.66</v>
      </c>
      <c r="G138" s="79">
        <f t="shared" si="2"/>
        <v>92156.199999999953</v>
      </c>
      <c r="I138">
        <v>4001000000</v>
      </c>
      <c r="J138" t="s">
        <v>80</v>
      </c>
      <c r="K138" s="79">
        <v>1024723.86</v>
      </c>
      <c r="L138" s="79">
        <v>932567.66</v>
      </c>
      <c r="M138" s="79">
        <f t="shared" si="3"/>
        <v>92156.199999999953</v>
      </c>
    </row>
    <row r="139" spans="1:13" customFormat="1" ht="12.5" x14ac:dyDescent="0.25">
      <c r="A139" t="s">
        <v>251</v>
      </c>
      <c r="B139">
        <v>139</v>
      </c>
      <c r="C139">
        <v>4001010000</v>
      </c>
      <c r="D139" t="s">
        <v>252</v>
      </c>
      <c r="E139" s="79">
        <v>92304.02</v>
      </c>
      <c r="F139" s="79">
        <v>56437.78</v>
      </c>
      <c r="G139" s="79">
        <f t="shared" si="2"/>
        <v>35866.240000000005</v>
      </c>
      <c r="I139">
        <v>4001010000</v>
      </c>
      <c r="J139" t="s">
        <v>252</v>
      </c>
      <c r="K139" s="79">
        <v>92304.02</v>
      </c>
      <c r="L139" s="79">
        <v>56437.78</v>
      </c>
      <c r="M139" s="79">
        <f t="shared" si="3"/>
        <v>35866.240000000005</v>
      </c>
    </row>
    <row r="140" spans="1:13" customFormat="1" ht="12.5" x14ac:dyDescent="0.25">
      <c r="A140" t="s">
        <v>253</v>
      </c>
      <c r="B140">
        <v>139</v>
      </c>
      <c r="C140">
        <v>4002000001</v>
      </c>
      <c r="D140" t="s">
        <v>254</v>
      </c>
      <c r="E140" s="79"/>
      <c r="F140" s="79"/>
      <c r="G140" s="79">
        <f t="shared" si="2"/>
        <v>0</v>
      </c>
      <c r="I140">
        <v>4002000001</v>
      </c>
      <c r="J140" t="s">
        <v>254</v>
      </c>
      <c r="K140" s="79"/>
      <c r="L140" s="79"/>
      <c r="M140" s="79">
        <f t="shared" si="3"/>
        <v>0</v>
      </c>
    </row>
    <row r="141" spans="1:13" customFormat="1" ht="12.5" x14ac:dyDescent="0.25">
      <c r="A141" t="s">
        <v>253</v>
      </c>
      <c r="B141">
        <v>139</v>
      </c>
      <c r="C141">
        <v>4002000003</v>
      </c>
      <c r="D141" t="s">
        <v>255</v>
      </c>
      <c r="E141" s="79"/>
      <c r="F141" s="79"/>
      <c r="G141" s="79">
        <f t="shared" si="2"/>
        <v>0</v>
      </c>
      <c r="I141">
        <v>4002000003</v>
      </c>
      <c r="J141" t="s">
        <v>255</v>
      </c>
      <c r="K141" s="79"/>
      <c r="L141" s="79"/>
      <c r="M141" s="79">
        <f t="shared" si="3"/>
        <v>0</v>
      </c>
    </row>
    <row r="142" spans="1:13" customFormat="1" ht="12.5" x14ac:dyDescent="0.25">
      <c r="A142" t="s">
        <v>253</v>
      </c>
      <c r="B142">
        <v>139</v>
      </c>
      <c r="C142">
        <v>4002000005</v>
      </c>
      <c r="D142" t="s">
        <v>256</v>
      </c>
      <c r="E142" s="81">
        <v>676484.6</v>
      </c>
      <c r="F142" s="79">
        <v>616490.6</v>
      </c>
      <c r="G142" s="79">
        <f t="shared" si="2"/>
        <v>59994</v>
      </c>
      <c r="H142" s="103"/>
      <c r="I142">
        <v>4002000005</v>
      </c>
      <c r="J142" t="s">
        <v>256</v>
      </c>
      <c r="K142" s="79">
        <v>676484.6</v>
      </c>
      <c r="L142" s="79">
        <v>616490.6</v>
      </c>
      <c r="M142" s="79">
        <f t="shared" si="3"/>
        <v>59994</v>
      </c>
    </row>
    <row r="143" spans="1:13" customFormat="1" ht="12.5" x14ac:dyDescent="0.25">
      <c r="C143">
        <v>4002000007</v>
      </c>
      <c r="D143" t="s">
        <v>306</v>
      </c>
      <c r="E143">
        <v>602.64</v>
      </c>
      <c r="F143">
        <v>446.64</v>
      </c>
      <c r="G143" s="79">
        <f t="shared" si="2"/>
        <v>156</v>
      </c>
      <c r="H143" s="103"/>
      <c r="I143">
        <v>4002000007</v>
      </c>
      <c r="J143" t="s">
        <v>306</v>
      </c>
      <c r="K143">
        <v>602.64</v>
      </c>
      <c r="L143">
        <v>446.64</v>
      </c>
      <c r="M143" s="79">
        <f t="shared" si="3"/>
        <v>156</v>
      </c>
    </row>
    <row r="144" spans="1:13" customFormat="1" ht="12.5" x14ac:dyDescent="0.25">
      <c r="A144" t="s">
        <v>253</v>
      </c>
      <c r="B144">
        <v>139</v>
      </c>
      <c r="C144">
        <v>4002000008</v>
      </c>
      <c r="D144" t="s">
        <v>257</v>
      </c>
      <c r="E144" s="106">
        <v>32868</v>
      </c>
      <c r="F144" s="106">
        <v>30137</v>
      </c>
      <c r="G144" s="79">
        <f t="shared" si="2"/>
        <v>2731</v>
      </c>
      <c r="H144" s="103"/>
      <c r="I144">
        <v>4002000008</v>
      </c>
      <c r="J144" t="s">
        <v>257</v>
      </c>
      <c r="K144" s="106">
        <v>32868</v>
      </c>
      <c r="L144" s="106">
        <v>30137</v>
      </c>
      <c r="M144" s="79">
        <f t="shared" si="3"/>
        <v>2731</v>
      </c>
    </row>
    <row r="145" spans="1:13" customFormat="1" ht="12.5" x14ac:dyDescent="0.25">
      <c r="A145" t="s">
        <v>253</v>
      </c>
      <c r="B145">
        <v>139</v>
      </c>
      <c r="C145">
        <v>4002000011</v>
      </c>
      <c r="D145" t="s">
        <v>258</v>
      </c>
      <c r="E145" s="81"/>
      <c r="F145" s="79"/>
      <c r="G145" s="79">
        <f t="shared" si="2"/>
        <v>0</v>
      </c>
      <c r="I145">
        <v>4002000011</v>
      </c>
      <c r="J145" t="s">
        <v>258</v>
      </c>
      <c r="K145" s="79"/>
      <c r="L145" s="79"/>
      <c r="M145" s="79">
        <f t="shared" si="3"/>
        <v>0</v>
      </c>
    </row>
    <row r="146" spans="1:13" customFormat="1" ht="12.5" x14ac:dyDescent="0.25">
      <c r="A146" t="s">
        <v>253</v>
      </c>
      <c r="B146">
        <v>139</v>
      </c>
      <c r="C146">
        <v>4002000013</v>
      </c>
      <c r="D146" t="s">
        <v>259</v>
      </c>
      <c r="E146" s="81">
        <v>-46579</v>
      </c>
      <c r="F146" s="79">
        <v>-42393</v>
      </c>
      <c r="G146" s="79">
        <f t="shared" si="2"/>
        <v>-4186</v>
      </c>
      <c r="H146" s="103"/>
      <c r="I146">
        <v>4002000013</v>
      </c>
      <c r="J146" t="s">
        <v>259</v>
      </c>
      <c r="K146" s="79">
        <v>-46579</v>
      </c>
      <c r="L146" s="79">
        <v>-42393</v>
      </c>
      <c r="M146" s="79">
        <f t="shared" si="3"/>
        <v>-4186</v>
      </c>
    </row>
    <row r="147" spans="1:13" customFormat="1" ht="12.5" x14ac:dyDescent="0.25">
      <c r="A147" t="s">
        <v>253</v>
      </c>
      <c r="B147">
        <v>139</v>
      </c>
      <c r="C147">
        <v>4002000000</v>
      </c>
      <c r="D147" t="s">
        <v>260</v>
      </c>
      <c r="E147" s="81">
        <v>2955.92</v>
      </c>
      <c r="F147" s="79">
        <v>2687.2</v>
      </c>
      <c r="G147" s="79">
        <f t="shared" si="2"/>
        <v>268.72000000000025</v>
      </c>
      <c r="H147" s="103"/>
      <c r="I147">
        <v>4002000000</v>
      </c>
      <c r="J147" t="s">
        <v>260</v>
      </c>
      <c r="K147" s="79">
        <v>2955.92</v>
      </c>
      <c r="L147" s="79">
        <v>2687.2</v>
      </c>
      <c r="M147" s="79">
        <f t="shared" si="3"/>
        <v>268.72000000000025</v>
      </c>
    </row>
    <row r="148" spans="1:13" customFormat="1" ht="12.5" x14ac:dyDescent="0.25">
      <c r="A148" t="s">
        <v>253</v>
      </c>
      <c r="B148">
        <v>139</v>
      </c>
      <c r="C148">
        <v>4002000010</v>
      </c>
      <c r="D148" t="s">
        <v>261</v>
      </c>
      <c r="E148" s="81">
        <v>19729.009999999998</v>
      </c>
      <c r="F148" s="79">
        <v>19493.009999999998</v>
      </c>
      <c r="G148" s="79">
        <f t="shared" si="2"/>
        <v>236</v>
      </c>
      <c r="I148">
        <v>4002000010</v>
      </c>
      <c r="J148" t="s">
        <v>261</v>
      </c>
      <c r="K148" s="79">
        <v>19729.009999999998</v>
      </c>
      <c r="L148" s="79">
        <v>19493.009999999998</v>
      </c>
      <c r="M148" s="79">
        <f t="shared" si="3"/>
        <v>236</v>
      </c>
    </row>
    <row r="149" spans="1:13" customFormat="1" ht="12.5" x14ac:dyDescent="0.25">
      <c r="A149" t="s">
        <v>253</v>
      </c>
      <c r="B149">
        <v>139</v>
      </c>
      <c r="C149">
        <v>4002000019</v>
      </c>
      <c r="D149" t="s">
        <v>262</v>
      </c>
      <c r="E149" s="81">
        <v>144</v>
      </c>
      <c r="F149" s="79">
        <v>130</v>
      </c>
      <c r="G149" s="79">
        <f t="shared" si="2"/>
        <v>14</v>
      </c>
      <c r="H149" s="103"/>
      <c r="I149">
        <v>4002000019</v>
      </c>
      <c r="J149" t="s">
        <v>262</v>
      </c>
      <c r="K149" s="79">
        <v>144</v>
      </c>
      <c r="L149" s="79">
        <v>130</v>
      </c>
      <c r="M149" s="79">
        <f t="shared" si="3"/>
        <v>14</v>
      </c>
    </row>
    <row r="150" spans="1:13" customFormat="1" ht="12.5" x14ac:dyDescent="0.25">
      <c r="A150" t="s">
        <v>263</v>
      </c>
      <c r="B150">
        <v>139</v>
      </c>
      <c r="C150">
        <v>4007000000</v>
      </c>
      <c r="D150" t="s">
        <v>264</v>
      </c>
      <c r="E150" s="81">
        <v>130074.64</v>
      </c>
      <c r="F150" s="79">
        <v>115440.47</v>
      </c>
      <c r="G150" s="79">
        <f t="shared" si="2"/>
        <v>14634.169999999998</v>
      </c>
      <c r="I150">
        <v>4007000000</v>
      </c>
      <c r="J150" t="s">
        <v>264</v>
      </c>
      <c r="K150" s="106">
        <v>130074.64</v>
      </c>
      <c r="L150" s="79">
        <v>115440.47</v>
      </c>
      <c r="M150" s="79">
        <f t="shared" si="3"/>
        <v>14634.169999999998</v>
      </c>
    </row>
    <row r="151" spans="1:13" customFormat="1" ht="12.5" x14ac:dyDescent="0.25">
      <c r="A151" t="s">
        <v>263</v>
      </c>
      <c r="B151">
        <v>139</v>
      </c>
      <c r="C151">
        <v>4007000002</v>
      </c>
      <c r="D151" t="s">
        <v>265</v>
      </c>
      <c r="E151" s="81">
        <v>8794.26</v>
      </c>
      <c r="F151" s="79">
        <v>8149.4</v>
      </c>
      <c r="G151" s="79">
        <f t="shared" si="2"/>
        <v>644.86000000000058</v>
      </c>
      <c r="I151">
        <v>4007000002</v>
      </c>
      <c r="J151" t="s">
        <v>265</v>
      </c>
      <c r="K151" s="79">
        <v>8794.26</v>
      </c>
      <c r="L151" s="79">
        <v>8149.4</v>
      </c>
      <c r="M151" s="79">
        <f t="shared" si="3"/>
        <v>644.86000000000058</v>
      </c>
    </row>
    <row r="152" spans="1:13" customFormat="1" ht="12.5" x14ac:dyDescent="0.25">
      <c r="A152" t="s">
        <v>263</v>
      </c>
      <c r="B152">
        <v>139</v>
      </c>
      <c r="C152">
        <v>4007000006</v>
      </c>
      <c r="D152" t="s">
        <v>266</v>
      </c>
      <c r="E152" s="81">
        <v>17607.740000000002</v>
      </c>
      <c r="F152" s="79">
        <v>16107.74</v>
      </c>
      <c r="G152" s="79">
        <f t="shared" si="2"/>
        <v>1500.0000000000018</v>
      </c>
      <c r="I152">
        <v>4007000006</v>
      </c>
      <c r="J152" t="s">
        <v>266</v>
      </c>
      <c r="K152" s="79">
        <v>17607.740000000002</v>
      </c>
      <c r="L152" s="79">
        <v>16107.74</v>
      </c>
      <c r="M152" s="79">
        <f t="shared" si="3"/>
        <v>1500.0000000000018</v>
      </c>
    </row>
    <row r="153" spans="1:13" customFormat="1" ht="12.5" x14ac:dyDescent="0.25">
      <c r="A153" t="s">
        <v>263</v>
      </c>
      <c r="B153">
        <v>139</v>
      </c>
      <c r="C153" s="118">
        <v>4007010002</v>
      </c>
      <c r="D153" t="s">
        <v>267</v>
      </c>
      <c r="E153" s="106">
        <v>6234.47</v>
      </c>
      <c r="F153" s="106">
        <v>5434.47</v>
      </c>
      <c r="G153" s="79">
        <f t="shared" si="2"/>
        <v>800</v>
      </c>
      <c r="I153" s="118">
        <v>4007010002</v>
      </c>
      <c r="J153" t="s">
        <v>267</v>
      </c>
      <c r="K153" s="106">
        <v>6234.47</v>
      </c>
      <c r="L153" s="106">
        <v>5434.47</v>
      </c>
      <c r="M153" s="79">
        <f t="shared" si="3"/>
        <v>800</v>
      </c>
    </row>
    <row r="154" spans="1:13" customFormat="1" ht="12.5" x14ac:dyDescent="0.25">
      <c r="A154" t="s">
        <v>263</v>
      </c>
      <c r="B154">
        <v>139</v>
      </c>
      <c r="C154" s="118">
        <v>4007010006</v>
      </c>
      <c r="D154" t="s">
        <v>268</v>
      </c>
      <c r="E154" s="106">
        <v>3150</v>
      </c>
      <c r="F154" s="106">
        <v>2850</v>
      </c>
      <c r="G154" s="79">
        <f t="shared" si="2"/>
        <v>300</v>
      </c>
      <c r="I154" s="118">
        <v>4007010006</v>
      </c>
      <c r="J154" t="s">
        <v>268</v>
      </c>
      <c r="K154" s="106">
        <v>3150</v>
      </c>
      <c r="L154" s="106">
        <v>2850</v>
      </c>
      <c r="M154" s="79">
        <f t="shared" si="3"/>
        <v>300</v>
      </c>
    </row>
    <row r="155" spans="1:13" customFormat="1" ht="12.5" x14ac:dyDescent="0.25">
      <c r="A155" t="s">
        <v>269</v>
      </c>
      <c r="B155">
        <v>139</v>
      </c>
      <c r="C155" s="118">
        <v>4007010001</v>
      </c>
      <c r="D155" t="s">
        <v>307</v>
      </c>
      <c r="E155" s="106">
        <v>37825.54</v>
      </c>
      <c r="F155" s="106">
        <v>33565.279999999999</v>
      </c>
      <c r="G155" s="79">
        <f t="shared" si="2"/>
        <v>4260.260000000002</v>
      </c>
      <c r="I155" s="118">
        <v>4007010001</v>
      </c>
      <c r="J155" t="s">
        <v>307</v>
      </c>
      <c r="K155" s="106">
        <v>37825.54</v>
      </c>
      <c r="L155" s="106">
        <v>33565.279999999999</v>
      </c>
      <c r="M155" s="79">
        <f t="shared" si="3"/>
        <v>4260.260000000002</v>
      </c>
    </row>
    <row r="156" spans="1:13" customFormat="1" ht="12.5" x14ac:dyDescent="0.25">
      <c r="A156" t="s">
        <v>269</v>
      </c>
      <c r="B156">
        <v>139</v>
      </c>
      <c r="C156" s="118">
        <v>7000000050</v>
      </c>
      <c r="D156" t="s">
        <v>270</v>
      </c>
      <c r="E156" s="81">
        <v>1771.98</v>
      </c>
      <c r="F156" s="79">
        <v>1645.7</v>
      </c>
      <c r="G156" s="79">
        <f t="shared" si="2"/>
        <v>126.27999999999997</v>
      </c>
      <c r="I156" s="118">
        <v>7000000050</v>
      </c>
      <c r="J156" t="s">
        <v>270</v>
      </c>
      <c r="K156" s="79">
        <v>1771.98</v>
      </c>
      <c r="L156" s="79">
        <v>1645.7</v>
      </c>
      <c r="M156" s="79">
        <f t="shared" si="3"/>
        <v>126.27999999999997</v>
      </c>
    </row>
    <row r="157" spans="1:13" customFormat="1" ht="12.5" x14ac:dyDescent="0.25">
      <c r="A157" t="s">
        <v>269</v>
      </c>
      <c r="B157">
        <v>139</v>
      </c>
      <c r="C157" s="118">
        <v>4007000011</v>
      </c>
      <c r="D157" t="s">
        <v>271</v>
      </c>
      <c r="E157">
        <v>1346.89</v>
      </c>
      <c r="F157">
        <v>1346.89</v>
      </c>
      <c r="G157" s="79">
        <f t="shared" si="2"/>
        <v>0</v>
      </c>
      <c r="I157" s="118">
        <v>4007000011</v>
      </c>
      <c r="J157" t="s">
        <v>271</v>
      </c>
      <c r="K157">
        <v>1346.89</v>
      </c>
      <c r="L157">
        <v>1346.89</v>
      </c>
      <c r="M157" s="79">
        <f t="shared" si="3"/>
        <v>0</v>
      </c>
    </row>
    <row r="158" spans="1:13" customFormat="1" ht="12.5" x14ac:dyDescent="0.25">
      <c r="A158" t="s">
        <v>269</v>
      </c>
      <c r="B158">
        <v>139</v>
      </c>
      <c r="C158" s="118">
        <v>4007000012</v>
      </c>
      <c r="D158" t="s">
        <v>272</v>
      </c>
      <c r="E158">
        <v>21332.32</v>
      </c>
      <c r="F158">
        <v>21332.32</v>
      </c>
      <c r="G158" s="79">
        <f t="shared" si="2"/>
        <v>0</v>
      </c>
      <c r="I158" s="118">
        <v>4007000012</v>
      </c>
      <c r="J158" t="s">
        <v>272</v>
      </c>
      <c r="K158">
        <v>21332.32</v>
      </c>
      <c r="L158">
        <v>21332.32</v>
      </c>
      <c r="M158" s="79">
        <f t="shared" si="3"/>
        <v>0</v>
      </c>
    </row>
    <row r="159" spans="1:13" customFormat="1" ht="12.5" x14ac:dyDescent="0.25">
      <c r="C159" s="118">
        <v>4007010000</v>
      </c>
      <c r="D159" t="s">
        <v>313</v>
      </c>
      <c r="E159">
        <v>1590.36</v>
      </c>
      <c r="F159">
        <v>997.31</v>
      </c>
      <c r="G159" s="79">
        <f t="shared" si="2"/>
        <v>593.04999999999995</v>
      </c>
      <c r="I159" s="118">
        <v>4007010000</v>
      </c>
      <c r="J159" t="s">
        <v>313</v>
      </c>
      <c r="K159">
        <v>1590.36</v>
      </c>
      <c r="L159">
        <v>997.31</v>
      </c>
      <c r="M159" s="79">
        <f t="shared" si="3"/>
        <v>593.04999999999995</v>
      </c>
    </row>
    <row r="160" spans="1:13" customFormat="1" ht="12.5" x14ac:dyDescent="0.25">
      <c r="A160" t="s">
        <v>269</v>
      </c>
      <c r="B160">
        <v>139</v>
      </c>
      <c r="C160" s="118">
        <v>4007000007</v>
      </c>
      <c r="D160" t="s">
        <v>273</v>
      </c>
      <c r="E160" s="81">
        <v>99561.55</v>
      </c>
      <c r="F160" s="79">
        <v>90510.5</v>
      </c>
      <c r="G160" s="79">
        <f t="shared" si="2"/>
        <v>9051.0500000000029</v>
      </c>
      <c r="I160" s="118">
        <v>4007000007</v>
      </c>
      <c r="J160" t="s">
        <v>273</v>
      </c>
      <c r="K160" s="79">
        <v>99561.55</v>
      </c>
      <c r="L160" s="79">
        <v>90510.5</v>
      </c>
      <c r="M160" s="79">
        <f t="shared" si="3"/>
        <v>9051.0500000000029</v>
      </c>
    </row>
    <row r="161" spans="1:13" customFormat="1" ht="12.5" x14ac:dyDescent="0.25">
      <c r="C161" s="118">
        <v>4007000008</v>
      </c>
      <c r="D161" t="s">
        <v>303</v>
      </c>
      <c r="E161" s="81">
        <v>10940.71</v>
      </c>
      <c r="F161" s="79">
        <v>9946.1</v>
      </c>
      <c r="G161" s="79">
        <f t="shared" si="2"/>
        <v>994.60999999999876</v>
      </c>
      <c r="I161" s="118">
        <v>4007000008</v>
      </c>
      <c r="J161" t="s">
        <v>303</v>
      </c>
      <c r="K161" s="79">
        <v>10940.71</v>
      </c>
      <c r="L161" s="79">
        <v>9946.1</v>
      </c>
      <c r="M161" s="79">
        <f t="shared" si="3"/>
        <v>994.60999999999876</v>
      </c>
    </row>
    <row r="162" spans="1:13" customFormat="1" ht="12.5" x14ac:dyDescent="0.25">
      <c r="A162" t="s">
        <v>269</v>
      </c>
      <c r="C162" s="118">
        <v>8000000050</v>
      </c>
      <c r="D162" t="s">
        <v>274</v>
      </c>
      <c r="E162" s="81">
        <v>-726.54</v>
      </c>
      <c r="F162" s="79"/>
      <c r="G162" s="79">
        <f t="shared" si="2"/>
        <v>-726.54</v>
      </c>
      <c r="I162" s="118">
        <v>8000000050</v>
      </c>
      <c r="J162" t="s">
        <v>274</v>
      </c>
      <c r="K162" s="79">
        <v>-726.54</v>
      </c>
      <c r="L162" s="79"/>
      <c r="M162" s="79">
        <f t="shared" si="3"/>
        <v>-726.54</v>
      </c>
    </row>
    <row r="163" spans="1:13" customFormat="1" ht="12.5" x14ac:dyDescent="0.25">
      <c r="A163" t="s">
        <v>275</v>
      </c>
      <c r="B163">
        <v>139</v>
      </c>
      <c r="C163" s="118">
        <v>8000000060</v>
      </c>
      <c r="D163" t="s">
        <v>276</v>
      </c>
      <c r="E163" s="81">
        <v>-3172.34</v>
      </c>
      <c r="F163" s="79">
        <v>-3318.86</v>
      </c>
      <c r="G163" s="79">
        <f t="shared" si="2"/>
        <v>146.51999999999998</v>
      </c>
      <c r="I163" s="118">
        <v>8000000060</v>
      </c>
      <c r="J163" t="s">
        <v>276</v>
      </c>
      <c r="K163" s="79">
        <v>-3172.34</v>
      </c>
      <c r="L163" s="79">
        <v>-3318.86</v>
      </c>
      <c r="M163" s="79">
        <f t="shared" si="3"/>
        <v>146.51999999999998</v>
      </c>
    </row>
    <row r="164" spans="1:13" customFormat="1" ht="12.5" x14ac:dyDescent="0.25">
      <c r="C164" s="118">
        <v>8000000070</v>
      </c>
      <c r="D164" t="s">
        <v>277</v>
      </c>
      <c r="E164" s="81"/>
      <c r="F164" s="79"/>
      <c r="G164" s="79">
        <f t="shared" si="2"/>
        <v>0</v>
      </c>
      <c r="I164" s="118">
        <v>8000000070</v>
      </c>
      <c r="J164" t="s">
        <v>277</v>
      </c>
      <c r="K164" s="79"/>
      <c r="L164" s="79"/>
      <c r="M164" s="79">
        <f t="shared" si="3"/>
        <v>0</v>
      </c>
    </row>
    <row r="165" spans="1:13" customFormat="1" ht="12.5" x14ac:dyDescent="0.25">
      <c r="A165" t="s">
        <v>278</v>
      </c>
      <c r="B165">
        <v>139</v>
      </c>
      <c r="C165">
        <v>8000000080</v>
      </c>
      <c r="D165" t="s">
        <v>223</v>
      </c>
      <c r="E165" s="106">
        <v>235154.48</v>
      </c>
      <c r="F165" s="106">
        <v>212301.79</v>
      </c>
      <c r="G165" s="79">
        <f t="shared" si="2"/>
        <v>22852.690000000002</v>
      </c>
      <c r="I165">
        <v>8000000080</v>
      </c>
      <c r="J165" t="s">
        <v>223</v>
      </c>
      <c r="K165" s="106">
        <v>235154.48</v>
      </c>
      <c r="L165" s="106">
        <v>212301.79</v>
      </c>
      <c r="M165" s="79">
        <f t="shared" si="3"/>
        <v>22852.690000000002</v>
      </c>
    </row>
    <row r="166" spans="1:13" customFormat="1" ht="12.5" x14ac:dyDescent="0.25">
      <c r="C166" s="118">
        <v>8000000100</v>
      </c>
      <c r="D166" t="s">
        <v>279</v>
      </c>
      <c r="E166" s="81"/>
      <c r="F166" s="79"/>
      <c r="G166" s="79">
        <f t="shared" si="2"/>
        <v>0</v>
      </c>
      <c r="I166" s="118">
        <v>8000000100</v>
      </c>
      <c r="J166" t="s">
        <v>279</v>
      </c>
      <c r="K166" s="79"/>
      <c r="L166" s="79"/>
      <c r="M166" s="79">
        <f t="shared" si="3"/>
        <v>0</v>
      </c>
    </row>
    <row r="167" spans="1:13" customFormat="1" ht="12.5" x14ac:dyDescent="0.25">
      <c r="C167" s="118">
        <v>8000000140</v>
      </c>
      <c r="D167" t="s">
        <v>280</v>
      </c>
      <c r="E167" s="81"/>
      <c r="F167" s="79"/>
      <c r="G167" s="79">
        <f t="shared" si="2"/>
        <v>0</v>
      </c>
      <c r="I167" s="118">
        <v>8000000140</v>
      </c>
      <c r="J167" t="s">
        <v>280</v>
      </c>
      <c r="K167" s="79"/>
      <c r="L167" s="79"/>
      <c r="M167" s="79">
        <f t="shared" si="3"/>
        <v>0</v>
      </c>
    </row>
    <row r="168" spans="1:13" customFormat="1" ht="12.5" x14ac:dyDescent="0.25">
      <c r="C168">
        <v>7000000090</v>
      </c>
      <c r="D168" t="s">
        <v>326</v>
      </c>
      <c r="E168" s="120">
        <v>4342.0200000000004</v>
      </c>
      <c r="F168" s="106">
        <v>3641.49</v>
      </c>
      <c r="G168" s="79">
        <f t="shared" si="2"/>
        <v>700.53000000000065</v>
      </c>
      <c r="I168">
        <v>7000000090</v>
      </c>
      <c r="J168" t="s">
        <v>326</v>
      </c>
      <c r="K168" s="106">
        <v>4342.0200000000004</v>
      </c>
      <c r="L168" s="106">
        <v>3641.49</v>
      </c>
      <c r="M168" s="79">
        <f t="shared" si="3"/>
        <v>700.53000000000065</v>
      </c>
    </row>
    <row r="169" spans="1:13" customFormat="1" ht="14" customHeight="1" x14ac:dyDescent="0.25">
      <c r="C169">
        <v>5000000670</v>
      </c>
      <c r="D169" t="s">
        <v>327</v>
      </c>
      <c r="E169" s="120">
        <v>12799.39</v>
      </c>
      <c r="F169" s="106">
        <v>10666.16</v>
      </c>
      <c r="G169" s="79">
        <f t="shared" si="2"/>
        <v>2133.2299999999996</v>
      </c>
      <c r="I169">
        <v>5000000670</v>
      </c>
      <c r="J169" t="s">
        <v>327</v>
      </c>
      <c r="K169" s="106">
        <v>12799.39</v>
      </c>
      <c r="L169" s="106">
        <v>10666.16</v>
      </c>
      <c r="M169" s="79">
        <f t="shared" si="3"/>
        <v>2133.2299999999996</v>
      </c>
    </row>
    <row r="170" spans="1:13" customFormat="1" ht="12.5" x14ac:dyDescent="0.25">
      <c r="C170">
        <v>6000000010</v>
      </c>
      <c r="D170" t="s">
        <v>311</v>
      </c>
      <c r="E170" s="81">
        <v>-0.49</v>
      </c>
      <c r="F170" s="79">
        <v>-0.49</v>
      </c>
      <c r="G170" s="79">
        <f t="shared" si="2"/>
        <v>0</v>
      </c>
      <c r="I170">
        <v>6000000010</v>
      </c>
      <c r="J170" t="s">
        <v>311</v>
      </c>
      <c r="K170" s="79">
        <v>-0.49</v>
      </c>
      <c r="L170" s="79">
        <v>-0.49</v>
      </c>
      <c r="M170" s="79">
        <f t="shared" si="3"/>
        <v>0</v>
      </c>
    </row>
    <row r="171" spans="1:13" customFormat="1" ht="12.5" x14ac:dyDescent="0.25">
      <c r="A171" t="s">
        <v>281</v>
      </c>
      <c r="C171">
        <v>5000000380</v>
      </c>
      <c r="D171" t="s">
        <v>282</v>
      </c>
      <c r="E171" s="106">
        <v>4261.29</v>
      </c>
      <c r="F171" s="106">
        <v>3136.84</v>
      </c>
      <c r="G171" s="79">
        <f t="shared" si="2"/>
        <v>1124.4499999999998</v>
      </c>
      <c r="I171">
        <v>5000000380</v>
      </c>
      <c r="J171" t="s">
        <v>282</v>
      </c>
      <c r="K171" s="106">
        <v>4261.29</v>
      </c>
      <c r="L171" s="106">
        <v>3136.84</v>
      </c>
      <c r="M171" s="79">
        <f t="shared" si="3"/>
        <v>1124.4499999999998</v>
      </c>
    </row>
    <row r="172" spans="1:13" customFormat="1" ht="12.5" x14ac:dyDescent="0.25">
      <c r="A172" t="s">
        <v>281</v>
      </c>
      <c r="C172">
        <v>5000000190</v>
      </c>
      <c r="D172" t="s">
        <v>283</v>
      </c>
      <c r="E172">
        <v>965.14</v>
      </c>
      <c r="F172">
        <v>965.14</v>
      </c>
      <c r="G172" s="79">
        <f t="shared" si="2"/>
        <v>0</v>
      </c>
      <c r="I172">
        <v>5000000190</v>
      </c>
      <c r="J172" t="s">
        <v>283</v>
      </c>
      <c r="K172">
        <v>965.14</v>
      </c>
      <c r="L172">
        <v>965.14</v>
      </c>
      <c r="M172" s="79">
        <f t="shared" si="3"/>
        <v>0</v>
      </c>
    </row>
    <row r="173" spans="1:13" customFormat="1" ht="12.5" x14ac:dyDescent="0.25">
      <c r="A173" t="s">
        <v>281</v>
      </c>
      <c r="C173">
        <v>5000000290</v>
      </c>
      <c r="D173" t="s">
        <v>317</v>
      </c>
      <c r="E173" s="106">
        <v>1580</v>
      </c>
      <c r="F173" s="106">
        <v>1580</v>
      </c>
      <c r="G173" s="79">
        <f t="shared" si="2"/>
        <v>0</v>
      </c>
      <c r="I173">
        <v>5000000290</v>
      </c>
      <c r="J173" t="s">
        <v>317</v>
      </c>
      <c r="K173" s="106">
        <v>1580</v>
      </c>
      <c r="L173" s="106">
        <v>1580</v>
      </c>
      <c r="M173" s="79">
        <f t="shared" si="3"/>
        <v>0</v>
      </c>
    </row>
    <row r="174" spans="1:13" customFormat="1" ht="12.5" x14ac:dyDescent="0.25">
      <c r="A174" t="s">
        <v>281</v>
      </c>
      <c r="C174">
        <v>5000000040</v>
      </c>
      <c r="D174" t="s">
        <v>284</v>
      </c>
      <c r="E174" s="106">
        <v>26313.22</v>
      </c>
      <c r="F174" s="106">
        <v>23139.919999999998</v>
      </c>
      <c r="G174" s="79">
        <f t="shared" si="2"/>
        <v>3173.3000000000029</v>
      </c>
      <c r="I174">
        <v>5000000040</v>
      </c>
      <c r="J174" t="s">
        <v>284</v>
      </c>
      <c r="K174" s="106">
        <v>26313.22</v>
      </c>
      <c r="L174" s="106">
        <v>23139.919999999998</v>
      </c>
      <c r="M174" s="79">
        <f t="shared" si="3"/>
        <v>3173.3000000000029</v>
      </c>
    </row>
    <row r="175" spans="1:13" customFormat="1" ht="12.5" x14ac:dyDescent="0.25">
      <c r="A175" t="s">
        <v>281</v>
      </c>
      <c r="C175">
        <v>5000000010</v>
      </c>
      <c r="D175" t="s">
        <v>285</v>
      </c>
      <c r="E175" s="106">
        <v>10666.56</v>
      </c>
      <c r="F175" s="106">
        <v>8999.91</v>
      </c>
      <c r="G175" s="79">
        <f t="shared" si="2"/>
        <v>1666.6499999999996</v>
      </c>
      <c r="I175">
        <v>5000000010</v>
      </c>
      <c r="J175" t="s">
        <v>285</v>
      </c>
      <c r="K175" s="106">
        <v>10666.56</v>
      </c>
      <c r="L175" s="106">
        <v>8999.91</v>
      </c>
      <c r="M175" s="79">
        <f t="shared" si="3"/>
        <v>1666.6499999999996</v>
      </c>
    </row>
    <row r="176" spans="1:13" customFormat="1" ht="12.5" x14ac:dyDescent="0.25">
      <c r="A176" t="s">
        <v>281</v>
      </c>
      <c r="C176">
        <v>5000000050</v>
      </c>
      <c r="D176" t="s">
        <v>286</v>
      </c>
      <c r="E176" s="106">
        <v>147644</v>
      </c>
      <c r="F176" s="106">
        <v>134060</v>
      </c>
      <c r="G176" s="79">
        <f t="shared" si="2"/>
        <v>13584</v>
      </c>
      <c r="I176">
        <v>5000000050</v>
      </c>
      <c r="J176" t="s">
        <v>286</v>
      </c>
      <c r="K176" s="106">
        <v>147644</v>
      </c>
      <c r="L176" s="106">
        <v>134060</v>
      </c>
      <c r="M176" s="79">
        <f t="shared" si="3"/>
        <v>13584</v>
      </c>
    </row>
    <row r="177" spans="1:13" customFormat="1" ht="12.5" x14ac:dyDescent="0.25">
      <c r="A177" t="s">
        <v>281</v>
      </c>
      <c r="C177">
        <v>5000000100</v>
      </c>
      <c r="D177" t="s">
        <v>287</v>
      </c>
      <c r="E177" s="106">
        <v>12304.53</v>
      </c>
      <c r="F177" s="106">
        <v>11160.1</v>
      </c>
      <c r="G177" s="79">
        <f t="shared" si="2"/>
        <v>1144.4300000000003</v>
      </c>
      <c r="I177">
        <v>5000000100</v>
      </c>
      <c r="J177" t="s">
        <v>287</v>
      </c>
      <c r="K177" s="106">
        <v>12304.53</v>
      </c>
      <c r="L177" s="106">
        <v>11160.1</v>
      </c>
      <c r="M177" s="79">
        <f t="shared" si="3"/>
        <v>1144.4300000000003</v>
      </c>
    </row>
    <row r="178" spans="1:13" customFormat="1" ht="12.5" x14ac:dyDescent="0.25">
      <c r="A178" t="s">
        <v>281</v>
      </c>
      <c r="C178">
        <v>5000000110</v>
      </c>
      <c r="D178" t="s">
        <v>288</v>
      </c>
      <c r="E178" s="106">
        <v>2296.16</v>
      </c>
      <c r="F178" s="106">
        <v>2296.16</v>
      </c>
      <c r="G178" s="79">
        <f t="shared" si="2"/>
        <v>0</v>
      </c>
      <c r="I178">
        <v>5000000110</v>
      </c>
      <c r="J178" t="s">
        <v>288</v>
      </c>
      <c r="K178" s="106">
        <v>2296.16</v>
      </c>
      <c r="L178" s="106">
        <v>2296.16</v>
      </c>
      <c r="M178" s="79">
        <f t="shared" si="3"/>
        <v>0</v>
      </c>
    </row>
    <row r="179" spans="1:13" customFormat="1" ht="12.5" x14ac:dyDescent="0.25">
      <c r="A179" t="s">
        <v>281</v>
      </c>
      <c r="C179">
        <v>5000000120</v>
      </c>
      <c r="D179" t="s">
        <v>289</v>
      </c>
      <c r="E179" s="106">
        <v>12304.53</v>
      </c>
      <c r="F179" s="106">
        <v>11160.09</v>
      </c>
      <c r="G179" s="79">
        <f t="shared" si="2"/>
        <v>1144.4400000000005</v>
      </c>
      <c r="I179">
        <v>5000000120</v>
      </c>
      <c r="J179" t="s">
        <v>289</v>
      </c>
      <c r="K179" s="106">
        <v>12304.53</v>
      </c>
      <c r="L179" s="106">
        <v>11160.09</v>
      </c>
      <c r="M179" s="79">
        <f t="shared" si="3"/>
        <v>1144.4400000000005</v>
      </c>
    </row>
    <row r="180" spans="1:13" customFormat="1" ht="12.5" x14ac:dyDescent="0.25">
      <c r="A180" t="s">
        <v>281</v>
      </c>
      <c r="C180">
        <v>5000000140</v>
      </c>
      <c r="D180" t="s">
        <v>290</v>
      </c>
      <c r="E180" s="119"/>
      <c r="F180" s="4"/>
      <c r="G180" s="79">
        <f t="shared" si="2"/>
        <v>0</v>
      </c>
      <c r="I180">
        <v>5000000140</v>
      </c>
      <c r="J180" t="s">
        <v>290</v>
      </c>
      <c r="K180" s="4"/>
      <c r="L180" s="4"/>
      <c r="M180" s="79">
        <f t="shared" si="3"/>
        <v>0</v>
      </c>
    </row>
    <row r="181" spans="1:13" customFormat="1" ht="12.5" x14ac:dyDescent="0.25">
      <c r="A181" t="s">
        <v>281</v>
      </c>
      <c r="C181">
        <v>5000000150</v>
      </c>
      <c r="D181" t="s">
        <v>291</v>
      </c>
      <c r="E181" s="106">
        <v>4802.25</v>
      </c>
      <c r="F181" s="106">
        <v>4352.25</v>
      </c>
      <c r="G181" s="79">
        <f t="shared" si="2"/>
        <v>450</v>
      </c>
      <c r="I181">
        <v>5000000150</v>
      </c>
      <c r="J181" t="s">
        <v>291</v>
      </c>
      <c r="K181" s="106">
        <v>4802.25</v>
      </c>
      <c r="L181" s="106">
        <v>4352.25</v>
      </c>
      <c r="M181" s="79">
        <f t="shared" si="3"/>
        <v>450</v>
      </c>
    </row>
    <row r="182" spans="1:13" customFormat="1" ht="12.5" x14ac:dyDescent="0.25">
      <c r="A182" t="s">
        <v>281</v>
      </c>
      <c r="C182">
        <v>5000000160</v>
      </c>
      <c r="D182" t="s">
        <v>292</v>
      </c>
      <c r="E182" s="106">
        <v>1184.54</v>
      </c>
      <c r="F182" s="106">
        <v>1068.22</v>
      </c>
      <c r="G182" s="79">
        <f t="shared" si="2"/>
        <v>116.31999999999994</v>
      </c>
      <c r="I182">
        <v>5000000160</v>
      </c>
      <c r="J182" t="s">
        <v>292</v>
      </c>
      <c r="K182" s="106">
        <v>1184.54</v>
      </c>
      <c r="L182" s="106">
        <v>1068.22</v>
      </c>
      <c r="M182" s="79">
        <f t="shared" si="3"/>
        <v>116.31999999999994</v>
      </c>
    </row>
    <row r="183" spans="1:13" customFormat="1" ht="12.5" x14ac:dyDescent="0.25">
      <c r="C183">
        <v>5000000180</v>
      </c>
      <c r="D183" t="s">
        <v>328</v>
      </c>
      <c r="E183">
        <v>737.1</v>
      </c>
      <c r="F183">
        <v>673.69</v>
      </c>
      <c r="G183" s="79">
        <f t="shared" si="2"/>
        <v>63.409999999999968</v>
      </c>
      <c r="I183">
        <v>5000000180</v>
      </c>
      <c r="J183" t="s">
        <v>328</v>
      </c>
      <c r="K183">
        <v>737.1</v>
      </c>
      <c r="L183">
        <v>673.69</v>
      </c>
      <c r="M183" s="79">
        <f t="shared" si="3"/>
        <v>63.409999999999968</v>
      </c>
    </row>
    <row r="184" spans="1:13" customFormat="1" ht="12.5" x14ac:dyDescent="0.25">
      <c r="A184" t="s">
        <v>281</v>
      </c>
      <c r="C184">
        <v>5000000240</v>
      </c>
      <c r="D184" t="s">
        <v>219</v>
      </c>
      <c r="E184" s="106">
        <v>3312.54</v>
      </c>
      <c r="F184" s="106">
        <v>2941.6</v>
      </c>
      <c r="G184" s="79">
        <f t="shared" si="2"/>
        <v>370.94000000000005</v>
      </c>
      <c r="I184">
        <v>5000000240</v>
      </c>
      <c r="J184" t="s">
        <v>219</v>
      </c>
      <c r="K184" s="106">
        <v>3312.54</v>
      </c>
      <c r="L184" s="106">
        <v>2941.6</v>
      </c>
      <c r="M184" s="79">
        <f t="shared" si="3"/>
        <v>370.94000000000005</v>
      </c>
    </row>
    <row r="185" spans="1:13" customFormat="1" ht="12.5" x14ac:dyDescent="0.25">
      <c r="A185" t="s">
        <v>281</v>
      </c>
      <c r="C185">
        <v>5000000260</v>
      </c>
      <c r="D185" t="s">
        <v>293</v>
      </c>
      <c r="E185">
        <v>512</v>
      </c>
      <c r="F185">
        <v>464</v>
      </c>
      <c r="G185" s="79">
        <f t="shared" si="2"/>
        <v>48</v>
      </c>
      <c r="I185">
        <v>5000000260</v>
      </c>
      <c r="J185" t="s">
        <v>293</v>
      </c>
      <c r="K185">
        <v>512</v>
      </c>
      <c r="L185">
        <v>464</v>
      </c>
      <c r="M185" s="79">
        <f t="shared" si="3"/>
        <v>48</v>
      </c>
    </row>
    <row r="186" spans="1:13" customFormat="1" ht="12.5" x14ac:dyDescent="0.25">
      <c r="A186" t="s">
        <v>281</v>
      </c>
      <c r="C186" s="118">
        <v>5000000340</v>
      </c>
      <c r="D186" t="s">
        <v>314</v>
      </c>
      <c r="E186">
        <v>700</v>
      </c>
      <c r="F186">
        <v>700</v>
      </c>
      <c r="G186" s="79">
        <f t="shared" si="2"/>
        <v>0</v>
      </c>
      <c r="I186" s="118">
        <v>5000000340</v>
      </c>
      <c r="J186" t="s">
        <v>314</v>
      </c>
      <c r="K186">
        <v>700</v>
      </c>
      <c r="L186">
        <v>700</v>
      </c>
      <c r="M186" s="79">
        <f t="shared" si="3"/>
        <v>0</v>
      </c>
    </row>
    <row r="187" spans="1:13" customFormat="1" ht="12.5" x14ac:dyDescent="0.25">
      <c r="C187">
        <v>5000000350</v>
      </c>
      <c r="D187" t="s">
        <v>316</v>
      </c>
      <c r="E187">
        <v>197.38</v>
      </c>
      <c r="F187">
        <v>133.55000000000001</v>
      </c>
      <c r="G187" s="79">
        <f t="shared" si="2"/>
        <v>63.829999999999984</v>
      </c>
      <c r="I187">
        <v>5000000350</v>
      </c>
      <c r="J187" t="s">
        <v>316</v>
      </c>
      <c r="K187">
        <v>197.38</v>
      </c>
      <c r="L187">
        <v>133.55000000000001</v>
      </c>
      <c r="M187" s="79">
        <f t="shared" si="3"/>
        <v>63.829999999999984</v>
      </c>
    </row>
    <row r="188" spans="1:13" customFormat="1" ht="12.5" x14ac:dyDescent="0.25">
      <c r="A188" t="s">
        <v>281</v>
      </c>
      <c r="C188">
        <v>5000000741</v>
      </c>
      <c r="D188" t="s">
        <v>320</v>
      </c>
      <c r="E188">
        <v>1072.78</v>
      </c>
      <c r="F188">
        <v>127.72</v>
      </c>
      <c r="G188" s="79">
        <f t="shared" si="2"/>
        <v>945.06</v>
      </c>
      <c r="I188">
        <v>5000000741</v>
      </c>
      <c r="J188" t="s">
        <v>320</v>
      </c>
      <c r="K188">
        <v>1072.78</v>
      </c>
      <c r="L188">
        <v>127.72</v>
      </c>
      <c r="M188" s="79">
        <f t="shared" si="3"/>
        <v>945.06</v>
      </c>
    </row>
    <row r="189" spans="1:13" customFormat="1" ht="12.5" x14ac:dyDescent="0.25">
      <c r="A189" t="s">
        <v>281</v>
      </c>
      <c r="C189">
        <v>5000000270</v>
      </c>
      <c r="D189" t="s">
        <v>294</v>
      </c>
      <c r="E189" s="106">
        <v>8946.7800000000007</v>
      </c>
      <c r="F189" s="106">
        <v>8946.7800000000007</v>
      </c>
      <c r="G189" s="79">
        <f t="shared" si="2"/>
        <v>0</v>
      </c>
      <c r="I189">
        <v>5000000270</v>
      </c>
      <c r="J189" t="s">
        <v>294</v>
      </c>
      <c r="K189" s="106">
        <v>8946.7800000000007</v>
      </c>
      <c r="L189" s="106">
        <v>8946.7800000000007</v>
      </c>
      <c r="M189" s="79">
        <f t="shared" si="3"/>
        <v>0</v>
      </c>
    </row>
    <row r="190" spans="1:13" customFormat="1" ht="12.5" x14ac:dyDescent="0.25">
      <c r="C190">
        <v>5000000280</v>
      </c>
      <c r="D190" t="s">
        <v>330</v>
      </c>
      <c r="E190" s="106">
        <v>740.8</v>
      </c>
      <c r="F190" s="106"/>
      <c r="G190" s="79">
        <f t="shared" si="2"/>
        <v>740.8</v>
      </c>
      <c r="I190">
        <v>5000000280</v>
      </c>
      <c r="J190" t="s">
        <v>330</v>
      </c>
      <c r="K190" s="106">
        <v>740.8</v>
      </c>
      <c r="L190" s="106"/>
      <c r="M190" s="79">
        <f t="shared" si="3"/>
        <v>740.8</v>
      </c>
    </row>
    <row r="191" spans="1:13" customFormat="1" ht="12.5" x14ac:dyDescent="0.25">
      <c r="A191" t="s">
        <v>281</v>
      </c>
      <c r="C191" s="118">
        <v>5000000420</v>
      </c>
      <c r="D191" t="s">
        <v>318</v>
      </c>
      <c r="E191">
        <v>963.71</v>
      </c>
      <c r="F191">
        <v>530.77</v>
      </c>
      <c r="G191" s="79">
        <f t="shared" si="2"/>
        <v>432.94000000000005</v>
      </c>
      <c r="I191" s="118">
        <v>5000000420</v>
      </c>
      <c r="J191" t="s">
        <v>318</v>
      </c>
      <c r="K191">
        <v>963.71</v>
      </c>
      <c r="L191">
        <v>530.77</v>
      </c>
      <c r="M191" s="79">
        <f t="shared" si="3"/>
        <v>432.94000000000005</v>
      </c>
    </row>
    <row r="192" spans="1:13" customFormat="1" ht="12.5" x14ac:dyDescent="0.25">
      <c r="C192" s="118">
        <v>5000000370</v>
      </c>
      <c r="D192" t="s">
        <v>331</v>
      </c>
      <c r="E192">
        <v>35.9</v>
      </c>
      <c r="G192" s="79">
        <f t="shared" si="2"/>
        <v>35.9</v>
      </c>
      <c r="I192">
        <v>5000000370</v>
      </c>
      <c r="J192" t="s">
        <v>331</v>
      </c>
      <c r="K192">
        <v>35.9</v>
      </c>
      <c r="M192" s="79">
        <f t="shared" si="3"/>
        <v>35.9</v>
      </c>
    </row>
    <row r="193" spans="1:13" customFormat="1" ht="12.5" x14ac:dyDescent="0.25">
      <c r="A193" t="s">
        <v>281</v>
      </c>
      <c r="C193" s="118">
        <v>5000000390</v>
      </c>
      <c r="D193" t="s">
        <v>295</v>
      </c>
      <c r="E193">
        <v>34</v>
      </c>
      <c r="F193">
        <v>34</v>
      </c>
      <c r="G193" s="79">
        <f t="shared" si="2"/>
        <v>0</v>
      </c>
      <c r="I193" s="118">
        <v>5000000390</v>
      </c>
      <c r="J193" t="s">
        <v>295</v>
      </c>
      <c r="K193">
        <v>34</v>
      </c>
      <c r="L193">
        <v>34</v>
      </c>
      <c r="M193" s="79">
        <f t="shared" si="3"/>
        <v>0</v>
      </c>
    </row>
    <row r="194" spans="1:13" customFormat="1" ht="12.5" x14ac:dyDescent="0.25">
      <c r="A194" t="s">
        <v>281</v>
      </c>
      <c r="C194">
        <v>5000000360</v>
      </c>
      <c r="D194" t="s">
        <v>296</v>
      </c>
      <c r="E194" s="106">
        <v>1613.04</v>
      </c>
      <c r="F194" s="106">
        <v>1396.64</v>
      </c>
      <c r="G194" s="79">
        <f t="shared" si="2"/>
        <v>216.39999999999986</v>
      </c>
      <c r="I194">
        <v>5000000360</v>
      </c>
      <c r="J194" t="s">
        <v>296</v>
      </c>
      <c r="K194" s="106">
        <v>1613.04</v>
      </c>
      <c r="L194" s="106">
        <v>1396.64</v>
      </c>
      <c r="M194" s="79">
        <f t="shared" si="3"/>
        <v>216.39999999999986</v>
      </c>
    </row>
    <row r="195" spans="1:13" customFormat="1" ht="12.5" x14ac:dyDescent="0.25">
      <c r="C195">
        <v>5000000440</v>
      </c>
      <c r="D195" t="s">
        <v>297</v>
      </c>
      <c r="E195" s="106">
        <v>9035.85</v>
      </c>
      <c r="F195" s="106">
        <v>8541.0300000000007</v>
      </c>
      <c r="G195" s="79">
        <f t="shared" si="2"/>
        <v>494.81999999999971</v>
      </c>
      <c r="I195">
        <v>5000000440</v>
      </c>
      <c r="J195" t="s">
        <v>297</v>
      </c>
      <c r="K195" s="106">
        <v>9035.85</v>
      </c>
      <c r="L195" s="106">
        <v>8541.0300000000007</v>
      </c>
      <c r="M195" s="79">
        <f t="shared" si="3"/>
        <v>494.81999999999971</v>
      </c>
    </row>
    <row r="196" spans="1:13" customFormat="1" ht="12.5" x14ac:dyDescent="0.25">
      <c r="A196" t="s">
        <v>281</v>
      </c>
      <c r="C196">
        <v>5000000600</v>
      </c>
      <c r="D196" t="s">
        <v>298</v>
      </c>
      <c r="E196" s="106">
        <v>12030.24</v>
      </c>
      <c r="F196" s="106">
        <v>10986.78</v>
      </c>
      <c r="G196" s="79">
        <f t="shared" si="2"/>
        <v>1043.4599999999991</v>
      </c>
      <c r="I196">
        <v>5000000600</v>
      </c>
      <c r="J196" t="s">
        <v>298</v>
      </c>
      <c r="K196" s="106">
        <v>12030.24</v>
      </c>
      <c r="L196" s="106">
        <v>10986.78</v>
      </c>
      <c r="M196" s="79">
        <f t="shared" si="3"/>
        <v>1043.4599999999991</v>
      </c>
    </row>
    <row r="197" spans="1:13" customFormat="1" ht="12.5" x14ac:dyDescent="0.25">
      <c r="A197" t="s">
        <v>281</v>
      </c>
      <c r="C197">
        <v>5000000680</v>
      </c>
      <c r="D197" t="s">
        <v>299</v>
      </c>
      <c r="E197" s="106">
        <v>32442.92</v>
      </c>
      <c r="F197" s="106">
        <v>29465.5</v>
      </c>
      <c r="G197" s="79">
        <f t="shared" si="2"/>
        <v>2977.4199999999983</v>
      </c>
      <c r="I197">
        <v>5000000680</v>
      </c>
      <c r="J197" t="s">
        <v>299</v>
      </c>
      <c r="K197" s="106">
        <v>32442.92</v>
      </c>
      <c r="L197" s="106">
        <v>29465.5</v>
      </c>
      <c r="M197" s="79">
        <f t="shared" si="3"/>
        <v>2977.4199999999983</v>
      </c>
    </row>
    <row r="198" spans="1:13" customFormat="1" ht="12.5" x14ac:dyDescent="0.25">
      <c r="A198" t="s">
        <v>281</v>
      </c>
      <c r="C198">
        <v>5000000860</v>
      </c>
      <c r="D198" t="s">
        <v>300</v>
      </c>
      <c r="E198" s="106">
        <v>5755</v>
      </c>
      <c r="F198" s="106">
        <v>5755</v>
      </c>
      <c r="G198" s="79">
        <f t="shared" si="2"/>
        <v>0</v>
      </c>
      <c r="I198">
        <v>5000000860</v>
      </c>
      <c r="J198" t="s">
        <v>300</v>
      </c>
      <c r="K198" s="106">
        <v>5755</v>
      </c>
      <c r="L198" s="106">
        <v>5755</v>
      </c>
      <c r="M198" s="79">
        <f t="shared" si="3"/>
        <v>0</v>
      </c>
    </row>
    <row r="199" spans="1:13" customFormat="1" ht="12.5" x14ac:dyDescent="0.25">
      <c r="A199" t="s">
        <v>281</v>
      </c>
      <c r="C199">
        <v>5000000500</v>
      </c>
      <c r="D199" t="s">
        <v>301</v>
      </c>
      <c r="E199" s="106">
        <v>9000</v>
      </c>
      <c r="F199" s="106">
        <v>9000</v>
      </c>
      <c r="G199" s="79">
        <f t="shared" si="2"/>
        <v>0</v>
      </c>
      <c r="I199">
        <v>5000000500</v>
      </c>
      <c r="J199" t="s">
        <v>301</v>
      </c>
      <c r="K199" s="106">
        <v>9000</v>
      </c>
      <c r="L199" s="106">
        <v>9000</v>
      </c>
      <c r="M199" s="79">
        <f t="shared" si="3"/>
        <v>0</v>
      </c>
    </row>
    <row r="200" spans="1:13" customFormat="1" x14ac:dyDescent="0.35">
      <c r="A200" s="107" t="s">
        <v>302</v>
      </c>
      <c r="E200" s="84">
        <f>SUM(E171:E199)</f>
        <v>311452.26</v>
      </c>
      <c r="F200" s="84">
        <f>SUM(F171:F199)</f>
        <v>281615.69</v>
      </c>
      <c r="G200" s="84">
        <f>SUM(G171:G199)</f>
        <v>29836.570000000003</v>
      </c>
      <c r="K200" s="84">
        <f>SUM(K171:K199)</f>
        <v>311452.26</v>
      </c>
      <c r="L200" s="84">
        <f>SUM(L171:L199)</f>
        <v>281615.69</v>
      </c>
      <c r="M200" s="84">
        <f>SUM(M171:M199)</f>
        <v>29836.570000000003</v>
      </c>
    </row>
    <row r="245" spans="9:9" x14ac:dyDescent="0.35">
      <c r="I245" s="117"/>
    </row>
    <row r="247" spans="9:9" x14ac:dyDescent="0.35">
      <c r="I247" s="117"/>
    </row>
    <row r="248" spans="9:9" x14ac:dyDescent="0.35">
      <c r="I248" s="117"/>
    </row>
    <row r="251" spans="9:9" x14ac:dyDescent="0.35">
      <c r="I251" s="117"/>
    </row>
    <row r="252" spans="9:9" x14ac:dyDescent="0.35">
      <c r="I252" s="117"/>
    </row>
    <row r="253" spans="9:9" x14ac:dyDescent="0.35">
      <c r="I253" s="117"/>
    </row>
    <row r="254" spans="9:9" x14ac:dyDescent="0.35">
      <c r="I254" s="117"/>
    </row>
    <row r="255" spans="9:9" x14ac:dyDescent="0.35">
      <c r="I255" s="117"/>
    </row>
    <row r="256" spans="9:9" x14ac:dyDescent="0.35">
      <c r="I256" s="117"/>
    </row>
    <row r="257" spans="9:9" x14ac:dyDescent="0.35">
      <c r="I257" s="117"/>
    </row>
    <row r="258" spans="9:9" x14ac:dyDescent="0.35">
      <c r="I258" s="117"/>
    </row>
    <row r="259" spans="9:9" x14ac:dyDescent="0.35">
      <c r="I259" s="117"/>
    </row>
    <row r="260" spans="9:9" x14ac:dyDescent="0.35">
      <c r="I260" s="117"/>
    </row>
    <row r="261" spans="9:9" x14ac:dyDescent="0.35">
      <c r="I261" s="117"/>
    </row>
    <row r="262" spans="9:9" x14ac:dyDescent="0.35">
      <c r="I262" s="117"/>
    </row>
    <row r="263" spans="9:9" x14ac:dyDescent="0.35">
      <c r="I263" s="117"/>
    </row>
    <row r="264" spans="9:9" x14ac:dyDescent="0.35">
      <c r="I264" s="117"/>
    </row>
    <row r="265" spans="9:9" x14ac:dyDescent="0.35">
      <c r="I265" s="117"/>
    </row>
    <row r="267" spans="9:9" x14ac:dyDescent="0.35">
      <c r="I267" s="117"/>
    </row>
    <row r="269" spans="9:9" x14ac:dyDescent="0.35">
      <c r="I269" s="117"/>
    </row>
    <row r="270" spans="9:9" x14ac:dyDescent="0.35">
      <c r="I270" s="117"/>
    </row>
    <row r="272" spans="9:9" x14ac:dyDescent="0.35">
      <c r="I272" s="117"/>
    </row>
    <row r="273" spans="9:9" x14ac:dyDescent="0.35">
      <c r="I273" s="117"/>
    </row>
    <row r="274" spans="9:9" x14ac:dyDescent="0.35">
      <c r="I274" s="117"/>
    </row>
    <row r="275" spans="9:9" x14ac:dyDescent="0.35">
      <c r="I275" s="117"/>
    </row>
    <row r="276" spans="9:9" x14ac:dyDescent="0.35">
      <c r="I276" s="117"/>
    </row>
    <row r="277" spans="9:9" x14ac:dyDescent="0.35">
      <c r="I277" s="117"/>
    </row>
    <row r="278" spans="9:9" x14ac:dyDescent="0.35">
      <c r="I278" s="117"/>
    </row>
    <row r="279" spans="9:9" x14ac:dyDescent="0.35">
      <c r="I279" s="117"/>
    </row>
    <row r="280" spans="9:9" x14ac:dyDescent="0.35">
      <c r="I280" s="117"/>
    </row>
    <row r="281" spans="9:9" x14ac:dyDescent="0.35">
      <c r="I281" s="117"/>
    </row>
    <row r="282" spans="9:9" x14ac:dyDescent="0.35">
      <c r="I282" s="117"/>
    </row>
    <row r="283" spans="9:9" x14ac:dyDescent="0.35">
      <c r="I283" s="117"/>
    </row>
    <row r="284" spans="9:9" x14ac:dyDescent="0.35">
      <c r="I284" s="117"/>
    </row>
    <row r="285" spans="9:9" x14ac:dyDescent="0.35">
      <c r="I285" s="117"/>
    </row>
    <row r="286" spans="9:9" x14ac:dyDescent="0.35">
      <c r="I286" s="117"/>
    </row>
    <row r="287" spans="9:9" x14ac:dyDescent="0.35">
      <c r="I287" s="117"/>
    </row>
    <row r="288" spans="9:9" x14ac:dyDescent="0.35">
      <c r="I288" s="117"/>
    </row>
    <row r="289" spans="9:9" x14ac:dyDescent="0.35">
      <c r="I289" s="117"/>
    </row>
    <row r="290" spans="9:9" x14ac:dyDescent="0.35">
      <c r="I290" s="117"/>
    </row>
    <row r="291" spans="9:9" x14ac:dyDescent="0.35">
      <c r="I291" s="117"/>
    </row>
    <row r="292" spans="9:9" x14ac:dyDescent="0.35">
      <c r="I292" s="117"/>
    </row>
    <row r="293" spans="9:9" x14ac:dyDescent="0.35">
      <c r="I293" s="117"/>
    </row>
    <row r="294" spans="9:9" x14ac:dyDescent="0.35">
      <c r="I294" s="117"/>
    </row>
    <row r="297" spans="9:9" x14ac:dyDescent="0.35">
      <c r="I297" s="117"/>
    </row>
    <row r="298" spans="9:9" x14ac:dyDescent="0.35">
      <c r="I298" s="117"/>
    </row>
    <row r="299" spans="9:9" x14ac:dyDescent="0.35">
      <c r="I299" s="117"/>
    </row>
    <row r="300" spans="9:9" x14ac:dyDescent="0.35">
      <c r="I300" s="117"/>
    </row>
    <row r="301" spans="9:9" x14ac:dyDescent="0.35">
      <c r="I301" s="117"/>
    </row>
    <row r="302" spans="9:9" x14ac:dyDescent="0.35">
      <c r="I302" s="117"/>
    </row>
    <row r="303" spans="9:9" x14ac:dyDescent="0.35">
      <c r="I303" s="117"/>
    </row>
    <row r="304" spans="9:9" x14ac:dyDescent="0.35">
      <c r="I304" s="117"/>
    </row>
    <row r="305" spans="9:9" x14ac:dyDescent="0.35">
      <c r="I305" s="117"/>
    </row>
    <row r="306" spans="9:9" x14ac:dyDescent="0.35">
      <c r="I306" s="117"/>
    </row>
    <row r="307" spans="9:9" x14ac:dyDescent="0.35">
      <c r="I307" s="117"/>
    </row>
    <row r="308" spans="9:9" x14ac:dyDescent="0.35">
      <c r="I308" s="117"/>
    </row>
    <row r="309" spans="9:9" x14ac:dyDescent="0.35">
      <c r="I309" s="117"/>
    </row>
    <row r="310" spans="9:9" x14ac:dyDescent="0.35">
      <c r="I310" s="117"/>
    </row>
    <row r="311" spans="9:9" x14ac:dyDescent="0.35">
      <c r="I311" s="117"/>
    </row>
    <row r="313" spans="9:9" x14ac:dyDescent="0.35">
      <c r="I313" s="117"/>
    </row>
    <row r="363" spans="9:9" x14ac:dyDescent="0.35">
      <c r="I363" s="117"/>
    </row>
    <row r="364" spans="9:9" x14ac:dyDescent="0.35">
      <c r="I364" s="117"/>
    </row>
    <row r="367" spans="9:9" x14ac:dyDescent="0.35">
      <c r="I367" s="117"/>
    </row>
    <row r="368" spans="9:9" x14ac:dyDescent="0.35">
      <c r="I368" s="117"/>
    </row>
    <row r="369" spans="9:9" x14ac:dyDescent="0.35">
      <c r="I369" s="117"/>
    </row>
    <row r="370" spans="9:9" x14ac:dyDescent="0.35">
      <c r="I370" s="117"/>
    </row>
    <row r="371" spans="9:9" x14ac:dyDescent="0.35">
      <c r="I371" s="117"/>
    </row>
    <row r="372" spans="9:9" x14ac:dyDescent="0.35">
      <c r="I372" s="117"/>
    </row>
    <row r="373" spans="9:9" x14ac:dyDescent="0.35">
      <c r="I373" s="117"/>
    </row>
    <row r="374" spans="9:9" x14ac:dyDescent="0.35">
      <c r="I374" s="117"/>
    </row>
    <row r="376" spans="9:9" x14ac:dyDescent="0.35">
      <c r="I376" s="117"/>
    </row>
    <row r="377" spans="9:9" x14ac:dyDescent="0.35">
      <c r="I377" s="117"/>
    </row>
    <row r="378" spans="9:9" x14ac:dyDescent="0.35">
      <c r="I378" s="117"/>
    </row>
    <row r="379" spans="9:9" x14ac:dyDescent="0.35">
      <c r="I379" s="117"/>
    </row>
    <row r="380" spans="9:9" x14ac:dyDescent="0.35">
      <c r="I380" s="117"/>
    </row>
    <row r="381" spans="9:9" x14ac:dyDescent="0.35">
      <c r="I381" s="117"/>
    </row>
    <row r="383" spans="9:9" x14ac:dyDescent="0.35">
      <c r="I383" s="117"/>
    </row>
    <row r="385" spans="9:9" x14ac:dyDescent="0.35">
      <c r="I385" s="117"/>
    </row>
    <row r="386" spans="9:9" x14ac:dyDescent="0.35">
      <c r="I386" s="117"/>
    </row>
    <row r="387" spans="9:9" x14ac:dyDescent="0.35">
      <c r="I387" s="117"/>
    </row>
    <row r="388" spans="9:9" x14ac:dyDescent="0.35">
      <c r="I388" s="117"/>
    </row>
    <row r="389" spans="9:9" x14ac:dyDescent="0.35">
      <c r="I389" s="117"/>
    </row>
    <row r="393" spans="9:9" x14ac:dyDescent="0.35">
      <c r="I393" s="117"/>
    </row>
    <row r="396" spans="9:9" x14ac:dyDescent="0.35">
      <c r="I396" s="117"/>
    </row>
    <row r="397" spans="9:9" x14ac:dyDescent="0.35">
      <c r="I397" s="117"/>
    </row>
    <row r="398" spans="9:9" x14ac:dyDescent="0.35">
      <c r="I398" s="117"/>
    </row>
    <row r="399" spans="9:9" x14ac:dyDescent="0.35">
      <c r="I399" s="117"/>
    </row>
    <row r="400" spans="9:9" x14ac:dyDescent="0.35">
      <c r="I400" s="117"/>
    </row>
    <row r="401" spans="9:9" x14ac:dyDescent="0.35">
      <c r="I401" s="117"/>
    </row>
    <row r="402" spans="9:9" x14ac:dyDescent="0.35">
      <c r="I402" s="117"/>
    </row>
    <row r="403" spans="9:9" x14ac:dyDescent="0.35">
      <c r="I403" s="117"/>
    </row>
    <row r="404" spans="9:9" x14ac:dyDescent="0.35">
      <c r="I404" s="117"/>
    </row>
    <row r="405" spans="9:9" x14ac:dyDescent="0.35">
      <c r="I405" s="117"/>
    </row>
    <row r="406" spans="9:9" x14ac:dyDescent="0.35">
      <c r="I406" s="117"/>
    </row>
    <row r="407" spans="9:9" x14ac:dyDescent="0.35">
      <c r="I407" s="117"/>
    </row>
    <row r="408" spans="9:9" x14ac:dyDescent="0.35">
      <c r="I408" s="117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RESULTADO</vt:lpstr>
      <vt:lpstr>BALANCE</vt:lpstr>
      <vt:lpstr>ANEXO</vt:lpstr>
      <vt:lpstr>Lista de Saldos IM</vt:lpstr>
      <vt:lpstr>BALANCE!Área_de_impresión</vt:lpstr>
      <vt:lpstr>RESULTADO!Área_de_impresión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EdithEspinoza</cp:lastModifiedBy>
  <cp:lastPrinted>2021-12-07T15:58:20Z</cp:lastPrinted>
  <dcterms:created xsi:type="dcterms:W3CDTF">2009-05-06T00:19:57Z</dcterms:created>
  <dcterms:modified xsi:type="dcterms:W3CDTF">2021-12-07T15:58:23Z</dcterms:modified>
</cp:coreProperties>
</file>