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1\Legal\BVES\"/>
    </mc:Choice>
  </mc:AlternateContent>
  <xr:revisionPtr revIDLastSave="0" documentId="13_ncr:1_{C83889DB-700D-4CAB-A015-93E957245257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20" l="1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 l="1"/>
  <c r="B48" i="17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m">
      <t c="1">
        <n x="24"/>
      </t>
    </mdx>
    <mdx n="0" f="s">
      <ms ns="25" c="0"/>
    </mdx>
    <mdx n="0" f="s">
      <ms ns="26" c="0"/>
    </mdx>
    <mdx n="0" f="m">
      <t c="1">
        <n x="27"/>
      </t>
    </mdx>
    <mdx n="0" f="m">
      <t c="1">
        <n x="28"/>
      </t>
    </mdx>
    <mdx n="0" f="m">
      <t c="1">
        <n x="29"/>
      </t>
    </mdx>
    <mdx n="0" f="s">
      <ms ns="30" c="0"/>
    </mdx>
    <mdx n="0" f="m">
      <t c="1">
        <n x="31"/>
      </t>
    </mdx>
    <mdx n="0" f="m">
      <t c="1">
        <n x="32"/>
      </t>
    </mdx>
    <mdx n="0" f="m">
      <t c="1">
        <n x="33"/>
      </t>
    </mdx>
    <mdx n="0" f="m">
      <t c="1">
        <n x="34"/>
      </t>
    </mdx>
    <mdx n="0" f="s">
      <ms ns="35" c="0"/>
    </mdx>
    <mdx n="0" f="s">
      <ms ns="36" c="0"/>
    </mdx>
    <mdx n="0" f="m">
      <t c="1">
        <n x="37"/>
      </t>
    </mdx>
    <mdx n="0" f="m">
      <t c="1">
        <n x="38"/>
      </t>
    </mdx>
    <mdx n="0" f="s">
      <ms ns="39" c="0"/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<sst xmlns="http://schemas.openxmlformats.org/spreadsheetml/2006/main" count="38" uniqueCount="30">
  <si>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</si>
  <si>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</si>
  <si>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</si>
  <si>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</si>
  <si>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</si>
  <si>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</si>
  <si>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</si>
  <si>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</si>
  <si>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</si>
  <si>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</si>
  <si>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</si>
  <si>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</si>
  <si>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</si>
  <si>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</si>
  <si>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</si>
  <si>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</si>
  <si>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</si>
  <si>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</si>
  <si>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</si>
  <si>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</si>
  <si>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</si>
  <si>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</si>
  <si>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</si>
  <si>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</si>
  <si>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</si>
  <si>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</si>
  <si>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</si>
  <si>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</si>
  <si>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Vicepresidencia Adjunta de Finanzas y Tesorería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</si>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</sst>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2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vertical="center" wrapText="1"/>
    </xf>
    <xf numFmtId="170" fontId="4" fillId="0" borderId="0" xfId="0" applyNumberFormat="1" applyFont="1"/>
    <xf numFmtId="0" fontId="6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5" fillId="0" borderId="0" xfId="0" applyNumberFormat="1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1176565</xdr:colOff>
      <xdr:row>1</xdr:row>
      <xdr:rowOff>16513</xdr:rowOff>
    </xdr:from>
    <xdr:ext cx="1636743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EAE621E4-84BA-4AF0-B266-62C351E8A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165" y="19748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2D21F5CB-0583-48C7-8513-874DCC140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44469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495.700510763891" backgroundQuery="1" createdVersion="3" refreshedVersion="6" minRefreshableVersion="3" recordCount="0" tupleCache="1" supportSubquery="1" supportAdvancedDrill="1" xr:uid="{FE3C4EB3-D07B-4E89-9724-E8BB5124750D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6242]" c="BKW.113  INVERSIONES FINANCIERAS"/>
        <s v="[Dim Fin Account].[Accounts].&amp;[27310]" c="BKW.631  INGRESOS NO OPERACIONALES"/>
        <s v="[Dim Fin Account].[Accounts].&amp;[27225]" c="BKW.712  SANEAMIENTO DE ACTIVOS DE INTERMEDIACIÓN"/>
        <s v="[Dim Fin Account].[Accounts].&amp;[26093]" c="BKW.811  GASTOS DE FUNCIONARIOS Y EMPLEADOS"/>
        <s v="[Dim Fin Account].[Accounts].&amp;[26092]" c="BKW.813  DEPRECIACIONES Y AMORTIZACIONES"/>
        <s v="[Dim Fin Account].[Accounts].&amp;[26091]" c="BKW.812  GASTOS GENERAL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259]" c="BKW.6110.04  INTERESES SOBRE DEPÓSITOS"/>
        <s v="[Dim Fin Account].[Accounts].&amp;[26871]" c="BKW.7110.05  PÉRDIDA POR DIFERENCIA DE PRECIOS"/>
        <s v="[Dim Fin Account].[Accounts].&amp;[26593]" c="BKW.7110.04  TÍTULOS DE EMISIÓN PROPIA (1)"/>
        <s v="[Dim Fin Account].[Accounts].&amp;[26597]" c="BKW.7110.01  DEPÓSITOS"/>
        <s v="[Dim Fin Account].[Accounts].&amp;[26256]" c="BKW.6110.03  OPERACIONES TEMPORALES CON DOCUMENTOS"/>
        <s v="[Dim Fin Account].[Accounts].&amp;[26257]" c="BKW.6110.02  CARTERA DE INVERSIONES"/>
        <s v="[Dim Fin Account].[Accounts].&amp;[26595]" c="BKW.7110.02  PRÉSTAMOS PARA TERCEROS"/>
        <s v="[Dim Fin Account].[Accounts].&amp;[25331]" c="BKW.6210.01  OPERACIONES EN MONEDA EXTRANJERA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1">
        <s v="[Dim Date].[Dates].[Year].&amp;[2021].&amp;[9]" c="9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21">
      <n v="3430516.3600000003" in="0">
        <tpls c="2">
          <tpl fld="8" item="0"/>
          <tpl hier="7" item="6"/>
        </tpls>
      </n>
      <n v="109451.77" in="0">
        <tpls c="2">
          <tpl fld="8" item="0"/>
          <tpl fld="5" item="6"/>
        </tpls>
      </n>
      <n v="933996.57000000007" in="0">
        <tpls c="2">
          <tpl fld="8" item="0"/>
          <tpl hier="7" item="10"/>
        </tpls>
      </n>
      <n v="89970.89" in="0">
        <tpls c="2">
          <tpl fld="8" item="0"/>
          <tpl fld="5" item="7"/>
        </tpls>
      </n>
      <n v="3679989.5699999989" in="0">
        <tpls c="2">
          <tpl fld="8" item="0"/>
          <tpl fld="5" item="12"/>
        </tpls>
      </n>
      <n v="1713324.4500000002" in="0">
        <tpls c="2">
          <tpl fld="8" item="0"/>
          <tpl fld="3" item="18"/>
        </tpls>
      </n>
      <n v="5089213.830000001" in="0">
        <tpls c="2">
          <tpl fld="8" item="0"/>
          <tpl hier="7" item="8"/>
        </tpls>
      </n>
      <n v="47135.17" in="0">
        <tpls c="2">
          <tpl fld="8" item="0"/>
          <tpl hier="7" item="9"/>
        </tpls>
      </n>
      <n v="6798536.7800000003" in="0">
        <tpls c="2">
          <tpl fld="8" item="0"/>
          <tpl fld="3" item="19"/>
        </tpls>
      </n>
      <n v="14410315.110000003" in="0">
        <tpls c="2">
          <tpl fld="8" item="0"/>
          <tpl fld="5" item="9"/>
        </tpls>
      </n>
      <n v="7252054.8300000001" in="0">
        <tpls c="2">
          <tpl fld="8" item="0"/>
          <tpl fld="5" item="11"/>
        </tpls>
      </n>
      <n v="3503662.35" in="0">
        <tpls c="2">
          <tpl fld="8" item="0"/>
          <tpl fld="5" item="8"/>
        </tpls>
      </n>
      <n v="8016.84" in="0">
        <tpls c="2">
          <tpl fld="8" item="0"/>
          <tpl fld="5" item="10"/>
        </tpls>
      </n>
      <n v="7961882.4899999984" in="0">
        <tpls c="2">
          <tpl fld="8" item="0"/>
          <tpl fld="3" item="17"/>
        </tpls>
      </n>
      <n v="9118395.6699999999" in="0">
        <tpls c="2">
          <tpl fld="8" item="0"/>
          <tpl fld="3" item="15"/>
        </tpls>
      </n>
      <n v="2013353.85" in="0">
        <tpls c="2">
          <tpl fld="8" item="0"/>
          <tpl fld="2" item="4"/>
        </tpls>
      </n>
      <n v="0" in="0">
        <tpls c="2">
          <tpl fld="8" item="0"/>
          <tpl fld="5" item="13"/>
        </tpls>
      </n>
      <n v="435821.01" in="0">
        <tpls c="2">
          <tpl fld="8" item="0"/>
          <tpl fld="2" item="3"/>
        </tpls>
      </n>
      <n v="236.5" in="0">
        <tpls c="2">
          <tpl fld="8" item="0"/>
          <tpl fld="5" item="5"/>
        </tpls>
      </n>
      <n v="32377356.090000004" in="0">
        <tpls c="2">
          <tpl fld="8" item="0"/>
          <tpl hier="7" item="11"/>
        </tpls>
      </n>
      <n v="0" in="0">
        <tpls c="2">
          <tpl fld="8" item="0"/>
          <tpl fld="2" item="2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</sets>
    <queryCache count="34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10"/>
        </tpls>
      </query>
      <query mdx="[Accounts].[BKW.311  CAPITAL SOCIAL PAGADO]">
        <tpls c="1">
          <tpl fld="3" item="11"/>
        </tpls>
      </query>
      <query mdx="[Accounts].[BKW.114  PRÉSTAMO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4  DERECHOS FUTUROS Y CONTINGENCIAS]">
        <tpls c="1">
          <tpl fld="1" item="1"/>
        </tpls>
      </query>
      <query mdx="[Accounts].[BKW.113  INVERSIONES FINANCIERAS]">
        <tpls c="1">
          <tpl fld="3" item="14"/>
        </tpls>
      </query>
      <query mdx="[Accounts].[BKW.24  DEUDA SUBORDINADA]">
        <tpls c="1">
          <tpl fld="2" item="1"/>
        </tpls>
      </query>
      <query mdx="[Dates].[1900].[1]"/>
      <query mdx="[Accounts].[BKW.7210.00  OPERACIONES EN MONEDA EXTRANJERA]">
        <tpls c="1">
          <tpl fld="5" item="5"/>
        </tpls>
      </query>
      <query mdx="[Accounts].[BKW.6110.04  INTERESES SOBRE DEPÓSITOS]">
        <tpls c="1">
          <tpl fld="5" item="6"/>
        </tpls>
      </query>
      <query mdx="[Accounts].[BKW.811  GASTOS DE FUNCIONARIOS Y EMPLEADOS]">
        <tpls c="1">
          <tpl fld="3" item="17"/>
        </tpls>
      </query>
      <query mdx="[Accounts].[BKW.7110.05  PÉRDIDA POR DIFERENCIA DE PRECI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7110.01  DEPÓSITOS]">
        <tpls c="1">
          <tpl fld="5" item="9"/>
        </tpls>
      </query>
      <query mdx="[Accounts].[BKW.813  DEPRECIACIONES Y AMORTIZACIONES]">
        <tpls c="1">
          <tpl fld="3" item="18"/>
        </tpls>
      </query>
      <query mdx="[Accounts].[BKW.812  GASTOS GENERALES]">
        <tpls c="1">
          <tpl fld="3" item="19"/>
        </tpls>
      </query>
      <query mdx="[Accounts].[BKW.6110.03  OPERACIONES TEMPORALES CON DOCUMEN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2  PRÉSTAMOS PARA TERCEROS]">
        <tpls c="1">
          <tpl fld="5" item="12"/>
        </tpls>
      </query>
      <query mdx="[Accounts].[BKW.84  CONTRIBUCIONES ESPECIALES]">
        <tpls c="1">
          <tpl fld="2" item="2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13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  <query mdx="[Dates].[2021].[9]">
        <tpls c="1">
          <tpl fld="8" item="0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"/>
  <sheetViews>
    <sheetView showGridLines="0" zoomScaleNormal="100" zoomScaleSheetLayoutView="115" workbookViewId="0">
      <pane ySplit="6" topLeftCell="A31" activePane="bottomLeft" state="frozen"/>
      <selection activeCell="B7" sqref="B7"/>
      <selection pane="bottomLeft" activeCell="M12" sqref="M12"/>
    </sheetView>
  </sheetViews>
  <sheetFormatPr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31"/>
      <c r="C1" s="31"/>
      <c r="D1" s="31"/>
      <c r="E1" s="2"/>
    </row>
    <row r="2" spans="1:5" ht="18" x14ac:dyDescent="0.25">
      <c r="B2" s="30" t="s">
        <v>17</v>
      </c>
      <c r="C2" s="30"/>
      <c r="D2" s="30"/>
      <c r="E2" s="37"/>
    </row>
    <row r="3" spans="1:5" ht="18" x14ac:dyDescent="0.25">
      <c r="B3" s="30" t="s">
        <v>19</v>
      </c>
      <c r="C3" s="30"/>
      <c r="D3" s="30"/>
      <c r="E3" s="37"/>
    </row>
    <row r="4" spans="1:5" ht="18" x14ac:dyDescent="0.25">
      <c r="B4" s="41">
        <v>44469</v>
      </c>
      <c r="C4" s="41"/>
      <c r="D4" s="30"/>
      <c r="E4" s="37"/>
    </row>
    <row r="5" spans="1:5" ht="18.75" thickBot="1" x14ac:dyDescent="0.25">
      <c r="B5" s="2" t="s">
        <v>23</v>
      </c>
      <c r="C5" s="2"/>
      <c r="D5" s="34"/>
      <c r="E5" s="37"/>
    </row>
    <row r="6" spans="1:5" x14ac:dyDescent="0.2">
      <c r="A6" s="9"/>
      <c r="B6" s="32"/>
      <c r="C6" s="32"/>
      <c r="D6" s="32"/>
      <c r="E6" s="35"/>
    </row>
    <row r="7" spans="1:5" ht="15" x14ac:dyDescent="0.2">
      <c r="B7" s="43" t="s">
        <v>14</v>
      </c>
      <c r="C7" s="43"/>
      <c r="D7" s="43"/>
      <c r="E7" s="7"/>
    </row>
    <row r="8" spans="1:5" ht="14.25" customHeight="1" x14ac:dyDescent="0.2">
      <c r="B8" s="43" t="s">
        <v>0</v>
      </c>
      <c r="C8" s="43"/>
      <c r="D8" s="43"/>
      <c r="E8" s="7"/>
    </row>
    <row r="9" spans="1:5" ht="14.25" customHeight="1" x14ac:dyDescent="0.2">
      <c r="B9" s="40" t="str" vm="17">
        <f>CUBEMEMBER("Chart of Accounts","[Accounts].[BKW.111  FONDOS DISPONIBLES]","Caja y bancos")</f>
        <v>Caja y bancos</v>
      </c>
      <c r="C9" s="40"/>
      <c r="D9" s="40"/>
      <c r="E9" s="17">
        <v>101061846.7</v>
      </c>
    </row>
    <row r="10" spans="1:5" ht="14.25" customHeight="1" x14ac:dyDescent="0.2">
      <c r="B10" s="40" t="str" vm="5">
        <f>CUBEMEMBER("Chart of Accounts","[Accounts].[BKW.112  ADQUISICIÓN TEMPORAL DE DOCUMENTOS]","Reportos y otras operaciones bursátiles")</f>
        <v>Reportos y otras operaciones bursátiles</v>
      </c>
      <c r="C10" s="40"/>
      <c r="D10" s="40"/>
      <c r="E10" s="17">
        <v>2980277.4</v>
      </c>
    </row>
    <row r="11" spans="1:5" ht="14.25" customHeight="1" x14ac:dyDescent="0.2">
      <c r="B11" s="40" t="str" vm="14">
        <f>CUBEMEMBER("Chart of Accounts","[Accounts].[BKW.113  INVERSIONES FINANCIERAS]","Inversiones financieras, netas")</f>
        <v>Inversiones financieras, netas</v>
      </c>
      <c r="C11" s="40"/>
      <c r="D11" s="40"/>
      <c r="E11" s="17">
        <v>144858057.30000001</v>
      </c>
    </row>
    <row r="12" spans="1:5" ht="14.25" customHeight="1" x14ac:dyDescent="0.2">
      <c r="B12" s="40" t="str" vm="9">
        <f>CUBEMEMBER("Chart of Accounts","[Accounts].[BKW.114  PRÉSTAMOS]","Cartera de préstamos, neta de reservas de saneamiento")</f>
        <v>Cartera de préstamos, neta de reservas de saneamiento</v>
      </c>
      <c r="C12" s="40"/>
      <c r="D12" s="40"/>
      <c r="E12" s="18">
        <v>549065426.16999996</v>
      </c>
    </row>
    <row r="13" spans="1:5" ht="15" x14ac:dyDescent="0.2">
      <c r="B13" s="40"/>
      <c r="C13" s="40"/>
      <c r="D13" s="40"/>
      <c r="E13" s="19">
        <v>797965607.56999993</v>
      </c>
    </row>
    <row r="14" spans="1:5" ht="14.25" customHeight="1" x14ac:dyDescent="0.2">
      <c r="B14" s="43" t="s">
        <v>1</v>
      </c>
      <c r="C14" s="43"/>
      <c r="D14" s="43"/>
      <c r="E14" s="17"/>
    </row>
    <row r="15" spans="1:5" x14ac:dyDescent="0.2">
      <c r="B15" s="45" t="s">
        <v>16</v>
      </c>
      <c r="C15" s="45"/>
      <c r="D15" s="45"/>
      <c r="E15" s="17">
        <v>1460616.27</v>
      </c>
    </row>
    <row r="16" spans="1:5" ht="16.5" x14ac:dyDescent="0.2">
      <c r="B16" s="45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45"/>
      <c r="D16" s="45"/>
      <c r="E16" s="20">
        <v>20099000.640000001</v>
      </c>
    </row>
    <row r="17" spans="2:8" ht="15" x14ac:dyDescent="0.2">
      <c r="B17" s="43"/>
      <c r="C17" s="43"/>
      <c r="D17" s="43"/>
      <c r="E17" s="19">
        <v>21559616.91</v>
      </c>
    </row>
    <row r="18" spans="2:8" ht="15" x14ac:dyDescent="0.2">
      <c r="B18" s="43" t="s">
        <v>2</v>
      </c>
      <c r="C18" s="43"/>
      <c r="D18" s="43"/>
      <c r="E18" s="17"/>
    </row>
    <row r="19" spans="2:8" ht="27.75" customHeight="1" x14ac:dyDescent="0.2">
      <c r="B19" s="40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40"/>
      <c r="D19" s="40"/>
      <c r="E19" s="19">
        <v>5335486.16</v>
      </c>
    </row>
    <row r="20" spans="2:8" ht="15" x14ac:dyDescent="0.2">
      <c r="B20" s="43" t="s">
        <v>3</v>
      </c>
      <c r="C20" s="43"/>
      <c r="D20" s="43"/>
      <c r="E20" s="21">
        <v>824860710.63999999</v>
      </c>
      <c r="H20" s="39"/>
    </row>
    <row r="21" spans="2:8" ht="15" x14ac:dyDescent="0.2">
      <c r="B21" s="38"/>
      <c r="C21" s="38"/>
      <c r="D21" s="38"/>
      <c r="E21" s="21"/>
    </row>
    <row r="22" spans="2:8" ht="15" customHeight="1" x14ac:dyDescent="0.2">
      <c r="B22" s="46" t="str" vm="16">
        <f>CUBEMEMBER("Chart of Accounts","[Accounts].[BKW.4  DERECHOS FUTUROS Y CONTINGENCIAS]","Derechos futuros y contingencias")</f>
        <v>Derechos futuros y contingencias</v>
      </c>
      <c r="C22" s="46"/>
      <c r="D22" s="46"/>
      <c r="E22" s="19">
        <v>5588874.1299999999</v>
      </c>
    </row>
    <row r="23" spans="2:8" ht="15" customHeight="1" x14ac:dyDescent="0.2">
      <c r="B23" s="47" t="s">
        <v>25</v>
      </c>
      <c r="C23" s="47"/>
      <c r="D23" s="47"/>
      <c r="E23" s="21">
        <v>830449584.76999998</v>
      </c>
      <c r="H23" s="39"/>
    </row>
    <row r="24" spans="2:8" ht="15" x14ac:dyDescent="0.2">
      <c r="B24" s="43"/>
      <c r="C24" s="43"/>
      <c r="D24" s="43"/>
      <c r="E24" s="22"/>
    </row>
    <row r="25" spans="2:8" ht="14.25" customHeight="1" x14ac:dyDescent="0.2">
      <c r="B25" s="47" t="s">
        <v>15</v>
      </c>
      <c r="C25" s="47"/>
      <c r="D25" s="47"/>
      <c r="E25" s="17"/>
    </row>
    <row r="26" spans="2:8" ht="14.25" customHeight="1" x14ac:dyDescent="0.2">
      <c r="B26" s="43" t="s">
        <v>4</v>
      </c>
      <c r="C26" s="43"/>
      <c r="D26" s="43"/>
      <c r="E26" s="17"/>
    </row>
    <row r="27" spans="2:8" ht="14.25" customHeight="1" x14ac:dyDescent="0.2">
      <c r="B27" s="40" t="str" vm="10">
        <f>CUBEMEMBER("Chart of Accounts","[Accounts].[BKW.211  DEPÓSITOS]","Depósitos de clientes")</f>
        <v>Depósitos de clientes</v>
      </c>
      <c r="C27" s="40"/>
      <c r="D27" s="40"/>
      <c r="E27" s="17">
        <v>528144029.22000003</v>
      </c>
    </row>
    <row r="28" spans="2:8" ht="14.25" customHeight="1" x14ac:dyDescent="0.2">
      <c r="B28" s="40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40"/>
      <c r="D28" s="40"/>
      <c r="E28" s="17">
        <v>60605256.590000004</v>
      </c>
    </row>
    <row r="29" spans="2:8" x14ac:dyDescent="0.2">
      <c r="B29" s="45" t="str" vm="39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45"/>
      <c r="D29" s="45"/>
      <c r="E29" s="17">
        <v>63922547.939999998</v>
      </c>
    </row>
    <row r="30" spans="2:8" ht="14.25" customHeight="1" x14ac:dyDescent="0.2">
      <c r="B30" s="40" t="str" vm="2">
        <f>CUBEMEMBER("Chart of Accounts","[Accounts].[BKW.215  DOCUMENTOS TRANSADOS]","Reportos y otras obligaciones búrsatiles")</f>
        <v>Reportos y otras obligaciones búrsatiles</v>
      </c>
      <c r="C30" s="40"/>
      <c r="D30" s="40"/>
      <c r="E30" s="17">
        <v>8000000</v>
      </c>
    </row>
    <row r="31" spans="2:8" ht="14.25" customHeight="1" x14ac:dyDescent="0.2">
      <c r="B31" s="40" t="str" vm="15">
        <f>CUBEMEMBER("Chart of Accounts","[Accounts].[BKW.214  TÍTULOS DE EMISIÓN PROPIA]","Títulos de emisión propias ")</f>
        <v xml:space="preserve">Títulos de emisión propias </v>
      </c>
      <c r="C31" s="40"/>
      <c r="D31" s="40"/>
      <c r="E31" s="17">
        <v>63953389.149999999</v>
      </c>
    </row>
    <row r="32" spans="2:8" ht="16.5" x14ac:dyDescent="0.2">
      <c r="B32" s="45" t="str" vm="6">
        <f>CUBESET("Chart of Accounts","{[Accounts].[BKW.213  OBLIGACIONES A LA VISTA],[Accounts].[BKW.2123.09  OTROS PRÉSTAMOS (1)]}","Diversos")</f>
        <v>Diversos</v>
      </c>
      <c r="C32" s="45"/>
      <c r="D32" s="45"/>
      <c r="E32" s="20">
        <v>4421120.29</v>
      </c>
    </row>
    <row r="33" spans="2:7" ht="15" x14ac:dyDescent="0.2">
      <c r="B33" s="40"/>
      <c r="C33" s="40"/>
      <c r="D33" s="40"/>
      <c r="E33" s="19">
        <v>729046343.18999994</v>
      </c>
    </row>
    <row r="34" spans="2:7" ht="14.25" customHeight="1" x14ac:dyDescent="0.2">
      <c r="B34" s="43" t="s">
        <v>5</v>
      </c>
      <c r="C34" s="43"/>
      <c r="D34" s="43"/>
      <c r="E34" s="17"/>
    </row>
    <row r="35" spans="2:7" x14ac:dyDescent="0.2">
      <c r="B35" s="45" t="str" vm="7">
        <f>CUBESET("Chart of Accounts","{[Accounts].[BKW.222  CUENTAS POR PAGAR],[Accounts].[BKW.223  RETENCIONES]}","Cuentas por pagar")</f>
        <v>Cuentas por pagar</v>
      </c>
      <c r="C35" s="45"/>
      <c r="D35" s="45"/>
      <c r="E35" s="17">
        <v>6112798.4800000004</v>
      </c>
    </row>
    <row r="36" spans="2:7" x14ac:dyDescent="0.2">
      <c r="B36" s="40" t="str" vm="8">
        <f>CUBEMEMBER("Chart of Accounts","[Accounts].[BKW.224  PROVISIONES]","Provisiones")</f>
        <v>Provisiones</v>
      </c>
      <c r="C36" s="40"/>
      <c r="D36" s="40"/>
      <c r="E36" s="17">
        <v>2869791.85</v>
      </c>
    </row>
    <row r="37" spans="2:7" x14ac:dyDescent="0.2">
      <c r="B37" s="45" t="str" vm="19">
        <f>CUBESET("Chart of Accounts","{[Accounts].[BKW.225  CRÉDITOS DIFERIDOS],[Accounts].[BKW.4129  PROVISIÓN POR PÉRDIDAS]}","Diversos")</f>
        <v>Diversos</v>
      </c>
      <c r="C37" s="45"/>
      <c r="D37" s="45"/>
      <c r="E37" s="18">
        <v>60242.63</v>
      </c>
    </row>
    <row r="38" spans="2:7" ht="15" x14ac:dyDescent="0.2">
      <c r="B38" s="40"/>
      <c r="C38" s="40"/>
      <c r="D38" s="40"/>
      <c r="E38" s="19">
        <v>9042832.9600000009</v>
      </c>
    </row>
    <row r="39" spans="2:7" ht="14.25" customHeight="1" x14ac:dyDescent="0.2">
      <c r="B39" s="43" t="s">
        <v>6</v>
      </c>
      <c r="C39" s="43"/>
      <c r="D39" s="43"/>
      <c r="E39" s="17"/>
    </row>
    <row r="40" spans="2:7" ht="14.25" customHeight="1" x14ac:dyDescent="0.2">
      <c r="B40" s="40" t="str" vm="4">
        <f>CUBEMEMBER("Chart of Accounts","[Accounts].[BKW.24  DEUDA SUBORDINADA]","Deuda subordinada")</f>
        <v>Deuda subordinada</v>
      </c>
      <c r="C40" s="40"/>
      <c r="D40" s="40"/>
      <c r="E40" s="18">
        <v>0</v>
      </c>
    </row>
    <row r="41" spans="2:7" ht="15" x14ac:dyDescent="0.2">
      <c r="B41" s="43" t="s">
        <v>7</v>
      </c>
      <c r="C41" s="43"/>
      <c r="D41" s="43"/>
      <c r="E41" s="19">
        <v>738089176.14999998</v>
      </c>
    </row>
    <row r="42" spans="2:7" ht="15" x14ac:dyDescent="0.25">
      <c r="B42" s="44" t="s">
        <v>8</v>
      </c>
      <c r="C42" s="44"/>
      <c r="D42" s="44"/>
      <c r="E42" s="17"/>
    </row>
    <row r="43" spans="2:7" ht="14.25" customHeight="1" x14ac:dyDescent="0.2">
      <c r="B43" s="40" t="str" vm="12">
        <f>CUBEMEMBER("Chart of Accounts","[Accounts].[BKW.311  CAPITAL SOCIAL PAGADO]","Capital social pagado")</f>
        <v>Capital social pagado</v>
      </c>
      <c r="C43" s="40"/>
      <c r="D43" s="40"/>
      <c r="E43" s="17">
        <v>75000000</v>
      </c>
    </row>
    <row r="44" spans="2:7" ht="21" customHeight="1" x14ac:dyDescent="0.2">
      <c r="B44" s="45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45"/>
      <c r="D44" s="45"/>
      <c r="E44" s="17">
        <v>11771534.49000001</v>
      </c>
    </row>
    <row r="45" spans="2:7" ht="14.25" customHeight="1" x14ac:dyDescent="0.2">
      <c r="B45" s="43" t="s">
        <v>9</v>
      </c>
      <c r="C45" s="43"/>
      <c r="D45" s="43"/>
      <c r="E45" s="19">
        <v>86771534.49000001</v>
      </c>
      <c r="G45" s="29"/>
    </row>
    <row r="46" spans="2:7" ht="14.25" customHeight="1" x14ac:dyDescent="0.2">
      <c r="B46" s="43" t="s">
        <v>10</v>
      </c>
      <c r="C46" s="43"/>
      <c r="D46" s="43"/>
      <c r="E46" s="21">
        <v>824860710.63999999</v>
      </c>
    </row>
    <row r="47" spans="2:7" x14ac:dyDescent="0.2">
      <c r="B47" s="36"/>
      <c r="C47" s="36"/>
      <c r="D47" s="36"/>
      <c r="E47" s="23"/>
    </row>
    <row r="48" spans="2:7" ht="15" customHeight="1" x14ac:dyDescent="0.2">
      <c r="B48" s="46" t="str" vm="13">
        <f>CUBEMEMBER("Chart of Accounts","[Accounts].[BKW.5  COMPROMISOS FUTUROS Y CONTINGENCIAS]","Compromisos futuros y contingencias")</f>
        <v>Compromisos futuros y contingencias</v>
      </c>
      <c r="C48" s="46"/>
      <c r="D48" s="46"/>
      <c r="E48" s="19">
        <v>5588874.1299999999</v>
      </c>
    </row>
    <row r="49" spans="1:5" ht="15" customHeight="1" x14ac:dyDescent="0.2">
      <c r="B49" s="47" t="s">
        <v>25</v>
      </c>
      <c r="C49" s="47"/>
      <c r="D49" s="47"/>
      <c r="E49" s="21">
        <v>830449584.76999998</v>
      </c>
    </row>
    <row r="50" spans="1:5" x14ac:dyDescent="0.2">
      <c r="A50" s="4"/>
      <c r="B50" s="5"/>
      <c r="C50" s="5"/>
      <c r="D50" s="5"/>
      <c r="E50" s="1"/>
    </row>
    <row r="51" spans="1:5" x14ac:dyDescent="0.2">
      <c r="A51" s="4"/>
      <c r="B51" s="5"/>
      <c r="C51" s="5"/>
      <c r="D51" s="5"/>
      <c r="E51" s="1"/>
    </row>
    <row r="52" spans="1:5" x14ac:dyDescent="0.2">
      <c r="A52" s="4"/>
      <c r="B52" s="5"/>
      <c r="C52" s="5"/>
      <c r="D52" s="5"/>
      <c r="E52" s="1"/>
    </row>
    <row r="53" spans="1:5" ht="15" x14ac:dyDescent="0.25">
      <c r="B53" s="42" t="s">
        <v>20</v>
      </c>
      <c r="C53" s="42"/>
      <c r="D53" s="42" t="s">
        <v>22</v>
      </c>
      <c r="E53" s="42"/>
    </row>
    <row r="54" spans="1:5" x14ac:dyDescent="0.2">
      <c r="B54" s="48" t="s">
        <v>21</v>
      </c>
      <c r="C54" s="48"/>
      <c r="D54" s="49" t="s">
        <v>28</v>
      </c>
      <c r="E54" s="49"/>
    </row>
    <row r="55" spans="1:5" x14ac:dyDescent="0.2">
      <c r="B55" s="13"/>
      <c r="C55" s="13"/>
      <c r="D55" s="13"/>
      <c r="E55" s="13"/>
    </row>
    <row r="56" spans="1:5" x14ac:dyDescent="0.2">
      <c r="B56" s="13"/>
      <c r="C56" s="13"/>
      <c r="D56" s="13"/>
      <c r="E56" s="13"/>
    </row>
    <row r="57" spans="1:5" x14ac:dyDescent="0.2">
      <c r="B57" s="6"/>
      <c r="C57" s="6"/>
      <c r="D57" s="6"/>
      <c r="E57" s="6"/>
    </row>
    <row r="58" spans="1:5" ht="15" x14ac:dyDescent="0.25">
      <c r="B58" s="42" t="s">
        <v>27</v>
      </c>
      <c r="C58" s="42"/>
      <c r="D58" s="42"/>
      <c r="E58" s="42"/>
    </row>
    <row r="59" spans="1:5" ht="15" customHeight="1" x14ac:dyDescent="0.2">
      <c r="B59" s="48" t="s">
        <v>29</v>
      </c>
      <c r="C59" s="48"/>
      <c r="D59" s="48"/>
      <c r="E59" s="48"/>
    </row>
  </sheetData>
  <mergeCells count="48"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17:D17"/>
    <mergeCell ref="B18:D18"/>
    <mergeCell ref="B48:D48"/>
    <mergeCell ref="B20:D20"/>
    <mergeCell ref="B24:D24"/>
    <mergeCell ref="B25:D25"/>
    <mergeCell ref="B26:D26"/>
    <mergeCell ref="B19:D19"/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47"/>
  <sheetViews>
    <sheetView showGridLines="0" tabSelected="1" topLeftCell="A25" zoomScaleNormal="100" zoomScaleSheetLayoutView="115" workbookViewId="0">
      <selection activeCell="M12" sqref="M12"/>
    </sheetView>
  </sheetViews>
  <sheetFormatPr defaultColWidth="9.140625" defaultRowHeight="14.25" x14ac:dyDescent="0.2"/>
  <cols>
    <col min="1" max="1" width="2" style="11" customWidth="1"/>
    <col min="2" max="4" width="20.7109375" style="3" customWidth="1"/>
    <col min="5" max="5" width="22.5703125" style="3" customWidth="1"/>
    <col min="6" max="6" width="15.140625" style="11" bestFit="1" customWidth="1"/>
    <col min="7" max="7" width="12.7109375" style="11" bestFit="1" customWidth="1"/>
    <col min="8" max="16384" width="9.140625" style="11"/>
  </cols>
  <sheetData>
    <row r="1" spans="1:5" ht="18" x14ac:dyDescent="0.25">
      <c r="A1" s="2"/>
      <c r="B1" s="30" t="s">
        <v>17</v>
      </c>
      <c r="C1" s="30"/>
      <c r="D1" s="30"/>
      <c r="E1" s="37"/>
    </row>
    <row r="2" spans="1:5" ht="18" x14ac:dyDescent="0.25">
      <c r="A2" s="2"/>
      <c r="B2" s="30" t="s">
        <v>18</v>
      </c>
      <c r="C2" s="30"/>
      <c r="D2" s="30"/>
      <c r="E2" s="37"/>
    </row>
    <row r="3" spans="1:5" ht="18" x14ac:dyDescent="0.2">
      <c r="A3" s="2"/>
      <c r="B3" s="50">
        <f>'[2]Balance BVES'!B6:C6</f>
        <v>44469</v>
      </c>
      <c r="C3" s="50"/>
      <c r="D3" s="50"/>
      <c r="E3" s="37"/>
    </row>
    <row r="4" spans="1:5" ht="15" thickBot="1" x14ac:dyDescent="0.25">
      <c r="A4" s="2"/>
      <c r="B4" s="2" t="s">
        <v>24</v>
      </c>
      <c r="C4" s="2"/>
      <c r="D4" s="2"/>
      <c r="E4" s="37"/>
    </row>
    <row r="5" spans="1:5" ht="15" x14ac:dyDescent="0.25">
      <c r="A5" s="9"/>
      <c r="B5" s="32"/>
      <c r="C5" s="32"/>
      <c r="D5" s="32"/>
      <c r="E5" s="33"/>
    </row>
    <row r="6" spans="1:5" ht="15" customHeight="1" x14ac:dyDescent="0.2">
      <c r="A6" s="2"/>
      <c r="B6" s="43" t="s">
        <v>11</v>
      </c>
      <c r="C6" s="43"/>
      <c r="D6" s="43"/>
      <c r="E6" s="7"/>
    </row>
    <row r="7" spans="1:5" ht="15" customHeight="1" x14ac:dyDescent="0.2">
      <c r="A7" s="2"/>
      <c r="B7" s="45" t="str" vm="30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45"/>
      <c r="D7" s="45"/>
      <c r="E7" s="17">
        <v>32377356.09</v>
      </c>
    </row>
    <row r="8" spans="1:5" ht="15" customHeight="1" x14ac:dyDescent="0.2">
      <c r="A8" s="2"/>
      <c r="B8" s="45" t="str" vm="26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45"/>
      <c r="D8" s="45"/>
      <c r="E8" s="17">
        <v>47135.17</v>
      </c>
    </row>
    <row r="9" spans="1:5" ht="15" customHeight="1" x14ac:dyDescent="0.2">
      <c r="A9" s="2"/>
      <c r="B9" s="40" t="str" vm="22">
        <f>CUBEMEMBER("Chart of Accounts","[Accounts].[BKW.6110.02  CARTERA DE INVERSIONES]","Intereses y otros ingresos por inversiones")</f>
        <v>Intereses y otros ingresos por inversiones</v>
      </c>
      <c r="C9" s="40"/>
      <c r="D9" s="40"/>
      <c r="E9" s="17">
        <v>7252054.8300000001</v>
      </c>
    </row>
    <row r="10" spans="1:5" ht="15" customHeight="1" x14ac:dyDescent="0.2">
      <c r="A10" s="2"/>
      <c r="B10" s="40" t="str" vm="29">
        <f>CUBEMEMBER("Chart of Accounts","[Accounts].[BKW.6110.03  OPERACIONES TEMPORALES CON DOCUMENTOS]","Reportos y operaciones bursátiles")</f>
        <v>Reportos y operaciones bursátiles</v>
      </c>
      <c r="C10" s="40"/>
      <c r="D10" s="40"/>
      <c r="E10" s="17">
        <v>8016.84</v>
      </c>
    </row>
    <row r="11" spans="1:5" ht="15" customHeight="1" x14ac:dyDescent="0.2">
      <c r="A11" s="2"/>
      <c r="B11" s="40" t="str" vm="31">
        <f>CUBEMEMBER("Chart of Accounts","[Accounts].[BKW.6110.04  INTERESES SOBRE DEPÓSITOS]","Intereses sobre depósitos")</f>
        <v>Intereses sobre depósitos</v>
      </c>
      <c r="C11" s="40"/>
      <c r="D11" s="40"/>
      <c r="E11" s="17">
        <v>109451.77</v>
      </c>
    </row>
    <row r="12" spans="1:5" ht="13.5" hidden="1" customHeight="1" x14ac:dyDescent="0.2">
      <c r="A12" s="2"/>
      <c r="B12" s="40" t="str" vm="24">
        <f>CUBEMEMBER("Chart of Accounts","[Accounts].[BKW.6210.01  OPERACIONES EN MONEDA EXTRANJERA]","Operaciones en moneda extranjera")</f>
        <v>Operaciones en moneda extranjera</v>
      </c>
      <c r="C12" s="40"/>
      <c r="D12" s="40"/>
      <c r="E12" s="17">
        <v>0</v>
      </c>
    </row>
    <row r="13" spans="1:5" ht="15" customHeight="1" x14ac:dyDescent="0.2">
      <c r="A13" s="2"/>
      <c r="B13" s="45" t="str" vm="36">
        <f>CUBESET("Chart of Accounts","{[Accounts].[BKW.6210.03  AVALES Y FIANZAS],[Accounts].[BKW.6210.04  SERVICIOS]}","Otros servicios y contingencias")</f>
        <v>Otros servicios y contingencias</v>
      </c>
      <c r="C13" s="45"/>
      <c r="D13" s="45"/>
      <c r="E13" s="18">
        <v>3430516.36</v>
      </c>
    </row>
    <row r="14" spans="1:5" ht="15" customHeight="1" x14ac:dyDescent="0.2">
      <c r="A14" s="2"/>
      <c r="B14" s="45"/>
      <c r="C14" s="45"/>
      <c r="D14" s="45"/>
      <c r="E14" s="18">
        <v>43224531.06000001</v>
      </c>
    </row>
    <row r="15" spans="1:5" ht="15" customHeight="1" x14ac:dyDescent="0.2">
      <c r="A15" s="2"/>
      <c r="B15" s="43" t="s">
        <v>12</v>
      </c>
      <c r="C15" s="43"/>
      <c r="D15" s="43"/>
      <c r="E15" s="17"/>
    </row>
    <row r="16" spans="1:5" ht="15" customHeight="1" x14ac:dyDescent="0.2">
      <c r="A16" s="2"/>
      <c r="B16" s="40" t="str" vm="33">
        <f>CUBEMEMBER("Chart of Accounts","[Accounts].[BKW.7110.01  DEPÓSITOS]","Intereses y otros costos de depósitos")</f>
        <v>Intereses y otros costos de depósitos</v>
      </c>
      <c r="C16" s="40"/>
      <c r="D16" s="40"/>
      <c r="E16" s="17">
        <v>14410315.109999999</v>
      </c>
    </row>
    <row r="17" spans="1:7" ht="15" customHeight="1" x14ac:dyDescent="0.2">
      <c r="A17" s="2"/>
      <c r="B17" s="40" t="str" vm="23">
        <f>CUBEMEMBER("Chart of Accounts","[Accounts].[BKW.7110.02  PRÉSTAMOS PARA TERCEROS]","Intereses sobre préstamos")</f>
        <v>Intereses sobre préstamos</v>
      </c>
      <c r="C17" s="40"/>
      <c r="D17" s="40"/>
      <c r="E17" s="17">
        <v>3679989.57</v>
      </c>
    </row>
    <row r="18" spans="1:7" ht="15" customHeight="1" x14ac:dyDescent="0.2">
      <c r="A18" s="2"/>
      <c r="B18" s="40" t="str" vm="37">
        <f>CUBEMEMBER("Chart of Accounts","[Accounts].[BKW.7110.04  TÍTULOS DE EMISIÓN PROPIA (1)]","Intereses sobre emisión de obligaciones")</f>
        <v>Intereses sobre emisión de obligaciones</v>
      </c>
      <c r="C18" s="40"/>
      <c r="D18" s="40"/>
      <c r="E18" s="26">
        <v>3503662.35</v>
      </c>
      <c r="F18" s="27"/>
      <c r="G18" s="28"/>
    </row>
    <row r="19" spans="1:7" ht="15" customHeight="1" x14ac:dyDescent="0.2">
      <c r="A19" s="2"/>
      <c r="B19" s="40" t="str" vm="38">
        <f>CUBEMEMBER("Chart of Accounts","[Accounts].[BKW.7110.05  PÉRDIDA POR DIFERENCIA DE PRECIOS]","Pérdida por venta de títulos valores")</f>
        <v>Pérdida por venta de títulos valores</v>
      </c>
      <c r="C19" s="40"/>
      <c r="D19" s="40"/>
      <c r="E19" s="17">
        <v>89970.89</v>
      </c>
    </row>
    <row r="20" spans="1:7" ht="15" customHeight="1" x14ac:dyDescent="0.2">
      <c r="A20" s="2"/>
      <c r="B20" s="40" t="str" vm="40">
        <f>CUBEMEMBER("Chart of Accounts","[Accounts].[BKW.7210.00  OPERACIONES EN MONEDA EXTRANJERA]","Operaciones en moneda extranjera")</f>
        <v>Operaciones en moneda extranjera</v>
      </c>
      <c r="C20" s="40"/>
      <c r="D20" s="40"/>
      <c r="E20" s="17">
        <v>236.5</v>
      </c>
    </row>
    <row r="21" spans="1:7" ht="15" customHeight="1" x14ac:dyDescent="0.2">
      <c r="A21" s="2"/>
      <c r="B21" s="45" t="str" vm="35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45"/>
      <c r="D21" s="45"/>
      <c r="E21" s="18">
        <v>933996.57</v>
      </c>
    </row>
    <row r="22" spans="1:7" ht="15" customHeight="1" x14ac:dyDescent="0.2">
      <c r="A22" s="2"/>
      <c r="B22" s="43" t="str" vm="31">
        <f>CUBEMEMBER("Chart of Accounts","[Accounts].[BKW.6110.04  INTERESES SOBRE DEPÓSITOS]","Total costos de operación")</f>
        <v>Total costos de operación</v>
      </c>
      <c r="C22" s="43"/>
      <c r="D22" s="43"/>
      <c r="E22" s="24">
        <v>22618170.990000002</v>
      </c>
    </row>
    <row r="23" spans="1:7" ht="15" customHeight="1" x14ac:dyDescent="0.2">
      <c r="A23" s="2"/>
      <c r="B23" s="40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40"/>
      <c r="D23" s="40"/>
      <c r="E23" s="18">
        <v>-5089213.83</v>
      </c>
    </row>
    <row r="24" spans="1:7" ht="15" customHeight="1" x14ac:dyDescent="0.2">
      <c r="A24" s="2"/>
      <c r="B24" s="43" t="str">
        <f>IF(E24&gt;0,"Utilidad","Pérdida")&amp;" antes de gastos"</f>
        <v>Utilidad antes de gastos</v>
      </c>
      <c r="C24" s="43"/>
      <c r="D24" s="43"/>
      <c r="E24" s="19">
        <v>15517146.240000008</v>
      </c>
    </row>
    <row r="25" spans="1:7" ht="15" customHeight="1" x14ac:dyDescent="0.2">
      <c r="A25" s="2"/>
      <c r="B25" s="43" t="s">
        <v>26</v>
      </c>
      <c r="C25" s="43"/>
      <c r="D25" s="43"/>
      <c r="E25" s="17"/>
    </row>
    <row r="26" spans="1:7" ht="15" customHeight="1" x14ac:dyDescent="0.2">
      <c r="A26" s="2"/>
      <c r="B26" s="40" t="str" vm="34">
        <f>CUBEMEMBER("Chart of Accounts","[Accounts].[BKW.811  GASTOS DE FUNCIONARIOS Y EMPLEADOS]","De funcionarios y empleados")</f>
        <v>De funcionarios y empleados</v>
      </c>
      <c r="C26" s="40"/>
      <c r="D26" s="40"/>
      <c r="E26" s="17">
        <v>7961882.4900000002</v>
      </c>
    </row>
    <row r="27" spans="1:7" ht="15" customHeight="1" x14ac:dyDescent="0.2">
      <c r="A27" s="2"/>
      <c r="B27" s="40" t="str" vm="27">
        <f>CUBEMEMBER("Chart of Accounts","[Accounts].[BKW.812  GASTOS GENERALES]","Generales")</f>
        <v>Generales</v>
      </c>
      <c r="C27" s="40"/>
      <c r="D27" s="40"/>
      <c r="E27" s="17">
        <v>6798536.7800000003</v>
      </c>
    </row>
    <row r="28" spans="1:7" ht="15" customHeight="1" x14ac:dyDescent="0.2">
      <c r="A28" s="2"/>
      <c r="B28" s="40" t="str" vm="28">
        <f>CUBEMEMBER("Chart of Accounts","[Accounts].[BKW.813  DEPRECIACIONES Y AMORTIZACIONES]","Depreciaciones y amortizaciones")</f>
        <v>Depreciaciones y amortizaciones</v>
      </c>
      <c r="C28" s="40"/>
      <c r="D28" s="40"/>
      <c r="E28" s="18">
        <v>1713324.45</v>
      </c>
    </row>
    <row r="29" spans="1:7" ht="15" customHeight="1" x14ac:dyDescent="0.2">
      <c r="A29" s="2"/>
      <c r="B29" s="43" t="s">
        <v>13</v>
      </c>
      <c r="C29" s="43"/>
      <c r="D29" s="43"/>
      <c r="E29" s="18">
        <v>16473743.719999999</v>
      </c>
    </row>
    <row r="30" spans="1:7" ht="15" customHeight="1" x14ac:dyDescent="0.2">
      <c r="A30" s="2"/>
      <c r="B30" s="43" t="str">
        <f>IF(E30&gt;0,"Utilidad","Pérdida")&amp;" de operación"</f>
        <v>Pérdida de operación</v>
      </c>
      <c r="C30" s="43"/>
      <c r="D30" s="43"/>
      <c r="E30" s="24">
        <v>-956597.47999999113</v>
      </c>
    </row>
    <row r="31" spans="1:7" ht="15" customHeight="1" x14ac:dyDescent="0.2">
      <c r="A31" s="2"/>
      <c r="B31" s="45" t="str" vm="25">
        <f>CUBESET("Chart of Accounts","{[Accounts].[BKW.631  INGRESOS NO OPERACIONALES],[Accounts].[BKW.82  GASTOS NO OPERACIONALES]}","Otros ingresos, neto ")</f>
        <v xml:space="preserve">Otros ingresos, neto </v>
      </c>
      <c r="C31" s="45"/>
      <c r="D31" s="45"/>
      <c r="E31" s="18">
        <v>7105041.8200000003</v>
      </c>
    </row>
    <row r="32" spans="1:7" ht="15" customHeight="1" x14ac:dyDescent="0.2">
      <c r="A32" s="2"/>
      <c r="B32" s="43" t="str">
        <f>IF(E32&gt;0,"Utilidad","Pérdida")&amp;" antes de impuestos"</f>
        <v>Utilidad antes de impuestos</v>
      </c>
      <c r="C32" s="43"/>
      <c r="D32" s="43"/>
      <c r="E32" s="24">
        <v>6148444.3400000092</v>
      </c>
    </row>
    <row r="33" spans="1:5" ht="15" customHeight="1" x14ac:dyDescent="0.2">
      <c r="A33" s="2"/>
      <c r="B33" s="40" t="str" vm="20">
        <f>CUBEMEMBER("Chart of Accounts","[Accounts].[BKW.83  IMPUESTOS DIRECTOS]","Impuesto sobre la renta")</f>
        <v>Impuesto sobre la renta</v>
      </c>
      <c r="C33" s="40"/>
      <c r="D33" s="40"/>
      <c r="E33" s="17">
        <v>-435821.01</v>
      </c>
    </row>
    <row r="34" spans="1:5" ht="15" customHeight="1" x14ac:dyDescent="0.2">
      <c r="A34" s="2"/>
      <c r="B34" s="40" t="str" vm="32">
        <f>CUBEMEMBER("Chart of Accounts","[Accounts].[BKW.84  CONTRIBUCIONES ESPECIALES]","Contribución especial a los Grandes Contribuyentes")</f>
        <v>Contribución especial a los Grandes Contribuyentes</v>
      </c>
      <c r="C34" s="40"/>
      <c r="D34" s="40"/>
      <c r="E34" s="25">
        <v>0</v>
      </c>
    </row>
    <row r="35" spans="1:5" ht="15" customHeight="1" x14ac:dyDescent="0.2">
      <c r="A35" s="2"/>
      <c r="B35" s="43" t="str">
        <f>IF(E35&gt;0,"Utilidad","Pérdida")&amp;" neta"</f>
        <v>Utilidad neta</v>
      </c>
      <c r="C35" s="43"/>
      <c r="D35" s="43"/>
      <c r="E35" s="21">
        <v>5712623.3300000094</v>
      </c>
    </row>
    <row r="36" spans="1:5" ht="15" customHeight="1" x14ac:dyDescent="0.2">
      <c r="A36" s="12"/>
      <c r="B36" s="15"/>
      <c r="C36" s="15"/>
      <c r="D36" s="15"/>
      <c r="E36" s="8"/>
    </row>
    <row r="37" spans="1:5" ht="15" customHeight="1" x14ac:dyDescent="0.25">
      <c r="A37" s="12"/>
      <c r="B37" s="15"/>
      <c r="C37" s="15"/>
      <c r="D37" s="15"/>
      <c r="E37" s="16"/>
    </row>
    <row r="38" spans="1:5" x14ac:dyDescent="0.2">
      <c r="A38" s="12"/>
      <c r="B38" s="5"/>
      <c r="C38" s="5"/>
      <c r="D38" s="5"/>
      <c r="E38" s="5"/>
    </row>
    <row r="39" spans="1:5" x14ac:dyDescent="0.2">
      <c r="A39" s="12"/>
      <c r="B39" s="5"/>
      <c r="C39" s="5"/>
      <c r="D39" s="5"/>
      <c r="E39" s="5"/>
    </row>
    <row r="40" spans="1:5" ht="15" x14ac:dyDescent="0.25">
      <c r="A40" s="12"/>
      <c r="B40" s="42" t="s">
        <v>20</v>
      </c>
      <c r="C40" s="42"/>
      <c r="D40" s="51" t="s">
        <v>22</v>
      </c>
      <c r="E40" s="51"/>
    </row>
    <row r="41" spans="1:5" x14ac:dyDescent="0.2">
      <c r="A41" s="12"/>
      <c r="B41" s="49" t="s">
        <v>21</v>
      </c>
      <c r="C41" s="49"/>
      <c r="D41" s="49" t="s">
        <v>28</v>
      </c>
      <c r="E41" s="49"/>
    </row>
    <row r="42" spans="1:5" x14ac:dyDescent="0.2">
      <c r="A42" s="12"/>
      <c r="B42" s="10"/>
      <c r="C42" s="10"/>
      <c r="D42" s="10"/>
      <c r="E42" s="10"/>
    </row>
    <row r="43" spans="1:5" x14ac:dyDescent="0.2">
      <c r="A43" s="12"/>
      <c r="B43" s="14"/>
      <c r="C43" s="14"/>
      <c r="D43" s="14"/>
      <c r="E43" s="14"/>
    </row>
    <row r="44" spans="1:5" x14ac:dyDescent="0.2">
      <c r="A44" s="12"/>
      <c r="B44" s="14"/>
      <c r="C44" s="14"/>
      <c r="D44" s="14"/>
      <c r="E44" s="14"/>
    </row>
    <row r="45" spans="1:5" ht="15" x14ac:dyDescent="0.25">
      <c r="A45" s="12"/>
      <c r="B45" s="42" t="s">
        <v>27</v>
      </c>
      <c r="C45" s="42"/>
      <c r="D45" s="42"/>
      <c r="E45" s="42"/>
    </row>
    <row r="46" spans="1:5" ht="15" customHeight="1" x14ac:dyDescent="0.2">
      <c r="A46" s="12"/>
      <c r="B46" s="48" t="s">
        <v>29</v>
      </c>
      <c r="C46" s="48"/>
      <c r="D46" s="48"/>
      <c r="E46" s="48"/>
    </row>
    <row r="47" spans="1:5" x14ac:dyDescent="0.2">
      <c r="A47" s="12"/>
      <c r="B47" s="49"/>
      <c r="C47" s="49"/>
      <c r="D47" s="49"/>
      <c r="E47" s="49"/>
    </row>
  </sheetData>
  <mergeCells count="39"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:D3"/>
    <mergeCell ref="B6:D6"/>
    <mergeCell ref="B7:D7"/>
    <mergeCell ref="B8:D8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2021-10-26T22:51:17Z</cp:lastPrinted>
  <dcterms:created xsi:type="dcterms:W3CDTF">2014-07-05T17:10:34Z</dcterms:created>
  <dcterms:modified xsi:type="dcterms:W3CDTF">2021-10-26T22:53:15Z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