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IME 2021\"/>
    </mc:Choice>
  </mc:AlternateContent>
  <xr:revisionPtr revIDLastSave="0" documentId="13_ncr:1_{F7A1B1E2-CE3A-4DE2-8E52-0FFDCA66B9D4}" xr6:coauthVersionLast="47" xr6:coauthVersionMax="47" xr10:uidLastSave="{00000000-0000-0000-0000-000000000000}"/>
  <bookViews>
    <workbookView xWindow="-110" yWindow="-110" windowWidth="19420" windowHeight="10420" tabRatio="658" activeTab="2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3" l="1"/>
  <c r="H19" i="3"/>
  <c r="E57" i="10"/>
  <c r="E13" i="3" l="1"/>
  <c r="H15" i="11"/>
  <c r="H41" i="11"/>
  <c r="L191" i="10"/>
  <c r="K191" i="10"/>
  <c r="F191" i="10"/>
  <c r="E191" i="10"/>
  <c r="M190" i="10"/>
  <c r="G190" i="10"/>
  <c r="M189" i="10"/>
  <c r="G189" i="10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M191" i="10" s="1"/>
  <c r="G165" i="10"/>
  <c r="G191" i="10" s="1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42" i="10"/>
  <c r="G142" i="10"/>
  <c r="M141" i="10"/>
  <c r="G141" i="10"/>
  <c r="M140" i="10"/>
  <c r="G140" i="10"/>
  <c r="M139" i="10"/>
  <c r="G139" i="10"/>
  <c r="M138" i="10"/>
  <c r="G138" i="10"/>
  <c r="M137" i="10"/>
  <c r="G137" i="10"/>
  <c r="M136" i="10"/>
  <c r="G136" i="10"/>
  <c r="M135" i="10"/>
  <c r="G135" i="10"/>
  <c r="M134" i="10"/>
  <c r="G134" i="10"/>
  <c r="M133" i="10"/>
  <c r="G133" i="10"/>
  <c r="M132" i="10"/>
  <c r="G132" i="10"/>
  <c r="M131" i="10"/>
  <c r="G131" i="10"/>
  <c r="M130" i="10"/>
  <c r="G130" i="10"/>
  <c r="M129" i="10"/>
  <c r="G129" i="10"/>
  <c r="M123" i="10"/>
  <c r="L123" i="10"/>
  <c r="K123" i="10"/>
  <c r="G123" i="10"/>
  <c r="F123" i="10"/>
  <c r="E123" i="10"/>
  <c r="M109" i="10"/>
  <c r="L109" i="10"/>
  <c r="K109" i="10"/>
  <c r="G109" i="10"/>
  <c r="F109" i="10"/>
  <c r="E109" i="10"/>
  <c r="M107" i="10"/>
  <c r="L107" i="10"/>
  <c r="K107" i="10"/>
  <c r="G107" i="10"/>
  <c r="F107" i="10"/>
  <c r="E107" i="10"/>
  <c r="G95" i="10"/>
  <c r="G94" i="10"/>
  <c r="G93" i="10"/>
  <c r="G92" i="10"/>
  <c r="G91" i="10"/>
  <c r="G90" i="10"/>
  <c r="M86" i="10"/>
  <c r="L86" i="10"/>
  <c r="K86" i="10"/>
  <c r="G86" i="10"/>
  <c r="F86" i="10"/>
  <c r="E86" i="10"/>
  <c r="M68" i="10"/>
  <c r="L68" i="10"/>
  <c r="K68" i="10"/>
  <c r="G68" i="10"/>
  <c r="F68" i="10"/>
  <c r="E68" i="10"/>
  <c r="M64" i="10"/>
  <c r="L64" i="10"/>
  <c r="K64" i="10"/>
  <c r="G64" i="10"/>
  <c r="F64" i="10"/>
  <c r="E64" i="10"/>
  <c r="M57" i="10"/>
  <c r="L57" i="10"/>
  <c r="K57" i="10"/>
  <c r="G57" i="10"/>
  <c r="F57" i="10"/>
  <c r="M46" i="10"/>
  <c r="L46" i="10"/>
  <c r="K46" i="10"/>
  <c r="G46" i="10"/>
  <c r="F46" i="10"/>
  <c r="E46" i="10"/>
  <c r="E24" i="3"/>
  <c r="H48" i="11" l="1"/>
  <c r="H19" i="11"/>
  <c r="H36" i="11"/>
  <c r="H37" i="11"/>
  <c r="E145" i="3"/>
  <c r="E139" i="3"/>
  <c r="E122" i="3"/>
  <c r="E108" i="3"/>
  <c r="E116" i="3"/>
  <c r="E114" i="3"/>
  <c r="E112" i="3"/>
  <c r="E110" i="3"/>
  <c r="E106" i="3"/>
  <c r="E104" i="3"/>
  <c r="E85" i="3"/>
  <c r="E46" i="3"/>
  <c r="E50" i="3" s="1"/>
  <c r="E28" i="3"/>
  <c r="E15" i="3"/>
  <c r="G49" i="2"/>
  <c r="G41" i="2"/>
  <c r="G40" i="2"/>
  <c r="G37" i="2"/>
  <c r="G36" i="2"/>
  <c r="G35" i="2"/>
  <c r="G20" i="2"/>
  <c r="G22" i="2"/>
  <c r="G16" i="2"/>
  <c r="G14" i="2"/>
  <c r="G15" i="2"/>
  <c r="G13" i="2"/>
  <c r="G17" i="2" l="1"/>
  <c r="H17" i="11"/>
  <c r="H21" i="11" s="1"/>
  <c r="J30" i="11"/>
  <c r="H30" i="11"/>
  <c r="J17" i="11"/>
  <c r="J21" i="11" s="1"/>
  <c r="J32" i="11" s="1"/>
  <c r="J44" i="11" s="1"/>
  <c r="J52" i="11" s="1"/>
  <c r="J16" i="11"/>
  <c r="H16" i="11"/>
  <c r="H32" i="11" l="1"/>
  <c r="H44" i="11" s="1"/>
  <c r="H52" i="11" s="1"/>
  <c r="G60" i="2" s="1"/>
  <c r="E9" i="3" l="1"/>
  <c r="E19" i="3" s="1"/>
  <c r="G42" i="2" l="1"/>
  <c r="I14" i="2" l="1"/>
  <c r="G24" i="2" l="1"/>
  <c r="G27" i="2" l="1"/>
  <c r="H70" i="3" l="1"/>
  <c r="H90" i="3"/>
  <c r="H118" i="3"/>
  <c r="H122" i="3"/>
  <c r="H124" i="3" s="1"/>
  <c r="H130" i="3"/>
  <c r="H134" i="3" s="1"/>
  <c r="H147" i="3"/>
  <c r="H155" i="3"/>
  <c r="H157" i="3" s="1"/>
  <c r="H163" i="3"/>
  <c r="G59" i="2" l="1"/>
  <c r="G48" i="2"/>
  <c r="I51" i="2" l="1"/>
  <c r="G51" i="2" l="1"/>
  <c r="I61" i="2" l="1"/>
  <c r="I42" i="2"/>
  <c r="I38" i="2"/>
  <c r="I24" i="2"/>
  <c r="I17" i="2"/>
  <c r="I44" i="2" l="1"/>
  <c r="I53" i="2" s="1"/>
  <c r="I63" i="2" s="1"/>
  <c r="I27" i="2"/>
  <c r="E155" i="3" l="1"/>
  <c r="E130" i="3" l="1"/>
  <c r="E124" i="3"/>
  <c r="E163" i="3" l="1"/>
  <c r="E90" i="3" l="1"/>
  <c r="E157" i="3" l="1"/>
  <c r="E118" i="3" l="1"/>
  <c r="E134" i="3"/>
  <c r="E70" i="3"/>
  <c r="G38" i="2"/>
  <c r="E147" i="3" l="1"/>
  <c r="G44" i="2" l="1"/>
  <c r="G53" i="2" s="1"/>
  <c r="G61" i="2" l="1"/>
  <c r="G6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C9445B9A-9E91-471D-B3B7-236846B220C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<sst xmlns="http://schemas.openxmlformats.org/spreadsheetml/2006/main" count="624" uniqueCount="328">
  <si>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</si>
  <si>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</si>
  <si>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</si>
  <si>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</si>
  <si>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</si>
  <si>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</si>
  <si>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</si>
  <si>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</si>
  <si>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</si>
  <si>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</si>
  <si>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</si>
  <si>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</si>
  <si>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</si>
  <si>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</si>
  <si>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</si>
  <si>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</si>
  <si>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</si>
  <si>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</si>
  <si>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</si>
  <si>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</si>
  <si>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</si>
  <si>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</si>
  <si>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</si>
  <si>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</si>
  <si>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</si>
  <si>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</si>
  <si>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</si>
  <si>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</si>
  <si>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</si>
  <si>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</si>
  <si>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</si>
  <si>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</si>
  <si>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</si>
  <si>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</si>
  <si>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</si>
  <si>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</si>
  <si>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</si>
  <si>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</si>
  <si>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</si>
  <si>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</si>
  <si>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</si>
  <si>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</si>
  <si>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</si>
  <si>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</si>
  <si>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</si>
  <si>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</si>
  <si>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</si>
  <si>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</si>
  <si>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</si>
  <si>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</si>
  <si>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</si>
  <si>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</si>
  <si>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</si>
  <si>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</si>
  <si>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</si>
  <si>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</si>
  <si>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</si>
  <si>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</si>
  <si>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</si>
  <si>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</si>
  <si>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</si>
  <si>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</si>
  <si>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</si>
  <si>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</si>
  <si>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</si>
  <si>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</si>
  <si>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</si>
  <si>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</si>
  <si>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</si>
  <si>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</si>
  <si>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</si>
  <si>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</si>
  <si>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</si>
  <si>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</si>
  <si>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</si>
  <si>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</si>
  <si>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</si>
  <si>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</si>
  <si>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</si>
  <si>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</si>
  <si>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</si>
  <si>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</si>
  <si>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</si>
  <si>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</si>
  <si>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</si>
  <si>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</si>
  <si>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</si>
  <si>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</si>
  <si>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</si>
  <si>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</si>
  <si>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</si>
  <si>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</si>
  <si>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</si>
  <si>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</si>
  <si>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</si>
  <si>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</si>
  <si>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</si>
  <si>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</si>
  <si>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</si>
  <si>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</si>
  <si>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</si>
  <si>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</si>
  <si>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</si>
  <si>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</si>
  <si>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</si>
  <si>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</si>
  <si>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</si>
  <si>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</si>
  <si>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</si>
  <si>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</si>
  <si>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</si>
  <si>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</si>
  <si>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</si>
  <si>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31.12.2020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</si>
  <si>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</si>
  <si>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</si>
  <si>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</si>
  <si>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</si>
  <si>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</si>
  <si>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</si>
  <si>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</si>
  <si>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</si>
  <si>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</si>
  <si>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</si>
  <si>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</si>
  <si>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</si>
  <si>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</si>
  <si>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</si>
  <si>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</si>
  <si>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</si>
  <si>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</si>
  <si>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</si>
  <si>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</si>
  <si>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</si>
  <si>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</si>
  <si>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</si>
  <si>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</si>
  <si>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</si>
  <si>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</si>
  <si>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</si>
  <si>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</si>
  <si>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</si>
  <si>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</si>
  <si>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</si>
  <si>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</si>
  <si>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</si>
  <si>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</si>
  <si>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</si>
  <si>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</si>
  <si>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</si>
  <si>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</si>
  <si>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</si>
  <si>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</si>
  <si>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</si>
  <si>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</si>
  <si>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</si>
  <si>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</si>
  <si>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</si>
  <si>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</si>
  <si>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</si>
  <si>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</si>
  <si>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</si>
  <si>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</si>
  <si>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</si>
  <si>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</si>
  <si>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</si>
  <si>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</si>
  <si>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</si>
  <si>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</si>
  <si>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</si>
  <si>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</si>
  <si>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</si>
  <si>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</si>
  <si>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</si>
  <si>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</si>
  <si>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</si>
  <si>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</si>
  <si>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</si>
  <si>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</si>
  <si>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</si>
  <si>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</si>
  <si>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</si>
  <si>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</si>
  <si>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</si>
  <si>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</si>
  <si>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</si>
  <si>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</si>
  <si>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</si>
  <si>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</si>
  <si>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</si>
  <si>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</si>
  <si>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</si>
  <si>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</si>
  <si>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</si>
  <si>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</si>
  <si>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</si>
  <si>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</si>
  <si>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</si>
  <si>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</si>
  <si>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</si>
  <si>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</si>
  <si>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</si>
  <si>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</si>
  <si>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</si>
  <si>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</si>
  <si>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</si>
  <si>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</si>
  <si>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</si>
  <si>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</si>
  <si>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</si>
  <si>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</si>
  <si>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</si>
  <si>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</si>
  <si>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</si>
  <si>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</si>
  <si>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</si>
  <si>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</si>
  <si>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</si>
  <si>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</si>
  <si>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</si>
  <si>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</si>
  <si>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</si>
  <si>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</si>
  <si>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</si>
  <si>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</si>
  <si>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</si>
  <si>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</si>
  <si>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</si>
  <si>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</si>
  <si>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</si>
  <si>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</si>
  <si>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</si>
  <si>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</si>
  <si>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</si>
  <si>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</si>
  <si>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</si>
  <si>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</si>
  <si>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</si>
  <si>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</si>
  <si>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</si>
  <si>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</si>
  <si>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</si>
  <si>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</si>
  <si>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</si>
  <si>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</si>
  <si>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</si>
  <si>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</si>
  <si>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</si>
  <si>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</si>
  <si>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</si>
  <si>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</si>
  <si>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</si>
  <si>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</si>
  <si>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</si>
  <si>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</si>
  <si>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</si>
  <si>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</si>
  <si>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</si>
  <si>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</si>
  <si>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</si>
  <si>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</si>
  <si>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</si>
  <si>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</si>
  <si>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</si>
  <si>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</si>
  <si>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</si>
  <si>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</si>
  <si>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</si>
  <si>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</si>
  <si>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</si>
  <si>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</si>
  <si>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</si>
  <si>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</si>
  <si>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</si>
  <si>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</si>
  <si>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</si>
  <si>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</si>
  <si>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</si>
  <si>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</si>
  <si>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</si>
  <si>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</si>
  <si>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</si>
  <si>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</si>
  <si>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</si>
  <si>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</si>
  <si>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</si>
  <si>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</si>
  <si>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</si>
  <si>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</si>
  <si>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</si>
  <si>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</si>
  <si>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</si>
  <si>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</si>
  <si>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</si>
  <si>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</si>
  <si>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</si>
  <si>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</si>
  <si>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</si>
  <si>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</si>
  <si>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</si>
  <si>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</si>
  <si>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</si>
  <si>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</si>
  <si>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</si>
  <si>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</si>
  <si>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</si>
  <si>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</si>
  <si>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</si>
  <si>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</si>
  <si>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</si>
  <si>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</si>
  <si>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</si>
  <si>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</si>
  <si>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</si>
  <si>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</si>
  <si>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</si>
  <si>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</si>
  <si>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</si>
  <si>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</si>
  <si>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</si>
  <si>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</si>
  <si>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</si>
  <si>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</si>
  <si>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ESTADO DE RESULTADOS DEL 1o.DE ENERO AL 30 DE SEPTIEMBRE DE 2021</t>
  </si>
  <si>
    <t>30.09.2021</t>
  </si>
  <si>
    <t>30.09.2020</t>
  </si>
  <si>
    <t>OTROS DEUDORES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</si>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</sst>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0" fontId="10" fillId="0" borderId="0" xfId="0" applyFont="1" applyAlignment="1">
      <alignment horizontal="center"/>
    </xf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0" fontId="1" fillId="0" borderId="0" xfId="55"/>
    <xf numFmtId="0" fontId="1" fillId="0" borderId="0" xfId="55" applyAlignment="1">
      <alignment horizontal="center"/>
    </xf>
    <xf numFmtId="165" fontId="1" fillId="0" borderId="0" xfId="56"/>
    <xf numFmtId="0" fontId="1" fillId="0" borderId="0" xfId="55" applyAlignment="1">
      <alignment horizontal="left"/>
    </xf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5" borderId="0" xfId="1" applyFont="1" applyFill="1"/>
    <xf numFmtId="165" fontId="29" fillId="33" borderId="0" xfId="1" applyFont="1" applyFill="1"/>
    <xf numFmtId="165" fontId="29" fillId="37" borderId="0" xfId="1" applyFont="1" applyFill="1"/>
    <xf numFmtId="165" fontId="29" fillId="38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0" fontId="5" fillId="0" borderId="0" xfId="1" applyNumberForma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175" fontId="5" fillId="0" borderId="0" xfId="0" applyNumberFormat="1" applyFont="1"/>
    <xf numFmtId="167" fontId="5" fillId="0" borderId="0" xfId="0" applyNumberFormat="1" applyFont="1" applyFill="1"/>
    <xf numFmtId="0" fontId="0" fillId="0" borderId="0" xfId="0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7" fontId="33" fillId="0" borderId="0" xfId="1" applyNumberFormat="1" applyFont="1"/>
    <xf numFmtId="167" fontId="33" fillId="0" borderId="0" xfId="1" applyNumberFormat="1" applyFont="1" applyBorder="1"/>
    <xf numFmtId="167" fontId="33" fillId="0" borderId="1" xfId="1" applyNumberFormat="1" applyFont="1" applyBorder="1"/>
    <xf numFmtId="167" fontId="34" fillId="0" borderId="0" xfId="1" applyNumberFormat="1" applyFont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5" fontId="5" fillId="0" borderId="0" xfId="1" applyFont="1"/>
    <xf numFmtId="4" fontId="0" fillId="33" borderId="0" xfId="0" applyNumberFormat="1" applyFill="1"/>
    <xf numFmtId="165" fontId="3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0" fontId="12" fillId="0" borderId="0" xfId="0" applyFont="1" applyAlignment="1">
      <alignment horizontal="left"/>
    </xf>
    <xf numFmtId="167" fontId="5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167" fontId="8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1"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topLeftCell="A10" zoomScale="80" zoomScaleNormal="80" zoomScaleSheetLayoutView="80" workbookViewId="0">
      <selection activeCell="F18" sqref="F18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23" t="s">
        <v>85</v>
      </c>
      <c r="C6" s="123"/>
      <c r="D6" s="123"/>
      <c r="E6" s="123"/>
      <c r="F6" s="123"/>
      <c r="G6" s="123"/>
      <c r="H6" s="123"/>
      <c r="I6" s="123"/>
      <c r="J6" s="123"/>
    </row>
    <row r="7" spans="2:13" ht="13" x14ac:dyDescent="0.3">
      <c r="B7" s="124" t="s">
        <v>323</v>
      </c>
      <c r="C7" s="124"/>
      <c r="D7" s="124"/>
      <c r="E7" s="124"/>
      <c r="F7" s="124"/>
      <c r="G7" s="124"/>
      <c r="H7" s="124"/>
      <c r="I7" s="124"/>
      <c r="J7" s="124"/>
    </row>
    <row r="8" spans="2:13" ht="13" x14ac:dyDescent="0.3">
      <c r="B8" s="124" t="s">
        <v>0</v>
      </c>
      <c r="C8" s="124"/>
      <c r="D8" s="124"/>
      <c r="E8" s="124"/>
      <c r="F8" s="124"/>
      <c r="G8" s="124"/>
      <c r="H8" s="124"/>
      <c r="I8" s="124"/>
      <c r="J8" s="124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18"/>
      <c r="I11" s="10"/>
      <c r="J11" s="118"/>
    </row>
    <row r="12" spans="2:13" ht="13" x14ac:dyDescent="0.3">
      <c r="B12" s="8"/>
      <c r="C12" s="8"/>
      <c r="D12" s="8"/>
      <c r="E12" s="8"/>
      <c r="F12" s="8"/>
      <c r="G12" s="8"/>
      <c r="H12" s="11" t="s">
        <v>324</v>
      </c>
      <c r="I12" s="10"/>
      <c r="J12" s="11" t="s">
        <v>325</v>
      </c>
      <c r="K12" s="62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87</v>
      </c>
      <c r="D15" s="8"/>
      <c r="E15" s="8"/>
      <c r="F15" s="8"/>
      <c r="G15" s="8"/>
      <c r="H15" s="72">
        <f>(-'Lista de Saldos IM'!E131-'Lista de Saldos IM'!E132-'Lista de Saldos IM'!E133)/1000</f>
        <v>2258.1999699999997</v>
      </c>
      <c r="I15" s="63"/>
      <c r="J15" s="77">
        <v>2204.6999999999998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2" t="e">
        <f>ROUND(#REF!/1000,1)*-1</f>
        <v>#REF!</v>
      </c>
      <c r="I16" s="63"/>
      <c r="J16" s="77" t="e">
        <f>ROUND(#REF!/1000,1)*-1</f>
        <v>#REF!</v>
      </c>
      <c r="K16" s="63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4">
        <f>+H15</f>
        <v>2258.1999699999997</v>
      </c>
      <c r="I17" s="63"/>
      <c r="J17" s="64">
        <f>+J15</f>
        <v>2204.6999999999998</v>
      </c>
      <c r="K17" s="64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3"/>
      <c r="I18" s="63"/>
      <c r="J18" s="91"/>
      <c r="K18" s="8"/>
    </row>
    <row r="19" spans="2:13" x14ac:dyDescent="0.25">
      <c r="B19" s="14"/>
      <c r="C19" s="25" t="s">
        <v>88</v>
      </c>
      <c r="D19" s="8"/>
      <c r="E19" s="8"/>
      <c r="F19" s="8"/>
      <c r="G19" s="8"/>
      <c r="H19" s="77">
        <f>('Lista de Saldos IM'!E138+'Lista de Saldos IM'!E139+'Lista de Saldos IM'!E140+'Lista de Saldos IM'!E142+'Lista de Saldos IM'!E143+'Lista de Saldos IM'!E144+'Lista de Saldos IM'!E145+'Lista de Saldos IM'!E146+'Lista de Saldos IM'!E147+'Lista de Saldos IM'!E148+'Lista de Saldos IM'!E149+'Lista de Saldos IM'!E150+'Lista de Saldos IM'!E151+'Lista de Saldos IM'!E153+'Lista de Saldos IM'!E154+'Lista de Saldos IM'!E155+'Lista de Saldos IM'!E157+'Lista de Saldos IM'!E156)/1000</f>
        <v>901.16093999999987</v>
      </c>
      <c r="I19" s="63"/>
      <c r="J19" s="77">
        <v>835</v>
      </c>
      <c r="K19" s="63"/>
      <c r="M19" s="74"/>
    </row>
    <row r="20" spans="2:13" x14ac:dyDescent="0.25">
      <c r="B20" s="8"/>
      <c r="C20" s="8"/>
      <c r="D20" s="8"/>
      <c r="E20" s="8"/>
      <c r="F20" s="8"/>
      <c r="G20" s="8"/>
      <c r="H20" s="63"/>
      <c r="I20" s="63"/>
      <c r="J20" s="91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4">
        <f>+H17-H19</f>
        <v>1357.0390299999999</v>
      </c>
      <c r="I21" s="63"/>
      <c r="J21" s="64">
        <f>+J17-J19</f>
        <v>1369.6999999999998</v>
      </c>
      <c r="K21" s="64"/>
    </row>
    <row r="22" spans="2:13" x14ac:dyDescent="0.25">
      <c r="H22" s="63"/>
      <c r="I22" s="63"/>
      <c r="J22" s="91"/>
      <c r="K22" s="2"/>
    </row>
    <row r="23" spans="2:13" x14ac:dyDescent="0.25">
      <c r="B23" s="8"/>
      <c r="C23" s="8"/>
      <c r="D23" s="8"/>
      <c r="E23" s="8"/>
      <c r="F23" s="8"/>
      <c r="G23" s="8"/>
      <c r="H23" s="63"/>
      <c r="I23" s="63"/>
      <c r="J23" s="91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3"/>
      <c r="I24" s="63"/>
      <c r="J24" s="91"/>
      <c r="K24" s="8"/>
    </row>
    <row r="25" spans="2:13" hidden="1" x14ac:dyDescent="0.25">
      <c r="B25" s="8"/>
      <c r="C25" s="8"/>
      <c r="D25" s="8"/>
      <c r="E25" s="8"/>
      <c r="F25" s="8"/>
      <c r="G25" s="8"/>
      <c r="H25" s="63"/>
      <c r="I25" s="63"/>
      <c r="J25" s="91"/>
      <c r="K25" s="8"/>
    </row>
    <row r="26" spans="2:13" hidden="1" x14ac:dyDescent="0.25">
      <c r="B26" s="8"/>
      <c r="C26" s="8"/>
      <c r="D26" s="8"/>
      <c r="E26" s="8"/>
      <c r="F26" s="8"/>
      <c r="G26" s="8"/>
      <c r="H26" s="71"/>
      <c r="I26" s="63"/>
      <c r="J26" s="92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91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2">
        <v>0</v>
      </c>
      <c r="I28" s="63"/>
      <c r="J28" s="77"/>
      <c r="K28" s="15"/>
    </row>
    <row r="29" spans="2:13" hidden="1" x14ac:dyDescent="0.25">
      <c r="B29" s="8"/>
      <c r="C29" s="8"/>
      <c r="D29" s="8"/>
      <c r="E29" s="8"/>
      <c r="F29" s="8"/>
      <c r="G29" s="8"/>
      <c r="H29" s="63"/>
      <c r="I29" s="63"/>
      <c r="J29" s="91"/>
      <c r="K29" s="8"/>
    </row>
    <row r="30" spans="2:13" hidden="1" x14ac:dyDescent="0.25">
      <c r="D30" s="2" t="s">
        <v>6</v>
      </c>
      <c r="H30" s="72">
        <f>+H27+H28</f>
        <v>0</v>
      </c>
      <c r="I30" s="63"/>
      <c r="J30" s="77">
        <f>+J27+J28</f>
        <v>0</v>
      </c>
      <c r="K30" s="17"/>
    </row>
    <row r="31" spans="2:13" hidden="1" x14ac:dyDescent="0.25">
      <c r="H31" s="63"/>
      <c r="I31" s="63"/>
      <c r="J31" s="91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4">
        <f>+H21-H30</f>
        <v>1357.0390299999999</v>
      </c>
      <c r="I32" s="63"/>
      <c r="J32" s="64">
        <f>+J21-J30</f>
        <v>1369.6999999999998</v>
      </c>
      <c r="K32" s="64"/>
    </row>
    <row r="33" spans="2:11" ht="13" hidden="1" x14ac:dyDescent="0.3">
      <c r="D33" s="117" t="s">
        <v>8</v>
      </c>
      <c r="H33" s="63"/>
      <c r="I33" s="63"/>
      <c r="J33" s="91"/>
      <c r="K33" s="2"/>
    </row>
    <row r="34" spans="2:11" x14ac:dyDescent="0.25">
      <c r="C34" s="2" t="s">
        <v>9</v>
      </c>
      <c r="H34" s="63"/>
      <c r="I34" s="63"/>
      <c r="J34" s="91"/>
      <c r="K34" s="2"/>
    </row>
    <row r="35" spans="2:11" hidden="1" x14ac:dyDescent="0.25">
      <c r="D35" s="2" t="s">
        <v>10</v>
      </c>
      <c r="E35" s="8"/>
      <c r="H35" s="63"/>
      <c r="I35" s="63"/>
      <c r="J35" s="91">
        <v>0</v>
      </c>
      <c r="K35" s="8"/>
    </row>
    <row r="36" spans="2:11" x14ac:dyDescent="0.25">
      <c r="D36" s="25" t="s">
        <v>5</v>
      </c>
      <c r="E36" s="8"/>
      <c r="F36" s="8"/>
      <c r="G36" s="8"/>
      <c r="H36" s="63">
        <f>'Lista de Saldos IM'!E191/1000</f>
        <v>261.79827999999998</v>
      </c>
      <c r="I36" s="63"/>
      <c r="J36" s="91">
        <v>213.6</v>
      </c>
      <c r="K36" s="8"/>
    </row>
    <row r="37" spans="2:11" x14ac:dyDescent="0.25">
      <c r="D37" s="8" t="s">
        <v>11</v>
      </c>
      <c r="E37" s="8"/>
      <c r="F37" s="8"/>
      <c r="G37" s="8"/>
      <c r="H37" s="53">
        <f>('Lista de Saldos IM'!E129+'Lista de Saldos IM'!E130+'Lista de Saldos IM'!E134+'Lista de Saldos IM'!E135+'Lista de Saldos IM'!E152+'Lista de Saldos IM'!E164)/1000</f>
        <v>28.321869999999997</v>
      </c>
      <c r="I37" s="63"/>
      <c r="J37" s="53">
        <v>210.5</v>
      </c>
      <c r="K37" s="63"/>
    </row>
    <row r="38" spans="2:11" x14ac:dyDescent="0.25">
      <c r="D38" s="8" t="s">
        <v>12</v>
      </c>
      <c r="E38" s="8"/>
      <c r="F38" s="8"/>
      <c r="G38" s="8"/>
      <c r="H38" s="63"/>
      <c r="I38" s="63"/>
      <c r="J38" s="91">
        <v>0</v>
      </c>
      <c r="K38" s="8"/>
    </row>
    <row r="39" spans="2:11" x14ac:dyDescent="0.25">
      <c r="H39" s="63"/>
      <c r="I39" s="63"/>
      <c r="J39" s="91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3"/>
      <c r="I40" s="63"/>
      <c r="J40" s="91"/>
      <c r="K40" s="8"/>
    </row>
    <row r="41" spans="2:11" x14ac:dyDescent="0.25">
      <c r="B41" s="8"/>
      <c r="C41" s="25" t="s">
        <v>89</v>
      </c>
      <c r="D41" s="8"/>
      <c r="E41" s="8"/>
      <c r="F41" s="8"/>
      <c r="G41" s="8"/>
      <c r="H41" s="72">
        <f>-'Lista de Saldos IM'!E159/1000</f>
        <v>3.6364000000000001</v>
      </c>
      <c r="I41" s="63"/>
      <c r="J41" s="77">
        <v>4.4000000000000004</v>
      </c>
      <c r="K41" s="63"/>
    </row>
    <row r="42" spans="2:11" x14ac:dyDescent="0.25">
      <c r="B42" s="8"/>
      <c r="C42" s="8"/>
      <c r="D42" s="8"/>
      <c r="E42" s="8"/>
      <c r="F42" s="8"/>
      <c r="G42" s="8"/>
      <c r="H42" s="63"/>
      <c r="I42" s="63"/>
      <c r="J42" s="91"/>
      <c r="K42" s="8"/>
    </row>
    <row r="43" spans="2:11" x14ac:dyDescent="0.25">
      <c r="H43" s="63"/>
      <c r="I43" s="63"/>
      <c r="J43" s="91"/>
      <c r="K43" s="2"/>
    </row>
    <row r="44" spans="2:11" ht="13" x14ac:dyDescent="0.3">
      <c r="B44" s="12"/>
      <c r="C44" s="125" t="s">
        <v>79</v>
      </c>
      <c r="D44" s="125"/>
      <c r="E44" s="125"/>
      <c r="F44" s="125"/>
      <c r="G44" s="118"/>
      <c r="H44" s="64">
        <f>H32-H35-H36-H37-H38+H41+H42</f>
        <v>1070.55528</v>
      </c>
      <c r="I44" s="64"/>
      <c r="J44" s="64">
        <f>J32-J35-J36-J37-J38+J41+J42</f>
        <v>949.99999999999989</v>
      </c>
      <c r="K44" s="64"/>
    </row>
    <row r="45" spans="2:11" x14ac:dyDescent="0.25">
      <c r="B45" s="12"/>
      <c r="H45" s="63"/>
      <c r="I45" s="63"/>
      <c r="J45" s="91"/>
      <c r="K45" s="2"/>
    </row>
    <row r="46" spans="2:11" x14ac:dyDescent="0.25">
      <c r="C46" s="12" t="s">
        <v>14</v>
      </c>
      <c r="D46" s="8"/>
      <c r="E46" s="8"/>
      <c r="F46" s="8"/>
      <c r="G46" s="8"/>
      <c r="H46" s="63"/>
      <c r="I46" s="63"/>
      <c r="J46" s="91"/>
      <c r="K46" s="8"/>
    </row>
    <row r="47" spans="2:11" x14ac:dyDescent="0.25">
      <c r="H47" s="63"/>
      <c r="I47" s="63"/>
      <c r="J47" s="91"/>
      <c r="K47" s="20"/>
    </row>
    <row r="48" spans="2:11" x14ac:dyDescent="0.25">
      <c r="C48" s="12" t="s">
        <v>15</v>
      </c>
      <c r="H48" s="63">
        <f>'Lista de Saldos IM'!E161/1000</f>
        <v>200.44468000000001</v>
      </c>
      <c r="I48" s="63"/>
      <c r="J48" s="91">
        <v>175.1</v>
      </c>
      <c r="K48" s="63"/>
    </row>
    <row r="49" spans="2:11" x14ac:dyDescent="0.25">
      <c r="B49" s="8"/>
      <c r="C49" s="27" t="s">
        <v>93</v>
      </c>
      <c r="H49" s="63">
        <v>0</v>
      </c>
      <c r="I49" s="63"/>
      <c r="J49" s="91">
        <v>0</v>
      </c>
      <c r="K49" s="63"/>
    </row>
    <row r="50" spans="2:11" x14ac:dyDescent="0.25">
      <c r="H50" s="72"/>
      <c r="I50" s="63"/>
      <c r="J50" s="77"/>
      <c r="K50" s="21"/>
    </row>
    <row r="51" spans="2:11" x14ac:dyDescent="0.25">
      <c r="H51" s="63"/>
      <c r="I51" s="63"/>
      <c r="J51" s="91"/>
      <c r="K51" s="21"/>
    </row>
    <row r="52" spans="2:11" ht="13.5" thickBot="1" x14ac:dyDescent="0.35">
      <c r="C52" s="6" t="s">
        <v>80</v>
      </c>
      <c r="D52" s="6"/>
      <c r="E52" s="6"/>
      <c r="F52" s="8"/>
      <c r="G52" s="8"/>
      <c r="H52" s="59">
        <f>H44-H48-H49</f>
        <v>870.11059999999998</v>
      </c>
      <c r="I52" s="63"/>
      <c r="J52" s="59">
        <f>J44-J48-J49</f>
        <v>774.89999999999986</v>
      </c>
      <c r="K52" s="21"/>
    </row>
    <row r="53" spans="2:11" ht="13" thickTop="1" x14ac:dyDescent="0.25">
      <c r="H53" s="63"/>
      <c r="I53" s="63"/>
      <c r="J53" s="63"/>
      <c r="K53" s="8"/>
    </row>
    <row r="54" spans="2:11" x14ac:dyDescent="0.25">
      <c r="H54" s="63"/>
      <c r="I54" s="63"/>
      <c r="J54" s="63"/>
      <c r="K54" s="8"/>
    </row>
    <row r="55" spans="2:11" x14ac:dyDescent="0.25">
      <c r="H55" s="63"/>
      <c r="I55" s="63"/>
      <c r="J55" s="63"/>
      <c r="K55" s="8"/>
    </row>
    <row r="56" spans="2:11" x14ac:dyDescent="0.25">
      <c r="H56" s="63"/>
      <c r="I56" s="63"/>
      <c r="J56" s="63"/>
    </row>
    <row r="57" spans="2:11" x14ac:dyDescent="0.25">
      <c r="H57" s="70"/>
      <c r="I57" s="70"/>
      <c r="J57" s="70"/>
      <c r="K57" s="23"/>
    </row>
    <row r="58" spans="2:11" x14ac:dyDescent="0.25">
      <c r="C58" s="24"/>
      <c r="H58" s="63"/>
      <c r="I58" s="63"/>
      <c r="J58" s="63"/>
    </row>
    <row r="59" spans="2:11" x14ac:dyDescent="0.25">
      <c r="C59" s="51" t="s">
        <v>112</v>
      </c>
      <c r="E59" s="25"/>
      <c r="F59" s="27"/>
      <c r="G59" s="75"/>
      <c r="H59" s="69"/>
      <c r="I59" s="72"/>
      <c r="J59" s="69"/>
    </row>
    <row r="60" spans="2:11" x14ac:dyDescent="0.25">
      <c r="C60" s="27"/>
      <c r="D60" s="27" t="s">
        <v>90</v>
      </c>
      <c r="E60" s="25"/>
      <c r="F60" s="25"/>
      <c r="G60" s="126" t="s">
        <v>96</v>
      </c>
      <c r="H60" s="126"/>
      <c r="I60" s="126"/>
      <c r="J60" s="53"/>
    </row>
    <row r="61" spans="2:11" x14ac:dyDescent="0.25">
      <c r="H61" s="63"/>
      <c r="I61" s="63"/>
      <c r="J61" s="63"/>
    </row>
    <row r="62" spans="2:11" x14ac:dyDescent="0.25">
      <c r="H62" s="63"/>
      <c r="I62" s="63"/>
      <c r="J62" s="63"/>
    </row>
    <row r="63" spans="2:11" x14ac:dyDescent="0.25">
      <c r="H63" s="63"/>
      <c r="I63" s="63"/>
      <c r="J63" s="63"/>
    </row>
    <row r="64" spans="2:11" x14ac:dyDescent="0.25">
      <c r="H64" s="63"/>
      <c r="I64" s="63"/>
      <c r="J64" s="63"/>
    </row>
    <row r="65" spans="8:10" x14ac:dyDescent="0.25">
      <c r="H65" s="63"/>
      <c r="I65" s="63"/>
      <c r="J65" s="63"/>
    </row>
    <row r="66" spans="8:10" x14ac:dyDescent="0.25">
      <c r="H66" s="63"/>
      <c r="I66" s="63"/>
      <c r="J66" s="63"/>
    </row>
    <row r="67" spans="8:10" x14ac:dyDescent="0.25">
      <c r="H67" s="63"/>
      <c r="I67" s="63"/>
      <c r="J67" s="63"/>
    </row>
    <row r="68" spans="8:10" x14ac:dyDescent="0.25">
      <c r="H68" s="63"/>
      <c r="I68" s="63"/>
      <c r="J68" s="63"/>
    </row>
    <row r="69" spans="8:10" x14ac:dyDescent="0.25">
      <c r="H69" s="63"/>
      <c r="I69" s="63"/>
      <c r="J69" s="63"/>
    </row>
    <row r="70" spans="8:10" x14ac:dyDescent="0.25">
      <c r="H70" s="63"/>
      <c r="I70" s="63"/>
      <c r="J70" s="63"/>
    </row>
    <row r="71" spans="8:10" x14ac:dyDescent="0.25">
      <c r="H71" s="63"/>
      <c r="I71" s="63"/>
      <c r="J71" s="63"/>
    </row>
    <row r="72" spans="8:10" x14ac:dyDescent="0.25">
      <c r="H72" s="63"/>
      <c r="I72" s="63"/>
      <c r="J72" s="63"/>
    </row>
    <row r="73" spans="8:10" x14ac:dyDescent="0.25">
      <c r="H73" s="63"/>
      <c r="I73" s="63"/>
      <c r="J73" s="63"/>
    </row>
    <row r="74" spans="8:10" x14ac:dyDescent="0.25">
      <c r="H74" s="63"/>
      <c r="I74" s="63"/>
      <c r="J74" s="63"/>
    </row>
    <row r="75" spans="8:10" x14ac:dyDescent="0.25">
      <c r="H75" s="63"/>
      <c r="I75" s="63"/>
      <c r="J75" s="63"/>
    </row>
    <row r="76" spans="8:10" x14ac:dyDescent="0.25">
      <c r="H76" s="63"/>
      <c r="I76" s="63"/>
      <c r="J76" s="63"/>
    </row>
    <row r="77" spans="8:10" x14ac:dyDescent="0.25">
      <c r="H77" s="63"/>
      <c r="I77" s="63"/>
      <c r="J77" s="63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6"/>
  <sheetViews>
    <sheetView showGridLines="0" view="pageBreakPreview" topLeftCell="B31" zoomScale="80" zoomScaleNormal="90" zoomScaleSheetLayoutView="80" workbookViewId="0">
      <selection activeCell="H43" sqref="H43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23" t="s">
        <v>85</v>
      </c>
      <c r="C6" s="123"/>
      <c r="D6" s="123"/>
      <c r="E6" s="123"/>
      <c r="F6" s="123"/>
      <c r="G6" s="123"/>
      <c r="H6" s="123"/>
      <c r="I6" s="123"/>
    </row>
    <row r="7" spans="2:11" ht="13" x14ac:dyDescent="0.3">
      <c r="B7" s="125" t="s">
        <v>110</v>
      </c>
      <c r="C7" s="131"/>
      <c r="D7" s="131"/>
      <c r="E7" s="131"/>
      <c r="F7" s="131"/>
      <c r="G7" s="131"/>
      <c r="H7" s="131"/>
      <c r="I7" s="131"/>
    </row>
    <row r="8" spans="2:11" ht="13" x14ac:dyDescent="0.3">
      <c r="B8" s="131" t="s">
        <v>16</v>
      </c>
      <c r="C8" s="131"/>
      <c r="D8" s="131"/>
      <c r="E8" s="131"/>
      <c r="F8" s="131"/>
      <c r="G8" s="131"/>
      <c r="H8" s="131"/>
      <c r="I8" s="131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100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324</v>
      </c>
      <c r="H11" s="25"/>
      <c r="I11" s="11" t="s">
        <v>113</v>
      </c>
    </row>
    <row r="12" spans="2:11" ht="13" x14ac:dyDescent="0.3">
      <c r="B12" s="13" t="s">
        <v>101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7">
        <f>'Lista de Saldos IM'!E46/1000</f>
        <v>1414.1012600000001</v>
      </c>
      <c r="H13" s="25"/>
      <c r="I13" s="25">
        <v>411.8202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8">
        <f>('Lista de Saldos IM'!E47+'Lista de Saldos IM'!E48+'Lista de Saldos IM'!E49+'Lista de Saldos IM'!E50+'Lista de Saldos IM'!E57)/1000</f>
        <v>12485.344060000001</v>
      </c>
      <c r="H14" s="25"/>
      <c r="I14" s="25">
        <f>5209.70641+2000</f>
        <v>7209.7064099999998</v>
      </c>
      <c r="J14" s="25"/>
      <c r="K14" s="23"/>
    </row>
    <row r="15" spans="2:11" x14ac:dyDescent="0.25">
      <c r="B15" s="25" t="s">
        <v>114</v>
      </c>
      <c r="C15" s="25"/>
      <c r="D15" s="25"/>
      <c r="E15" s="25"/>
      <c r="F15" s="25"/>
      <c r="G15" s="98">
        <f>'Lista de Saldos IM'!E58</f>
        <v>0</v>
      </c>
      <c r="H15" s="25"/>
      <c r="I15" s="25">
        <v>2.4906299999999999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95">
        <f>('Lista de Saldos IM'!E59+'Lista de Saldos IM'!E60)/1000</f>
        <v>171.89592999999999</v>
      </c>
      <c r="H16" s="25"/>
      <c r="I16" s="26">
        <v>194.51172</v>
      </c>
      <c r="J16" s="25"/>
    </row>
    <row r="17" spans="1:12" ht="13" x14ac:dyDescent="0.3">
      <c r="B17"/>
      <c r="C17" s="18" t="s">
        <v>103</v>
      </c>
      <c r="D17" s="31"/>
      <c r="E17" s="25"/>
      <c r="F17" s="25"/>
      <c r="G17" s="99">
        <f>SUM(G13:G16)</f>
        <v>14071.341250000001</v>
      </c>
      <c r="H17" s="36"/>
      <c r="I17" s="36">
        <f>SUM(I13:I16)</f>
        <v>7818.5289600000006</v>
      </c>
      <c r="J17" s="36"/>
    </row>
    <row r="18" spans="1:12" ht="15" customHeight="1" x14ac:dyDescent="0.25">
      <c r="F18" s="25"/>
      <c r="G18" s="100"/>
    </row>
    <row r="19" spans="1:12" ht="13" x14ac:dyDescent="0.3">
      <c r="A19"/>
      <c r="B19" s="13" t="s">
        <v>102</v>
      </c>
      <c r="C19" s="25"/>
      <c r="D19" s="25"/>
      <c r="E19" s="25"/>
      <c r="F19" s="25"/>
      <c r="G19" s="99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8">
        <f>('Lista de Saldos IM'!E64+'Lista de Saldos IM'!E68+'Lista de Saldos IM'!E86+'Lista de Saldos IM'!E75+'Lista de Saldos IM'!E74+'Lista de Saldos IM'!E73+'Lista de Saldos IM'!E72+'Lista de Saldos IM'!E71+'Lista de Saldos IM'!E70+'Lista de Saldos IM'!E69+'Lista de Saldos IM'!E76+'Lista de Saldos IM'!E88)/1000</f>
        <v>13307.09403</v>
      </c>
      <c r="H20" s="25"/>
      <c r="I20" s="25">
        <v>13565.580239999999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8"/>
      <c r="H21" s="25"/>
      <c r="I21" s="25"/>
      <c r="J21" s="25"/>
    </row>
    <row r="22" spans="1:12" x14ac:dyDescent="0.25">
      <c r="B22" s="1" t="s">
        <v>75</v>
      </c>
      <c r="C22" s="25"/>
      <c r="D22" s="25"/>
      <c r="E22" s="25"/>
      <c r="F22" s="25"/>
      <c r="G22" s="98">
        <f>'Lista de Saldos IM'!E61/1000</f>
        <v>1500</v>
      </c>
      <c r="H22" s="25"/>
      <c r="I22" s="25">
        <v>1500</v>
      </c>
      <c r="J22" s="25"/>
    </row>
    <row r="23" spans="1:12" ht="13.5" hidden="1" customHeight="1" x14ac:dyDescent="0.25">
      <c r="B23" s="25" t="s">
        <v>97</v>
      </c>
      <c r="C23" s="25"/>
      <c r="D23" s="25"/>
      <c r="E23" s="25"/>
      <c r="F23" s="25"/>
      <c r="G23" s="26"/>
      <c r="H23" s="25"/>
      <c r="I23" s="26">
        <v>0</v>
      </c>
      <c r="J23" s="25"/>
      <c r="L23" s="25"/>
    </row>
    <row r="24" spans="1:12" ht="13" x14ac:dyDescent="0.3">
      <c r="B24"/>
      <c r="C24" s="18" t="s">
        <v>104</v>
      </c>
      <c r="D24" s="31"/>
      <c r="E24" s="25"/>
      <c r="F24" s="25"/>
      <c r="G24" s="36">
        <f>SUM(G20:G23)</f>
        <v>14807.09403</v>
      </c>
      <c r="H24" s="25"/>
      <c r="I24" s="36">
        <f>SUM(I20:I23)</f>
        <v>15065.580239999999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105</v>
      </c>
      <c r="D27" s="30"/>
      <c r="E27" s="25"/>
      <c r="F27" s="25"/>
      <c r="G27" s="38">
        <f>+G24+G17</f>
        <v>28878.435280000002</v>
      </c>
      <c r="H27" s="25"/>
      <c r="I27" s="38">
        <f>+I24+I17</f>
        <v>22884.109199999999</v>
      </c>
      <c r="J27" s="25"/>
    </row>
    <row r="28" spans="1:12" ht="13.5" thickTop="1" x14ac:dyDescent="0.3">
      <c r="H28" s="36"/>
      <c r="J28" s="36"/>
    </row>
    <row r="30" spans="1:12" x14ac:dyDescent="0.25">
      <c r="G30" s="94"/>
    </row>
    <row r="31" spans="1:12" ht="13" x14ac:dyDescent="0.3">
      <c r="B31" s="33" t="s">
        <v>23</v>
      </c>
      <c r="C31" s="25"/>
      <c r="D31" s="25"/>
      <c r="E31" s="25"/>
      <c r="F31" s="25"/>
      <c r="G31" s="93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101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13">
        <f>-'Lista de Saldos IM'!E90/1000</f>
        <v>86.801690000000008</v>
      </c>
      <c r="H35" s="25"/>
      <c r="I35" s="25">
        <v>7115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114">
        <f>-'Lista de Saldos IM'!E91/1000</f>
        <v>932.58692000000008</v>
      </c>
      <c r="H36" s="25"/>
      <c r="I36" s="78">
        <v>925.75023999999996</v>
      </c>
      <c r="J36" s="25"/>
    </row>
    <row r="37" spans="2:14" x14ac:dyDescent="0.25">
      <c r="B37" s="1" t="s">
        <v>26</v>
      </c>
      <c r="C37" s="25"/>
      <c r="D37" s="25"/>
      <c r="E37" s="25"/>
      <c r="F37" s="25"/>
      <c r="G37" s="115">
        <f>-'Lista de Saldos IM'!E92/1000</f>
        <v>53.830220000000004</v>
      </c>
      <c r="H37" s="25"/>
      <c r="I37" s="26">
        <v>0</v>
      </c>
      <c r="J37" s="25"/>
      <c r="N37" s="96"/>
    </row>
    <row r="38" spans="2:14" ht="13" x14ac:dyDescent="0.3">
      <c r="B38" s="25"/>
      <c r="C38" s="25"/>
      <c r="D38" s="25"/>
      <c r="E38" s="25"/>
      <c r="F38" s="25"/>
      <c r="G38" s="116">
        <f>SUM(G35:G37)</f>
        <v>1073.21883</v>
      </c>
      <c r="H38" s="13"/>
      <c r="I38" s="13">
        <f>SUM(I35:I37)</f>
        <v>8040.7502400000003</v>
      </c>
      <c r="J38" s="13"/>
    </row>
    <row r="39" spans="2:14" x14ac:dyDescent="0.25">
      <c r="G39" s="25"/>
      <c r="I39" s="25"/>
    </row>
    <row r="40" spans="2:14" x14ac:dyDescent="0.25">
      <c r="B40" s="25" t="s">
        <v>27</v>
      </c>
      <c r="C40" s="25"/>
      <c r="D40" s="25"/>
      <c r="E40" s="25"/>
      <c r="F40" s="65"/>
      <c r="G40" s="25">
        <f>(-'Lista de Saldos IM'!E94-'Lista de Saldos IM'!E95)/1000</f>
        <v>263.83560999999997</v>
      </c>
      <c r="H40" s="25"/>
      <c r="I40" s="25">
        <v>484.06860999999998</v>
      </c>
      <c r="J40" s="25"/>
    </row>
    <row r="41" spans="2:14" x14ac:dyDescent="0.25">
      <c r="B41" s="25" t="s">
        <v>28</v>
      </c>
      <c r="C41" s="25"/>
      <c r="D41" s="25"/>
      <c r="E41" s="25"/>
      <c r="F41" s="65"/>
      <c r="G41" s="95">
        <f>(-'Lista de Saldos IM'!E107-'Lista de Saldos IM'!E110)/1000</f>
        <v>311.26620000000003</v>
      </c>
      <c r="H41" s="25"/>
      <c r="I41" s="26">
        <v>231.32704999999999</v>
      </c>
      <c r="J41" s="25"/>
    </row>
    <row r="42" spans="2:14" ht="13" x14ac:dyDescent="0.3">
      <c r="B42" s="39"/>
      <c r="C42" s="30"/>
      <c r="D42"/>
      <c r="E42"/>
      <c r="F42"/>
      <c r="G42" s="36">
        <f>SUM(G40:G41)</f>
        <v>575.10181</v>
      </c>
      <c r="H42" s="25"/>
      <c r="I42" s="36">
        <f>SUM(I40:I41)</f>
        <v>715.39565999999991</v>
      </c>
      <c r="J42" s="25"/>
    </row>
    <row r="43" spans="2:14" ht="13" x14ac:dyDescent="0.3">
      <c r="B43" s="39"/>
      <c r="C43" s="30"/>
      <c r="D43"/>
      <c r="E43"/>
      <c r="F43"/>
      <c r="G43" s="36"/>
      <c r="H43" s="25"/>
      <c r="I43" s="36"/>
      <c r="J43" s="25"/>
    </row>
    <row r="44" spans="2:14" ht="13" x14ac:dyDescent="0.3">
      <c r="B44" s="39"/>
      <c r="C44" s="18" t="s">
        <v>106</v>
      </c>
      <c r="D44"/>
      <c r="E44"/>
      <c r="F44"/>
      <c r="G44" s="36">
        <f>G38+G42</f>
        <v>1648.3206399999999</v>
      </c>
      <c r="H44" s="25"/>
      <c r="I44" s="36">
        <f>I38+I42</f>
        <v>8756.1458999999995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102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98</v>
      </c>
      <c r="C48"/>
      <c r="D48"/>
      <c r="E48"/>
      <c r="F48"/>
      <c r="G48" s="40">
        <f>1039717.39/1000</f>
        <v>1039.71739</v>
      </c>
      <c r="H48" s="41"/>
      <c r="I48" s="40">
        <v>1039.71739</v>
      </c>
      <c r="J48" s="41"/>
    </row>
    <row r="49" spans="2:12" x14ac:dyDescent="0.25">
      <c r="B49" s="25" t="s">
        <v>29</v>
      </c>
      <c r="C49"/>
      <c r="D49"/>
      <c r="E49"/>
      <c r="F49" s="65"/>
      <c r="G49" s="26">
        <f>(-'Lista de Saldos IM'!E93-'Lista de Saldos IM'!E108-'Lista de Saldos IM'!E113-'Lista de Saldos IM'!E112)/1000</f>
        <v>16997.258999999998</v>
      </c>
      <c r="H49"/>
      <c r="I49" s="26">
        <v>4765.2182599999996</v>
      </c>
      <c r="J49"/>
    </row>
    <row r="50" spans="2:12" x14ac:dyDescent="0.25">
      <c r="B50" s="25"/>
      <c r="C50"/>
      <c r="D50"/>
      <c r="E50"/>
      <c r="F50" s="65"/>
      <c r="G50" s="25"/>
      <c r="H50"/>
      <c r="I50" s="25"/>
      <c r="J50"/>
    </row>
    <row r="51" spans="2:12" ht="13" x14ac:dyDescent="0.3">
      <c r="C51" s="18" t="s">
        <v>107</v>
      </c>
      <c r="D51" s="25"/>
      <c r="E51" s="25"/>
      <c r="F51" s="25"/>
      <c r="G51" s="36">
        <f>SUM(G48:G49)</f>
        <v>18036.97639</v>
      </c>
      <c r="H51"/>
      <c r="I51" s="36">
        <f>SUM(I48:I49)</f>
        <v>5804.9356499999994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99</v>
      </c>
      <c r="G53" s="64">
        <f>+G44+G51</f>
        <v>19685.297030000002</v>
      </c>
      <c r="H53" s="25"/>
      <c r="I53" s="64">
        <f>+I44+I51</f>
        <v>14561.081549999999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2301.6970000000001</v>
      </c>
      <c r="J57" s="25"/>
    </row>
    <row r="58" spans="2:12" hidden="1" x14ac:dyDescent="0.25">
      <c r="B58" s="25" t="s">
        <v>91</v>
      </c>
      <c r="C58" s="25"/>
      <c r="D58" s="25"/>
      <c r="E58" s="25"/>
      <c r="F58" s="25"/>
      <c r="G58" s="25"/>
      <c r="H58" s="25"/>
      <c r="I58" s="25"/>
      <c r="J58" s="25"/>
    </row>
    <row r="59" spans="2:12" x14ac:dyDescent="0.25">
      <c r="B59" s="1" t="s">
        <v>32</v>
      </c>
      <c r="G59" s="25">
        <f>6021330.65/1000</f>
        <v>6021.3306500000008</v>
      </c>
      <c r="I59" s="25">
        <v>4954.7006600000004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f>RESULTADO!H52</f>
        <v>870.11059999999998</v>
      </c>
      <c r="H60" s="25"/>
      <c r="I60" s="43">
        <v>1066.6299899999999</v>
      </c>
      <c r="J60" s="25"/>
    </row>
    <row r="61" spans="2:12" ht="13" x14ac:dyDescent="0.3">
      <c r="B61" s="25"/>
      <c r="C61" s="6" t="s">
        <v>108</v>
      </c>
      <c r="D61" s="31"/>
      <c r="E61" s="25"/>
      <c r="F61" s="25"/>
      <c r="G61" s="37">
        <f>SUM(G57:G60)</f>
        <v>9193.13825</v>
      </c>
      <c r="H61" s="36"/>
      <c r="I61" s="37">
        <f>SUM(I57:I60)</f>
        <v>8323.02765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109</v>
      </c>
      <c r="D63" s="30"/>
      <c r="E63" s="25"/>
      <c r="F63" s="25"/>
      <c r="G63" s="22">
        <f>+G53+G61</f>
        <v>28878.435280000002</v>
      </c>
      <c r="H63" s="36"/>
      <c r="I63" s="22">
        <f>+I53+I61</f>
        <v>22884.109199999999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6"/>
    </row>
    <row r="65" spans="2:9" x14ac:dyDescent="0.25">
      <c r="B65"/>
      <c r="C65"/>
      <c r="D65"/>
      <c r="E65"/>
      <c r="F65"/>
      <c r="G65" s="42"/>
      <c r="H65"/>
      <c r="I65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25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28" t="s">
        <v>90</v>
      </c>
      <c r="C70" s="128"/>
      <c r="D70" s="25"/>
      <c r="F70" s="132" t="s">
        <v>96</v>
      </c>
      <c r="G70" s="133"/>
      <c r="H70" s="25"/>
      <c r="I70" s="32"/>
    </row>
    <row r="71" spans="2:9" x14ac:dyDescent="0.25">
      <c r="B71" s="128"/>
      <c r="C71" s="128"/>
      <c r="D71" s="25"/>
      <c r="E71"/>
      <c r="F71" s="129"/>
      <c r="G71" s="129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30"/>
      <c r="C74" s="130"/>
      <c r="D74" s="130"/>
      <c r="E74" s="130"/>
      <c r="F74" s="130"/>
      <c r="G74" s="130"/>
      <c r="H74" s="130"/>
      <c r="I74" s="25"/>
    </row>
    <row r="75" spans="2:9" x14ac:dyDescent="0.25">
      <c r="B75" s="130"/>
      <c r="C75" s="130"/>
      <c r="D75" s="130"/>
      <c r="E75" s="130"/>
      <c r="F75" s="130"/>
      <c r="G75" s="130"/>
      <c r="H75" s="130"/>
    </row>
    <row r="76" spans="2:9" x14ac:dyDescent="0.25">
      <c r="B76" s="127"/>
      <c r="C76" s="127"/>
      <c r="D76" s="127"/>
      <c r="E76" s="127"/>
      <c r="F76" s="127"/>
      <c r="G76" s="127"/>
      <c r="H76" s="127"/>
    </row>
  </sheetData>
  <mergeCells count="10">
    <mergeCell ref="B6:I6"/>
    <mergeCell ref="B7:I7"/>
    <mergeCell ref="B8:I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7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90"/>
  <sheetViews>
    <sheetView showGridLines="0" tabSelected="1" zoomScale="80" zoomScaleNormal="80" workbookViewId="0">
      <selection activeCell="E12" sqref="E12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85</v>
      </c>
      <c r="E3" s="5" t="s">
        <v>327</v>
      </c>
      <c r="G3" s="35"/>
      <c r="H3" s="5" t="s">
        <v>34</v>
      </c>
    </row>
    <row r="4" spans="2:9" ht="13" x14ac:dyDescent="0.3">
      <c r="E4" s="35">
        <v>2021</v>
      </c>
      <c r="H4" s="35">
        <v>2020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34" t="s">
        <v>35</v>
      </c>
      <c r="C7" s="134"/>
      <c r="D7" s="134"/>
      <c r="E7" s="134"/>
      <c r="F7" s="134"/>
      <c r="G7" s="134"/>
      <c r="H7" s="134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0.2</v>
      </c>
    </row>
    <row r="10" spans="2:9" x14ac:dyDescent="0.25">
      <c r="E10" s="25"/>
      <c r="F10" s="25"/>
      <c r="G10" s="25"/>
      <c r="H10" s="25"/>
    </row>
    <row r="11" spans="2:9" hidden="1" x14ac:dyDescent="0.25">
      <c r="B11" s="1" t="s">
        <v>116</v>
      </c>
      <c r="E11" s="25"/>
      <c r="F11" s="25"/>
      <c r="G11" s="25"/>
      <c r="H11" s="25"/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119">
        <f>('Lista de Saldos IM'!E10+'Lista de Saldos IM'!E18+'Lista de Saldos IM'!E23+'Lista de Saldos IM'!E26+'Lista de Saldos IM'!E34+'Lista de Saldos IM'!E37+'Lista de Saldos IM'!E41+'Lista de Saldos IM'!E44+'Lista de Saldos IM'!E12+'Lista de Saldos IM'!E14+'Lista de Saldos IM'!E20+'Lista de Saldos IM'!E21+'Lista de Saldos IM'!E22+'Lista de Saldos IM'!E27+++'Lista de Saldos IM'!E32+'Lista de Saldos IM'!E38+'Lista de Saldos IM'!E39+'Lista de Saldos IM'!E40+'Lista de Saldos IM'!E43)/1000</f>
        <v>1348.7851499999999</v>
      </c>
      <c r="F13" s="25"/>
      <c r="G13" s="25"/>
      <c r="H13" s="25">
        <v>48.365639999999999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121">
        <f>'Lista de Saldos IM'!E45/1000</f>
        <v>65.156109999999998</v>
      </c>
      <c r="F15" s="25"/>
      <c r="G15" s="25"/>
      <c r="H15" s="25">
        <v>143.4408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81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1414.1012599999999</v>
      </c>
      <c r="F19" s="49"/>
      <c r="G19" s="49"/>
      <c r="H19" s="48">
        <f>SUM(H9:H18)</f>
        <v>192.00644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34" t="s">
        <v>39</v>
      </c>
      <c r="C22" s="134"/>
      <c r="D22" s="134"/>
      <c r="E22" s="134"/>
      <c r="F22" s="134"/>
      <c r="G22" s="134"/>
      <c r="H22" s="134"/>
    </row>
    <row r="24" spans="2:10" x14ac:dyDescent="0.25">
      <c r="B24" s="1" t="s">
        <v>40</v>
      </c>
      <c r="E24" s="25">
        <f>('Lista de Saldos IM'!E47+'Lista de Saldos IM'!E48-'Lista de Saldos IM'!D46)/1000</f>
        <v>2918.3669100000002</v>
      </c>
      <c r="F24" s="25"/>
      <c r="G24" s="25"/>
      <c r="H24" s="25">
        <v>2823.3782999999999</v>
      </c>
    </row>
    <row r="25" spans="2:10" x14ac:dyDescent="0.25">
      <c r="E25" s="25"/>
      <c r="F25" s="25"/>
      <c r="G25" s="25"/>
      <c r="H25" s="25"/>
    </row>
    <row r="26" spans="2:10" x14ac:dyDescent="0.25">
      <c r="B26" s="51" t="s">
        <v>92</v>
      </c>
      <c r="E26" s="25">
        <v>219.9</v>
      </c>
      <c r="F26" s="25"/>
      <c r="G26" s="25"/>
      <c r="H26" s="25">
        <v>219.9</v>
      </c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115</v>
      </c>
      <c r="E28" s="98">
        <f>('Lista de Saldos IM'!E49+'Lista de Saldos IM'!E50)/1000</f>
        <v>8696.7059700000009</v>
      </c>
      <c r="F28" s="25"/>
      <c r="G28" s="25"/>
      <c r="H28" s="25">
        <v>2350</v>
      </c>
    </row>
    <row r="29" spans="2:10" x14ac:dyDescent="0.25">
      <c r="E29" s="25"/>
      <c r="F29" s="25"/>
      <c r="G29" s="25"/>
      <c r="H29" s="25"/>
    </row>
    <row r="30" spans="2:10" hidden="1" x14ac:dyDescent="0.25">
      <c r="B30" s="52" t="s">
        <v>41</v>
      </c>
      <c r="D30" s="25"/>
      <c r="E30" s="25"/>
      <c r="F30" s="25"/>
      <c r="G30" s="25"/>
      <c r="H30" s="25"/>
    </row>
    <row r="31" spans="2:10" hidden="1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83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94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78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326</v>
      </c>
      <c r="D46" s="25"/>
      <c r="E46" s="98">
        <f>'Lista de Saldos IM'!E57/1000</f>
        <v>650.41741999999999</v>
      </c>
      <c r="F46" s="25"/>
      <c r="G46" s="25"/>
      <c r="H46" s="25">
        <v>36.328110000000002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hidden="1" x14ac:dyDescent="0.25">
      <c r="B48" s="1" t="s">
        <v>84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12485.390300000001</v>
      </c>
      <c r="F50" s="49"/>
      <c r="G50" s="49"/>
      <c r="H50" s="48">
        <f>SUM(H24:H49)</f>
        <v>5429.6064100000003</v>
      </c>
      <c r="J50" s="23"/>
      <c r="N50" s="101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34" t="s">
        <v>19</v>
      </c>
      <c r="C52" s="134"/>
      <c r="D52" s="134"/>
      <c r="E52" s="134"/>
      <c r="F52" s="134"/>
      <c r="G52" s="134"/>
      <c r="H52" s="134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34" t="s">
        <v>54</v>
      </c>
      <c r="C77" s="134"/>
      <c r="D77" s="134"/>
      <c r="E77" s="134"/>
      <c r="F77" s="134"/>
      <c r="G77" s="134"/>
      <c r="H77" s="134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76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hidden="1" x14ac:dyDescent="0.25">
      <c r="B81" s="1" t="s">
        <v>95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82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('Lista de Saldos IM'!E59+'Lista de Saldos IM'!E60)/1000</f>
        <v>171.89592999999999</v>
      </c>
      <c r="F85" s="25"/>
      <c r="G85" s="25"/>
      <c r="H85" s="25">
        <v>194.51172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74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171.89592999999999</v>
      </c>
      <c r="F90" s="36"/>
      <c r="G90" s="36"/>
      <c r="H90" s="38">
        <f>SUM(H79:H89)</f>
        <v>194.51172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hidden="1" x14ac:dyDescent="0.3">
      <c r="E99" s="36"/>
      <c r="F99" s="36"/>
      <c r="G99" s="36"/>
      <c r="H99" s="36"/>
    </row>
    <row r="100" spans="2:8" ht="13" hidden="1" x14ac:dyDescent="0.3">
      <c r="E100" s="36"/>
      <c r="F100" s="36"/>
      <c r="G100" s="36"/>
      <c r="H100" s="36"/>
    </row>
    <row r="101" spans="2:8" ht="13" x14ac:dyDescent="0.3">
      <c r="E101" s="36"/>
      <c r="F101" s="36"/>
      <c r="G101" s="36"/>
      <c r="H101" s="36"/>
    </row>
    <row r="102" spans="2:8" ht="13" x14ac:dyDescent="0.3">
      <c r="B102" s="134" t="s">
        <v>56</v>
      </c>
      <c r="C102" s="134"/>
      <c r="D102" s="134"/>
      <c r="E102" s="134"/>
      <c r="F102" s="134"/>
      <c r="G102" s="134"/>
      <c r="H102" s="134"/>
    </row>
    <row r="103" spans="2:8" ht="13" x14ac:dyDescent="0.3">
      <c r="D103" s="23"/>
      <c r="E103" s="35"/>
      <c r="F103" s="35"/>
      <c r="G103" s="35"/>
      <c r="H103" s="35"/>
    </row>
    <row r="104" spans="2:8" x14ac:dyDescent="0.25">
      <c r="B104" s="1" t="s">
        <v>57</v>
      </c>
      <c r="D104" s="23"/>
      <c r="E104" s="23">
        <f>'Lista de Saldos IM'!E64/1000</f>
        <v>3660.3158199999998</v>
      </c>
      <c r="H104" s="23">
        <v>3660.3158199999998</v>
      </c>
    </row>
    <row r="105" spans="2:8" x14ac:dyDescent="0.25">
      <c r="D105" s="23"/>
      <c r="E105" s="23"/>
      <c r="H105" s="23"/>
    </row>
    <row r="106" spans="2:8" x14ac:dyDescent="0.25">
      <c r="B106" s="1" t="s">
        <v>58</v>
      </c>
      <c r="D106" s="23"/>
      <c r="E106" s="23">
        <f>'Lista de Saldos IM'!E68/1000</f>
        <v>4148.3412800000006</v>
      </c>
      <c r="H106" s="23">
        <v>4148.3412799999996</v>
      </c>
    </row>
    <row r="107" spans="2:8" x14ac:dyDescent="0.25">
      <c r="D107" s="23"/>
      <c r="E107" s="23"/>
      <c r="H107" s="23"/>
    </row>
    <row r="108" spans="2:8" x14ac:dyDescent="0.25">
      <c r="B108" s="1" t="s">
        <v>59</v>
      </c>
      <c r="D108" s="23"/>
      <c r="E108" s="23">
        <f>('Lista de Saldos IM'!E69+'Lista de Saldos IM'!E70+'Lista de Saldos IM'!E71+'Lista de Saldos IM'!E73)/1000</f>
        <v>9288.0298199999997</v>
      </c>
      <c r="H108" s="23">
        <v>8932.7665799999995</v>
      </c>
    </row>
    <row r="109" spans="2:8" x14ac:dyDescent="0.25">
      <c r="D109" s="23"/>
      <c r="E109" s="102"/>
      <c r="H109" s="23"/>
    </row>
    <row r="110" spans="2:8" x14ac:dyDescent="0.25">
      <c r="B110" s="1" t="s">
        <v>60</v>
      </c>
      <c r="D110" s="23"/>
      <c r="E110" s="102">
        <f>('Lista de Saldos IM'!E75+'Lista de Saldos IM'!E76)/1000</f>
        <v>129.35703000000001</v>
      </c>
      <c r="H110" s="23">
        <v>123.03902000000001</v>
      </c>
    </row>
    <row r="111" spans="2:8" x14ac:dyDescent="0.25">
      <c r="D111" s="23"/>
      <c r="E111" s="102"/>
      <c r="H111" s="23"/>
    </row>
    <row r="112" spans="2:8" x14ac:dyDescent="0.25">
      <c r="B112" s="1" t="s">
        <v>61</v>
      </c>
      <c r="D112" s="23"/>
      <c r="E112" s="102">
        <f>'Lista de Saldos IM'!E74/1000</f>
        <v>198.78222</v>
      </c>
      <c r="H112" s="23">
        <v>211.79182999999998</v>
      </c>
    </row>
    <row r="113" spans="2:8" x14ac:dyDescent="0.25">
      <c r="D113" s="23"/>
      <c r="E113" s="102"/>
      <c r="H113" s="23"/>
    </row>
    <row r="114" spans="2:8" x14ac:dyDescent="0.25">
      <c r="B114" s="1" t="s">
        <v>111</v>
      </c>
      <c r="D114" s="23"/>
      <c r="E114" s="102">
        <f>'Lista de Saldos IM'!E88/1000</f>
        <v>13.68257</v>
      </c>
      <c r="H114" s="23">
        <v>88.46696</v>
      </c>
    </row>
    <row r="115" spans="2:8" x14ac:dyDescent="0.25">
      <c r="D115" s="23"/>
      <c r="E115" s="23"/>
      <c r="H115" s="23"/>
    </row>
    <row r="116" spans="2:8" x14ac:dyDescent="0.25">
      <c r="B116" s="1" t="s">
        <v>62</v>
      </c>
      <c r="D116" s="23"/>
      <c r="E116" s="57">
        <f>('Lista de Saldos IM'!E77+'Lista de Saldos IM'!E79+'Lista de Saldos IM'!E82+'Lista de Saldos IM'!E83+'Lista de Saldos IM'!E84+'Lista de Saldos IM'!E85+'Lista de Saldos IM'!E72)/1000</f>
        <v>-4131.41471</v>
      </c>
      <c r="H116" s="57">
        <v>-3599.1412500000001</v>
      </c>
    </row>
    <row r="117" spans="2:8" x14ac:dyDescent="0.25">
      <c r="D117" s="23"/>
      <c r="E117" s="23"/>
      <c r="H117" s="23"/>
    </row>
    <row r="118" spans="2:8" ht="13.5" thickBot="1" x14ac:dyDescent="0.35">
      <c r="D118" s="23"/>
      <c r="E118" s="58">
        <f>SUM(E104:E116)</f>
        <v>13307.09403</v>
      </c>
      <c r="H118" s="58">
        <f>SUM(H104:H116)</f>
        <v>13565.580239999999</v>
      </c>
    </row>
    <row r="119" spans="2:8" ht="13.5" thickTop="1" x14ac:dyDescent="0.3">
      <c r="D119" s="23"/>
      <c r="E119" s="19"/>
      <c r="H119" s="19"/>
    </row>
    <row r="120" spans="2:8" ht="13" x14ac:dyDescent="0.3">
      <c r="B120" s="68" t="s">
        <v>75</v>
      </c>
      <c r="C120" s="68"/>
      <c r="D120" s="68"/>
      <c r="E120" s="68"/>
      <c r="F120" s="68"/>
      <c r="G120" s="68"/>
      <c r="H120" s="68"/>
    </row>
    <row r="121" spans="2:8" x14ac:dyDescent="0.25">
      <c r="C121" s="2"/>
    </row>
    <row r="122" spans="2:8" x14ac:dyDescent="0.25">
      <c r="B122" s="1" t="s">
        <v>86</v>
      </c>
      <c r="C122" s="2"/>
      <c r="D122" s="2"/>
      <c r="E122" s="25">
        <f>'Lista de Saldos IM'!E61/1000</f>
        <v>1500</v>
      </c>
      <c r="F122" s="8"/>
      <c r="G122" s="8"/>
      <c r="H122" s="25">
        <f>4000-500</f>
        <v>3500</v>
      </c>
    </row>
    <row r="123" spans="2:8" x14ac:dyDescent="0.25">
      <c r="C123" s="2"/>
      <c r="D123" s="2"/>
      <c r="E123" s="25"/>
      <c r="F123" s="8"/>
      <c r="G123" s="8"/>
      <c r="H123" s="25"/>
    </row>
    <row r="124" spans="2:8" ht="13.5" thickBot="1" x14ac:dyDescent="0.35">
      <c r="B124" s="2"/>
      <c r="C124" s="2"/>
      <c r="D124" s="2"/>
      <c r="E124" s="73">
        <f>+E122+E123</f>
        <v>1500</v>
      </c>
      <c r="F124" s="8"/>
      <c r="G124" s="8"/>
      <c r="H124" s="73">
        <f>+H122+H123</f>
        <v>3500</v>
      </c>
    </row>
    <row r="125" spans="2:8" ht="13.5" thickTop="1" x14ac:dyDescent="0.3">
      <c r="C125" s="54"/>
      <c r="E125" s="25"/>
      <c r="F125" s="25"/>
      <c r="G125" s="25"/>
      <c r="H125" s="25"/>
    </row>
    <row r="126" spans="2:8" ht="13" x14ac:dyDescent="0.3">
      <c r="B126" s="134" t="s">
        <v>63</v>
      </c>
      <c r="C126" s="134"/>
      <c r="D126" s="134"/>
      <c r="E126" s="134"/>
      <c r="F126" s="134"/>
      <c r="G126" s="134"/>
      <c r="H126" s="134"/>
    </row>
    <row r="128" spans="2:8" hidden="1" x14ac:dyDescent="0.25">
      <c r="B128" s="1" t="s">
        <v>64</v>
      </c>
      <c r="E128" s="25"/>
      <c r="H128" s="25"/>
    </row>
    <row r="129" spans="2:11" hidden="1" x14ac:dyDescent="0.25">
      <c r="E129" s="25"/>
      <c r="H129" s="25"/>
    </row>
    <row r="130" spans="2:11" x14ac:dyDescent="0.25">
      <c r="B130" s="1" t="s">
        <v>65</v>
      </c>
      <c r="E130" s="25">
        <f>BALANCE!G36</f>
        <v>932.58692000000008</v>
      </c>
      <c r="H130" s="25">
        <f>BALANCE!I36</f>
        <v>925.75023999999996</v>
      </c>
    </row>
    <row r="131" spans="2:11" x14ac:dyDescent="0.25">
      <c r="E131" s="43"/>
      <c r="H131" s="43"/>
    </row>
    <row r="132" spans="2:11" hidden="1" x14ac:dyDescent="0.25">
      <c r="B132" s="2" t="s">
        <v>26</v>
      </c>
      <c r="E132" s="43">
        <v>0</v>
      </c>
      <c r="H132" s="43">
        <v>0</v>
      </c>
    </row>
    <row r="133" spans="2:11" x14ac:dyDescent="0.25">
      <c r="E133" s="53"/>
      <c r="H133" s="53"/>
    </row>
    <row r="134" spans="2:11" ht="13.5" thickBot="1" x14ac:dyDescent="0.35">
      <c r="E134" s="59">
        <f>SUM(E128:E132)</f>
        <v>932.58692000000008</v>
      </c>
      <c r="F134" s="25"/>
      <c r="G134" s="25"/>
      <c r="H134" s="59">
        <f>SUM(H128:H132)</f>
        <v>925.75023999999996</v>
      </c>
    </row>
    <row r="135" spans="2:11" ht="13" thickTop="1" x14ac:dyDescent="0.25">
      <c r="E135" s="53"/>
      <c r="F135" s="25"/>
      <c r="G135" s="25"/>
      <c r="H135" s="53"/>
    </row>
    <row r="136" spans="2:11" ht="13" x14ac:dyDescent="0.3">
      <c r="B136" s="134" t="s">
        <v>66</v>
      </c>
      <c r="C136" s="134"/>
      <c r="D136" s="134"/>
      <c r="E136" s="134"/>
      <c r="F136" s="134"/>
      <c r="G136" s="134"/>
      <c r="H136" s="134"/>
    </row>
    <row r="137" spans="2:11" ht="13" x14ac:dyDescent="0.3">
      <c r="B137" s="60"/>
      <c r="C137" s="60"/>
      <c r="D137" s="60"/>
      <c r="E137" s="60"/>
      <c r="F137" s="60"/>
      <c r="G137" s="60"/>
      <c r="H137" s="60"/>
    </row>
    <row r="138" spans="2:11" ht="13" hidden="1" x14ac:dyDescent="0.3">
      <c r="E138" s="35"/>
      <c r="F138" s="35"/>
      <c r="G138" s="35"/>
      <c r="H138" s="35"/>
    </row>
    <row r="139" spans="2:11" x14ac:dyDescent="0.25">
      <c r="B139" s="1" t="s">
        <v>67</v>
      </c>
      <c r="E139" s="25">
        <f>-'Lista de Saldos IM'!E92/1000</f>
        <v>53.830220000000004</v>
      </c>
      <c r="F139" s="25"/>
      <c r="G139" s="25"/>
      <c r="H139" s="25">
        <v>47.384709999999998</v>
      </c>
      <c r="J139" s="25"/>
      <c r="K139" s="25"/>
    </row>
    <row r="140" spans="2:11" x14ac:dyDescent="0.25">
      <c r="E140" s="25"/>
      <c r="F140" s="25"/>
      <c r="G140" s="25"/>
      <c r="H140" s="25"/>
      <c r="J140" s="25"/>
      <c r="K140" s="25"/>
    </row>
    <row r="141" spans="2:11" hidden="1" x14ac:dyDescent="0.25">
      <c r="B141" s="1" t="s">
        <v>68</v>
      </c>
      <c r="E141" s="25">
        <v>0</v>
      </c>
      <c r="F141" s="25"/>
      <c r="G141" s="25"/>
      <c r="H141" s="25">
        <v>0</v>
      </c>
      <c r="J141" s="25"/>
      <c r="K141" s="25"/>
    </row>
    <row r="142" spans="2:11" hidden="1" x14ac:dyDescent="0.25">
      <c r="E142" s="25"/>
      <c r="F142" s="25"/>
      <c r="G142" s="25"/>
      <c r="H142" s="25"/>
      <c r="K142" s="25"/>
    </row>
    <row r="143" spans="2:11" hidden="1" x14ac:dyDescent="0.25">
      <c r="B143" s="1" t="s">
        <v>69</v>
      </c>
      <c r="E143" s="25"/>
      <c r="F143" s="25"/>
      <c r="G143" s="25"/>
      <c r="H143" s="25"/>
      <c r="K143" s="25"/>
    </row>
    <row r="144" spans="2:11" hidden="1" x14ac:dyDescent="0.25">
      <c r="E144" s="25"/>
      <c r="F144" s="25"/>
      <c r="G144" s="25"/>
      <c r="H144" s="25"/>
      <c r="K144" s="25"/>
    </row>
    <row r="145" spans="2:11" x14ac:dyDescent="0.25">
      <c r="B145" s="1" t="s">
        <v>70</v>
      </c>
      <c r="E145" s="26">
        <f>-'Lista de Saldos IM'!E95/1000</f>
        <v>257.31052999999997</v>
      </c>
      <c r="F145" s="25"/>
      <c r="G145" s="25"/>
      <c r="H145" s="26">
        <v>436.68390000000005</v>
      </c>
      <c r="K145" s="25"/>
    </row>
    <row r="146" spans="2:11" x14ac:dyDescent="0.25">
      <c r="E146" s="25"/>
      <c r="F146" s="25"/>
      <c r="G146" s="25"/>
      <c r="H146" s="25"/>
      <c r="K146" s="25"/>
    </row>
    <row r="147" spans="2:11" ht="13.5" thickBot="1" x14ac:dyDescent="0.35">
      <c r="E147" s="38">
        <f>SUM(E139:E145)</f>
        <v>311.14074999999997</v>
      </c>
      <c r="F147" s="36"/>
      <c r="G147" s="36"/>
      <c r="H147" s="38">
        <f>SUM(H139:H145)</f>
        <v>484.06861000000004</v>
      </c>
      <c r="K147" s="36"/>
    </row>
    <row r="148" spans="2:11" ht="13.5" thickTop="1" x14ac:dyDescent="0.3">
      <c r="E148" s="36"/>
      <c r="F148" s="36"/>
      <c r="G148" s="36"/>
      <c r="H148" s="36"/>
    </row>
    <row r="149" spans="2:11" ht="13" x14ac:dyDescent="0.3">
      <c r="B149" s="134" t="s">
        <v>71</v>
      </c>
      <c r="C149" s="134"/>
      <c r="D149" s="134"/>
      <c r="E149" s="134"/>
      <c r="F149" s="134"/>
      <c r="G149" s="134"/>
      <c r="H149" s="134"/>
    </row>
    <row r="150" spans="2:11" ht="13" x14ac:dyDescent="0.3">
      <c r="B150" s="66"/>
      <c r="C150" s="66"/>
      <c r="D150" s="66"/>
      <c r="E150" s="66"/>
      <c r="F150" s="66"/>
      <c r="G150" s="66"/>
      <c r="H150" s="66"/>
    </row>
    <row r="151" spans="2:11" ht="13" hidden="1" x14ac:dyDescent="0.3">
      <c r="B151" t="s">
        <v>77</v>
      </c>
      <c r="C151" s="66"/>
      <c r="D151" s="66"/>
      <c r="E151" s="13">
        <v>0</v>
      </c>
      <c r="F151" s="66"/>
      <c r="G151" s="66"/>
      <c r="H151" s="13">
        <v>0</v>
      </c>
    </row>
    <row r="152" spans="2:11" hidden="1" x14ac:dyDescent="0.25">
      <c r="E152" s="23"/>
      <c r="F152" s="23"/>
      <c r="G152" s="23"/>
      <c r="H152" s="23"/>
    </row>
    <row r="153" spans="2:11" ht="13" hidden="1" x14ac:dyDescent="0.3">
      <c r="B153" s="1" t="s">
        <v>72</v>
      </c>
      <c r="E153" s="13">
        <v>0</v>
      </c>
      <c r="H153" s="13">
        <v>0</v>
      </c>
    </row>
    <row r="154" spans="2:11" ht="13" hidden="1" x14ac:dyDescent="0.3">
      <c r="E154" s="13"/>
      <c r="H154" s="13"/>
    </row>
    <row r="155" spans="2:11" x14ac:dyDescent="0.25">
      <c r="B155" s="1" t="s">
        <v>73</v>
      </c>
      <c r="E155" s="26">
        <f>BALANCE!G49</f>
        <v>16997.258999999998</v>
      </c>
      <c r="H155" s="26">
        <f>BALANCE!I49</f>
        <v>4765.2182599999996</v>
      </c>
    </row>
    <row r="157" spans="2:11" ht="13.5" thickBot="1" x14ac:dyDescent="0.35">
      <c r="B157" s="3"/>
      <c r="E157" s="58">
        <f>SUM(E151:E155)</f>
        <v>16997.258999999998</v>
      </c>
      <c r="H157" s="58">
        <f>SUM(H151:H155)</f>
        <v>4765.2182599999996</v>
      </c>
    </row>
    <row r="158" spans="2:11" ht="13.5" thickTop="1" x14ac:dyDescent="0.3">
      <c r="B158" s="3"/>
      <c r="E158" s="19"/>
      <c r="H158" s="19"/>
    </row>
    <row r="159" spans="2:11" ht="13" x14ac:dyDescent="0.3">
      <c r="B159" s="3"/>
      <c r="E159" s="19"/>
      <c r="H159" s="19"/>
    </row>
    <row r="160" spans="2:11" ht="13" hidden="1" x14ac:dyDescent="0.3">
      <c r="B160" s="3"/>
      <c r="E160" s="19"/>
      <c r="H160" s="19"/>
    </row>
    <row r="161" spans="2:8" ht="13" hidden="1" x14ac:dyDescent="0.3">
      <c r="B161" s="68" t="s">
        <v>71</v>
      </c>
      <c r="C161" s="68"/>
      <c r="D161" s="68"/>
      <c r="E161" s="61">
        <v>0</v>
      </c>
      <c r="F161" s="68"/>
      <c r="G161" s="68"/>
      <c r="H161" s="61">
        <v>0</v>
      </c>
    </row>
    <row r="162" spans="2:8" hidden="1" x14ac:dyDescent="0.25">
      <c r="E162" s="23"/>
      <c r="H162" s="23"/>
    </row>
    <row r="163" spans="2:8" ht="13.5" hidden="1" thickBot="1" x14ac:dyDescent="0.35">
      <c r="E163" s="58">
        <f>E161</f>
        <v>0</v>
      </c>
      <c r="H163" s="58">
        <f>H161</f>
        <v>0</v>
      </c>
    </row>
    <row r="164" spans="2:8" hidden="1" x14ac:dyDescent="0.25"/>
    <row r="165" spans="2:8" hidden="1" x14ac:dyDescent="0.25"/>
    <row r="182" spans="1:8" x14ac:dyDescent="0.25">
      <c r="A182" s="67"/>
      <c r="E182" s="23"/>
      <c r="H182" s="23"/>
    </row>
    <row r="183" spans="1:8" x14ac:dyDescent="0.25">
      <c r="A183" s="67"/>
      <c r="E183" s="23"/>
      <c r="H183" s="23"/>
    </row>
    <row r="184" spans="1:8" x14ac:dyDescent="0.25">
      <c r="A184" s="67"/>
    </row>
    <row r="185" spans="1:8" x14ac:dyDescent="0.25">
      <c r="A185" s="67"/>
    </row>
    <row r="186" spans="1:8" x14ac:dyDescent="0.25">
      <c r="A186" s="67"/>
    </row>
    <row r="187" spans="1:8" x14ac:dyDescent="0.25">
      <c r="A187" s="67"/>
    </row>
    <row r="188" spans="1:8" x14ac:dyDescent="0.25">
      <c r="A188" s="67"/>
    </row>
    <row r="189" spans="1:8" x14ac:dyDescent="0.25">
      <c r="A189" s="67"/>
    </row>
    <row r="190" spans="1:8" x14ac:dyDescent="0.25">
      <c r="A190" s="67"/>
    </row>
  </sheetData>
  <sortState xmlns:xlrd2="http://schemas.microsoft.com/office/spreadsheetml/2017/richdata2" ref="A209:J264">
    <sortCondition descending="1" ref="E209:E264"/>
  </sortState>
  <mergeCells count="8">
    <mergeCell ref="B126:H126"/>
    <mergeCell ref="B136:H136"/>
    <mergeCell ref="B149:H149"/>
    <mergeCell ref="B102:H102"/>
    <mergeCell ref="B7:H7"/>
    <mergeCell ref="B22:H22"/>
    <mergeCell ref="B52:H52"/>
    <mergeCell ref="B77:H77"/>
  </mergeCells>
  <phoneticPr fontId="0" type="noConversion"/>
  <conditionalFormatting sqref="E15">
    <cfRule type="expression" dxfId="0" priority="2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391"/>
  <sheetViews>
    <sheetView showGridLines="0" zoomScale="80" zoomScaleNormal="80" workbookViewId="0">
      <selection activeCell="D50" sqref="D50"/>
    </sheetView>
  </sheetViews>
  <sheetFormatPr baseColWidth="10" defaultColWidth="11.453125" defaultRowHeight="14.5" x14ac:dyDescent="0.35"/>
  <cols>
    <col min="1" max="1" width="5.81640625" style="79" customWidth="1"/>
    <col min="2" max="2" width="4.453125" style="79" bestFit="1" customWidth="1"/>
    <col min="3" max="3" width="14.54296875" style="80" customWidth="1"/>
    <col min="4" max="4" width="47" style="79" bestFit="1" customWidth="1"/>
    <col min="5" max="7" width="16" style="81" customWidth="1"/>
    <col min="8" max="8" width="16.81640625" style="79" customWidth="1"/>
    <col min="9" max="9" width="12.7265625" style="79" customWidth="1"/>
    <col min="10" max="10" width="47" style="79" bestFit="1" customWidth="1"/>
    <col min="11" max="11" width="17.81640625" style="81" bestFit="1" customWidth="1"/>
    <col min="12" max="13" width="16.54296875" style="81" customWidth="1"/>
    <col min="14" max="16384" width="11.453125" style="79"/>
  </cols>
  <sheetData>
    <row r="1" spans="1:13" customFormat="1" ht="12.5" x14ac:dyDescent="0.25">
      <c r="C1" s="103"/>
      <c r="E1" s="4"/>
      <c r="F1" s="4"/>
      <c r="G1" s="4"/>
      <c r="K1" s="4"/>
      <c r="L1" s="4"/>
      <c r="M1" s="4"/>
    </row>
    <row r="2" spans="1:13" customFormat="1" ht="12.5" x14ac:dyDescent="0.25">
      <c r="C2" s="103"/>
      <c r="E2" s="4"/>
      <c r="F2" s="4"/>
      <c r="G2" s="4"/>
      <c r="K2" s="4"/>
      <c r="L2" s="4"/>
      <c r="M2" s="4"/>
    </row>
    <row r="3" spans="1:13" customFormat="1" ht="12.5" x14ac:dyDescent="0.25">
      <c r="C3" s="103"/>
      <c r="E3" s="4"/>
      <c r="F3" s="4"/>
      <c r="G3" s="4"/>
      <c r="K3" s="4"/>
      <c r="L3" s="4"/>
      <c r="M3" s="4"/>
    </row>
    <row r="4" spans="1:13" customFormat="1" ht="12.5" x14ac:dyDescent="0.25">
      <c r="C4" s="103"/>
      <c r="E4" s="4"/>
      <c r="F4" s="4"/>
      <c r="G4" s="4"/>
      <c r="K4" s="4"/>
      <c r="L4" s="4"/>
      <c r="M4" s="4"/>
    </row>
    <row r="5" spans="1:13" customFormat="1" ht="12.5" x14ac:dyDescent="0.25">
      <c r="C5" s="103"/>
      <c r="E5" s="4"/>
      <c r="F5" s="4"/>
      <c r="G5" s="4"/>
      <c r="K5" s="4"/>
      <c r="L5" s="4"/>
      <c r="M5" s="4"/>
    </row>
    <row r="6" spans="1:13" s="104" customFormat="1" x14ac:dyDescent="0.35">
      <c r="A6" s="104" t="s">
        <v>117</v>
      </c>
      <c r="B6" s="104" t="s">
        <v>118</v>
      </c>
      <c r="C6" s="105" t="s">
        <v>119</v>
      </c>
      <c r="D6" s="105" t="s">
        <v>120</v>
      </c>
      <c r="E6" s="106" t="s">
        <v>121</v>
      </c>
      <c r="F6" s="106" t="s">
        <v>122</v>
      </c>
      <c r="G6" s="106" t="s">
        <v>123</v>
      </c>
      <c r="I6" s="104" t="s">
        <v>124</v>
      </c>
      <c r="J6" s="104" t="s">
        <v>125</v>
      </c>
      <c r="K6" s="106" t="s">
        <v>126</v>
      </c>
      <c r="L6" s="106" t="s">
        <v>127</v>
      </c>
      <c r="M6" s="106" t="s">
        <v>128</v>
      </c>
    </row>
    <row r="7" spans="1:13" customFormat="1" ht="12.5" x14ac:dyDescent="0.25">
      <c r="A7" t="s">
        <v>129</v>
      </c>
      <c r="B7">
        <v>139</v>
      </c>
      <c r="C7" s="122">
        <v>1111200000</v>
      </c>
      <c r="D7" t="s">
        <v>36</v>
      </c>
      <c r="E7" s="83">
        <v>160</v>
      </c>
      <c r="F7" s="83">
        <v>160</v>
      </c>
      <c r="G7" s="83"/>
      <c r="I7" s="122">
        <v>1111200000</v>
      </c>
      <c r="J7" t="s">
        <v>36</v>
      </c>
      <c r="K7" s="83">
        <v>160</v>
      </c>
      <c r="L7" s="83">
        <v>160</v>
      </c>
      <c r="M7" s="83"/>
    </row>
    <row r="8" spans="1:13" customFormat="1" ht="12.5" x14ac:dyDescent="0.25">
      <c r="A8" t="s">
        <v>129</v>
      </c>
      <c r="B8">
        <v>139</v>
      </c>
      <c r="E8" s="83"/>
      <c r="F8" s="83"/>
      <c r="G8" s="83"/>
      <c r="K8" s="83"/>
      <c r="L8" s="83"/>
      <c r="M8" s="83"/>
    </row>
    <row r="9" spans="1:13" customFormat="1" ht="12.5" x14ac:dyDescent="0.25">
      <c r="A9" t="s">
        <v>129</v>
      </c>
      <c r="B9">
        <v>139</v>
      </c>
      <c r="E9" s="83"/>
      <c r="F9" s="83"/>
      <c r="G9" s="4"/>
      <c r="K9" s="83"/>
      <c r="L9" s="83"/>
      <c r="M9" s="4"/>
    </row>
    <row r="10" spans="1:13" customFormat="1" ht="12.5" x14ac:dyDescent="0.25">
      <c r="A10" t="s">
        <v>129</v>
      </c>
      <c r="B10">
        <v>139</v>
      </c>
      <c r="C10">
        <v>1112100191</v>
      </c>
      <c r="D10" t="s">
        <v>130</v>
      </c>
      <c r="E10" s="111">
        <v>228692.06</v>
      </c>
      <c r="F10" s="111">
        <v>228692.06</v>
      </c>
      <c r="G10" s="83"/>
      <c r="I10">
        <v>1112100191</v>
      </c>
      <c r="J10" t="s">
        <v>130</v>
      </c>
      <c r="K10" s="111">
        <v>228692.06</v>
      </c>
      <c r="L10" s="111">
        <v>228692.06</v>
      </c>
      <c r="M10" s="83"/>
    </row>
    <row r="11" spans="1:13" customFormat="1" ht="12.5" x14ac:dyDescent="0.25">
      <c r="A11" t="s">
        <v>129</v>
      </c>
      <c r="B11">
        <v>139</v>
      </c>
      <c r="C11" s="122">
        <v>1112100192</v>
      </c>
      <c r="D11" t="s">
        <v>131</v>
      </c>
      <c r="E11" s="85"/>
      <c r="F11" s="85"/>
      <c r="G11" s="83"/>
      <c r="I11" s="122">
        <v>1112100192</v>
      </c>
      <c r="J11" t="s">
        <v>131</v>
      </c>
      <c r="K11" s="85"/>
      <c r="L11" s="85"/>
      <c r="M11" s="83"/>
    </row>
    <row r="12" spans="1:13" customFormat="1" ht="12.5" x14ac:dyDescent="0.25">
      <c r="A12" t="s">
        <v>129</v>
      </c>
      <c r="B12">
        <v>139</v>
      </c>
      <c r="C12">
        <v>1112100193</v>
      </c>
      <c r="D12" t="s">
        <v>132</v>
      </c>
      <c r="E12" s="111">
        <v>260133.51</v>
      </c>
      <c r="F12" s="85"/>
      <c r="G12" s="83"/>
      <c r="I12">
        <v>1112100193</v>
      </c>
      <c r="J12" t="s">
        <v>132</v>
      </c>
      <c r="K12" s="111">
        <v>260133.51</v>
      </c>
      <c r="L12" s="85"/>
      <c r="M12" s="83"/>
    </row>
    <row r="13" spans="1:13" customFormat="1" ht="12.5" x14ac:dyDescent="0.25">
      <c r="A13" t="s">
        <v>129</v>
      </c>
      <c r="B13">
        <v>139</v>
      </c>
      <c r="C13">
        <v>1112100196</v>
      </c>
      <c r="D13" t="s">
        <v>133</v>
      </c>
      <c r="E13" s="85"/>
      <c r="F13" s="85"/>
      <c r="G13" s="83"/>
      <c r="I13">
        <v>1112100196</v>
      </c>
      <c r="J13" t="s">
        <v>133</v>
      </c>
      <c r="K13" s="85"/>
      <c r="L13" s="85"/>
      <c r="M13" s="83"/>
    </row>
    <row r="14" spans="1:13" customFormat="1" ht="12.5" x14ac:dyDescent="0.25">
      <c r="A14" t="s">
        <v>129</v>
      </c>
      <c r="B14">
        <v>139</v>
      </c>
      <c r="C14">
        <v>1112100197</v>
      </c>
      <c r="D14" t="s">
        <v>134</v>
      </c>
      <c r="E14" s="111">
        <v>-448142.55</v>
      </c>
      <c r="F14" s="85"/>
      <c r="G14" s="83"/>
      <c r="I14">
        <v>1112100197</v>
      </c>
      <c r="J14" t="s">
        <v>134</v>
      </c>
      <c r="K14" s="111">
        <v>-448142.55</v>
      </c>
      <c r="L14" s="85"/>
      <c r="M14" s="83"/>
    </row>
    <row r="15" spans="1:13" customFormat="1" ht="12.5" x14ac:dyDescent="0.25">
      <c r="A15" t="s">
        <v>129</v>
      </c>
      <c r="B15">
        <v>139</v>
      </c>
      <c r="C15">
        <v>1112100201</v>
      </c>
      <c r="D15" t="s">
        <v>135</v>
      </c>
      <c r="E15" s="83"/>
      <c r="F15" s="83"/>
      <c r="G15" s="83"/>
      <c r="I15">
        <v>1112100201</v>
      </c>
      <c r="J15" t="s">
        <v>135</v>
      </c>
      <c r="K15" s="83"/>
      <c r="L15" s="83"/>
      <c r="M15" s="83"/>
    </row>
    <row r="16" spans="1:13" customFormat="1" ht="12.5" x14ac:dyDescent="0.25">
      <c r="A16" t="s">
        <v>129</v>
      </c>
      <c r="B16">
        <v>139</v>
      </c>
      <c r="C16">
        <v>1112100203</v>
      </c>
      <c r="D16" t="s">
        <v>136</v>
      </c>
      <c r="E16" s="83"/>
      <c r="F16" s="83"/>
      <c r="G16" s="83"/>
      <c r="I16">
        <v>1112100203</v>
      </c>
      <c r="J16" t="s">
        <v>136</v>
      </c>
      <c r="K16" s="83"/>
      <c r="L16" s="83"/>
      <c r="M16" s="83"/>
    </row>
    <row r="17" spans="1:13" customFormat="1" ht="12.5" x14ac:dyDescent="0.25">
      <c r="A17" t="s">
        <v>129</v>
      </c>
      <c r="B17">
        <v>139</v>
      </c>
      <c r="C17">
        <v>1112100207</v>
      </c>
      <c r="D17" t="s">
        <v>137</v>
      </c>
      <c r="E17" s="83"/>
      <c r="F17" s="83"/>
      <c r="G17" s="83"/>
      <c r="I17">
        <v>1112100207</v>
      </c>
      <c r="J17" t="s">
        <v>137</v>
      </c>
      <c r="K17" s="83"/>
      <c r="L17" s="83"/>
      <c r="M17" s="83"/>
    </row>
    <row r="18" spans="1:13" customFormat="1" ht="12.5" x14ac:dyDescent="0.25">
      <c r="A18" t="s">
        <v>129</v>
      </c>
      <c r="B18">
        <v>139</v>
      </c>
      <c r="C18">
        <v>1112100221</v>
      </c>
      <c r="D18" t="s">
        <v>138</v>
      </c>
      <c r="E18" s="111">
        <v>152132.1</v>
      </c>
      <c r="F18" s="111">
        <v>152132.1</v>
      </c>
      <c r="G18" s="83"/>
      <c r="I18">
        <v>1112100221</v>
      </c>
      <c r="J18" t="s">
        <v>138</v>
      </c>
      <c r="K18" s="111">
        <v>152132.1</v>
      </c>
      <c r="L18" s="111">
        <v>152132.1</v>
      </c>
      <c r="M18" s="83"/>
    </row>
    <row r="19" spans="1:13" customFormat="1" ht="12.5" x14ac:dyDescent="0.25">
      <c r="A19" t="s">
        <v>129</v>
      </c>
      <c r="B19">
        <v>139</v>
      </c>
      <c r="C19">
        <v>1112100222</v>
      </c>
      <c r="D19" t="s">
        <v>139</v>
      </c>
      <c r="E19" s="83"/>
      <c r="F19" s="83"/>
      <c r="G19" s="83"/>
      <c r="I19">
        <v>1112100222</v>
      </c>
      <c r="J19" t="s">
        <v>139</v>
      </c>
      <c r="K19" s="83"/>
      <c r="L19" s="83"/>
      <c r="M19" s="83"/>
    </row>
    <row r="20" spans="1:13" customFormat="1" ht="12.5" x14ac:dyDescent="0.25">
      <c r="A20" t="s">
        <v>129</v>
      </c>
      <c r="B20">
        <v>139</v>
      </c>
      <c r="C20">
        <v>1112100223</v>
      </c>
      <c r="D20" t="s">
        <v>140</v>
      </c>
      <c r="E20" s="111">
        <v>872754.97</v>
      </c>
      <c r="F20" s="83"/>
      <c r="G20" s="83"/>
      <c r="I20">
        <v>1112100223</v>
      </c>
      <c r="J20" t="s">
        <v>140</v>
      </c>
      <c r="K20" s="111">
        <v>872754.97</v>
      </c>
      <c r="L20" s="83"/>
      <c r="M20" s="83"/>
    </row>
    <row r="21" spans="1:13" customFormat="1" ht="12.5" x14ac:dyDescent="0.25">
      <c r="A21" t="s">
        <v>129</v>
      </c>
      <c r="B21">
        <v>139</v>
      </c>
      <c r="C21">
        <v>1112100226</v>
      </c>
      <c r="D21" t="s">
        <v>141</v>
      </c>
      <c r="E21" s="111">
        <v>-5035.95</v>
      </c>
      <c r="F21" s="83"/>
      <c r="G21" s="83"/>
      <c r="I21">
        <v>1112100226</v>
      </c>
      <c r="J21" t="s">
        <v>141</v>
      </c>
      <c r="K21" s="111">
        <v>-5035.95</v>
      </c>
      <c r="L21" s="83"/>
      <c r="M21" s="83"/>
    </row>
    <row r="22" spans="1:13" customFormat="1" ht="12.5" x14ac:dyDescent="0.25">
      <c r="A22" t="s">
        <v>129</v>
      </c>
      <c r="B22">
        <v>139</v>
      </c>
      <c r="C22">
        <v>1112100227</v>
      </c>
      <c r="D22" t="s">
        <v>142</v>
      </c>
      <c r="E22" s="111">
        <v>-816564.67</v>
      </c>
      <c r="F22" s="83"/>
      <c r="G22" s="83"/>
      <c r="I22">
        <v>1112100227</v>
      </c>
      <c r="J22" t="s">
        <v>142</v>
      </c>
      <c r="K22" s="111">
        <v>-816564.67</v>
      </c>
      <c r="L22" s="83"/>
      <c r="M22" s="83"/>
    </row>
    <row r="23" spans="1:13" customFormat="1" ht="12.5" x14ac:dyDescent="0.25">
      <c r="A23" t="s">
        <v>129</v>
      </c>
      <c r="C23">
        <v>1112100331</v>
      </c>
      <c r="D23" t="s">
        <v>143</v>
      </c>
      <c r="E23" s="83">
        <v>92.09</v>
      </c>
      <c r="F23" s="83">
        <v>92.09</v>
      </c>
      <c r="G23" s="83"/>
      <c r="I23">
        <v>1112100331</v>
      </c>
      <c r="J23" t="s">
        <v>143</v>
      </c>
      <c r="K23" s="83">
        <v>92.09</v>
      </c>
      <c r="L23" s="83">
        <v>92.09</v>
      </c>
      <c r="M23" s="83"/>
    </row>
    <row r="24" spans="1:13" customFormat="1" ht="12.5" x14ac:dyDescent="0.25">
      <c r="A24" t="s">
        <v>129</v>
      </c>
      <c r="B24">
        <v>139</v>
      </c>
      <c r="C24" s="122">
        <v>1112100333</v>
      </c>
      <c r="D24" t="s">
        <v>144</v>
      </c>
      <c r="E24" s="83"/>
      <c r="F24" s="83"/>
      <c r="G24" s="83"/>
      <c r="I24" s="122">
        <v>1112100333</v>
      </c>
      <c r="J24" t="s">
        <v>144</v>
      </c>
      <c r="K24" s="83"/>
      <c r="L24" s="83"/>
      <c r="M24" s="83"/>
    </row>
    <row r="25" spans="1:13" customFormat="1" ht="12.5" x14ac:dyDescent="0.25">
      <c r="A25" t="s">
        <v>129</v>
      </c>
      <c r="B25">
        <v>139</v>
      </c>
      <c r="C25" s="122">
        <v>1112100337</v>
      </c>
      <c r="D25" t="s">
        <v>145</v>
      </c>
      <c r="E25" s="83"/>
      <c r="F25" s="83"/>
      <c r="G25" s="83"/>
      <c r="I25" s="122">
        <v>1112100337</v>
      </c>
      <c r="J25" t="s">
        <v>145</v>
      </c>
      <c r="K25" s="83"/>
      <c r="L25" s="83"/>
      <c r="M25" s="83"/>
    </row>
    <row r="26" spans="1:13" customFormat="1" ht="12.5" x14ac:dyDescent="0.25">
      <c r="A26" t="s">
        <v>129</v>
      </c>
      <c r="C26">
        <v>1112100341</v>
      </c>
      <c r="D26" t="s">
        <v>143</v>
      </c>
      <c r="E26" s="111">
        <v>128349.66</v>
      </c>
      <c r="F26" s="111">
        <v>128349.66</v>
      </c>
      <c r="G26" s="83"/>
      <c r="I26">
        <v>1112100341</v>
      </c>
      <c r="J26" t="s">
        <v>143</v>
      </c>
      <c r="K26" s="111">
        <v>128349.66</v>
      </c>
      <c r="L26" s="111">
        <v>128349.66</v>
      </c>
      <c r="M26" s="83"/>
    </row>
    <row r="27" spans="1:13" customFormat="1" ht="12.5" x14ac:dyDescent="0.25">
      <c r="A27" t="s">
        <v>129</v>
      </c>
      <c r="B27">
        <v>139</v>
      </c>
      <c r="C27">
        <v>1112100343</v>
      </c>
      <c r="D27" t="s">
        <v>146</v>
      </c>
      <c r="E27" s="111">
        <v>3251534.09</v>
      </c>
      <c r="F27" s="85"/>
      <c r="G27" s="83"/>
      <c r="I27">
        <v>1112100343</v>
      </c>
      <c r="J27" t="s">
        <v>146</v>
      </c>
      <c r="K27" s="111">
        <v>3251534.09</v>
      </c>
      <c r="L27" s="85"/>
      <c r="M27" s="83"/>
    </row>
    <row r="28" spans="1:13" customFormat="1" ht="12.5" x14ac:dyDescent="0.25">
      <c r="C28" s="122"/>
      <c r="E28" s="85"/>
      <c r="F28" s="85"/>
      <c r="G28" s="83"/>
      <c r="I28" s="122"/>
      <c r="K28" s="85"/>
      <c r="L28" s="85"/>
      <c r="M28" s="83"/>
    </row>
    <row r="29" spans="1:13" customFormat="1" ht="12.5" x14ac:dyDescent="0.25">
      <c r="A29" t="s">
        <v>129</v>
      </c>
      <c r="B29">
        <v>139</v>
      </c>
      <c r="C29">
        <v>1112100346</v>
      </c>
      <c r="D29" t="s">
        <v>147</v>
      </c>
      <c r="E29" s="85"/>
      <c r="F29" s="85"/>
      <c r="G29" s="83"/>
      <c r="I29">
        <v>1112100346</v>
      </c>
      <c r="J29" t="s">
        <v>147</v>
      </c>
      <c r="K29" s="85"/>
      <c r="L29" s="85"/>
      <c r="M29" s="83"/>
    </row>
    <row r="30" spans="1:13" customFormat="1" ht="12.5" x14ac:dyDescent="0.25">
      <c r="C30" s="122">
        <v>1112100346</v>
      </c>
      <c r="D30" t="s">
        <v>147</v>
      </c>
      <c r="E30" s="111"/>
      <c r="F30" s="85"/>
      <c r="G30" s="83"/>
      <c r="I30" s="122">
        <v>1112100346</v>
      </c>
      <c r="J30" t="s">
        <v>147</v>
      </c>
      <c r="K30" s="111"/>
      <c r="L30" s="85"/>
      <c r="M30" s="83"/>
    </row>
    <row r="31" spans="1:13" customFormat="1" ht="12.5" x14ac:dyDescent="0.25">
      <c r="A31" t="s">
        <v>129</v>
      </c>
      <c r="B31">
        <v>139</v>
      </c>
      <c r="E31" s="85"/>
      <c r="F31" s="85"/>
      <c r="G31" s="83"/>
      <c r="K31" s="85"/>
      <c r="L31" s="85"/>
      <c r="M31" s="83"/>
    </row>
    <row r="32" spans="1:13" customFormat="1" ht="12.5" x14ac:dyDescent="0.25">
      <c r="C32" s="122">
        <v>1112100347</v>
      </c>
      <c r="D32" t="s">
        <v>148</v>
      </c>
      <c r="E32" s="111">
        <v>-3089046.34</v>
      </c>
      <c r="F32" s="85"/>
      <c r="G32" s="83"/>
      <c r="I32" s="122">
        <v>1112100347</v>
      </c>
      <c r="J32" t="s">
        <v>148</v>
      </c>
      <c r="K32" s="111">
        <v>-3089046.34</v>
      </c>
      <c r="L32" s="85"/>
      <c r="M32" s="83"/>
    </row>
    <row r="33" spans="1:15" customFormat="1" ht="12.5" x14ac:dyDescent="0.25">
      <c r="A33" t="s">
        <v>129</v>
      </c>
      <c r="B33">
        <v>139</v>
      </c>
      <c r="C33">
        <v>1112100348</v>
      </c>
      <c r="D33" t="s">
        <v>149</v>
      </c>
      <c r="E33" s="83"/>
      <c r="F33" s="83"/>
      <c r="G33" s="83"/>
      <c r="I33">
        <v>1112100348</v>
      </c>
      <c r="J33" t="s">
        <v>149</v>
      </c>
      <c r="K33" s="83"/>
      <c r="L33" s="83"/>
      <c r="M33" s="83"/>
    </row>
    <row r="34" spans="1:15" customFormat="1" ht="12.5" x14ac:dyDescent="0.25">
      <c r="A34" t="s">
        <v>129</v>
      </c>
      <c r="B34">
        <v>139</v>
      </c>
      <c r="C34">
        <v>1112104181</v>
      </c>
      <c r="D34" t="s">
        <v>150</v>
      </c>
      <c r="E34" s="83">
        <v>1997.74</v>
      </c>
      <c r="F34" s="83">
        <v>1997.74</v>
      </c>
      <c r="G34" s="83"/>
      <c r="I34">
        <v>1112104181</v>
      </c>
      <c r="J34" t="s">
        <v>150</v>
      </c>
      <c r="K34" s="83">
        <v>1997.74</v>
      </c>
      <c r="L34" s="83">
        <v>1997.74</v>
      </c>
      <c r="M34" s="83"/>
    </row>
    <row r="35" spans="1:15" customFormat="1" ht="12.5" x14ac:dyDescent="0.25">
      <c r="A35" t="s">
        <v>129</v>
      </c>
      <c r="B35">
        <v>139</v>
      </c>
      <c r="C35" s="122">
        <v>1112104183</v>
      </c>
      <c r="D35" t="s">
        <v>151</v>
      </c>
      <c r="E35" s="83"/>
      <c r="F35" s="83"/>
      <c r="G35" s="83"/>
      <c r="I35" s="122">
        <v>1112104183</v>
      </c>
      <c r="J35" t="s">
        <v>151</v>
      </c>
      <c r="K35" s="83"/>
      <c r="L35" s="83"/>
      <c r="M35" s="83"/>
    </row>
    <row r="36" spans="1:15" customFormat="1" ht="12.5" x14ac:dyDescent="0.25">
      <c r="A36" t="s">
        <v>129</v>
      </c>
      <c r="B36">
        <v>139</v>
      </c>
      <c r="C36" s="122">
        <v>1112104187</v>
      </c>
      <c r="D36" t="s">
        <v>152</v>
      </c>
      <c r="E36" s="83"/>
      <c r="F36" s="83"/>
      <c r="G36" s="83"/>
      <c r="I36" s="122">
        <v>1112104187</v>
      </c>
      <c r="J36" t="s">
        <v>152</v>
      </c>
      <c r="K36" s="83"/>
      <c r="L36" s="83"/>
      <c r="M36" s="83"/>
    </row>
    <row r="37" spans="1:15" customFormat="1" ht="12.5" x14ac:dyDescent="0.25">
      <c r="A37" t="s">
        <v>129</v>
      </c>
      <c r="B37">
        <v>139</v>
      </c>
      <c r="C37" s="122">
        <v>1112104191</v>
      </c>
      <c r="D37" t="s">
        <v>153</v>
      </c>
      <c r="E37" s="111">
        <v>10052.44</v>
      </c>
      <c r="F37" s="111">
        <v>10052.44</v>
      </c>
      <c r="G37" s="83"/>
      <c r="I37" s="122">
        <v>1112104191</v>
      </c>
      <c r="J37" t="s">
        <v>153</v>
      </c>
      <c r="K37" s="111">
        <v>10052.44</v>
      </c>
      <c r="L37" s="111">
        <v>10052.44</v>
      </c>
      <c r="M37" s="83"/>
    </row>
    <row r="38" spans="1:15" customFormat="1" ht="12.5" x14ac:dyDescent="0.25">
      <c r="A38" t="s">
        <v>129</v>
      </c>
      <c r="B38">
        <v>139</v>
      </c>
      <c r="C38" s="122">
        <v>1112104193</v>
      </c>
      <c r="D38" t="s">
        <v>154</v>
      </c>
      <c r="E38" s="111">
        <v>553178.91</v>
      </c>
      <c r="F38" s="83"/>
      <c r="G38" s="83"/>
      <c r="I38" s="122">
        <v>1112104193</v>
      </c>
      <c r="J38" t="s">
        <v>154</v>
      </c>
      <c r="K38" s="111">
        <v>553178.91</v>
      </c>
      <c r="L38" s="83"/>
      <c r="M38" s="83"/>
    </row>
    <row r="39" spans="1:15" customFormat="1" ht="12.5" x14ac:dyDescent="0.25">
      <c r="A39" t="s">
        <v>129</v>
      </c>
      <c r="B39">
        <v>139</v>
      </c>
      <c r="C39" s="122">
        <v>1112104197</v>
      </c>
      <c r="D39" t="s">
        <v>155</v>
      </c>
      <c r="E39" s="111">
        <v>-508828.47</v>
      </c>
      <c r="F39" s="83"/>
      <c r="G39" s="83"/>
      <c r="I39" s="122">
        <v>1112104197</v>
      </c>
      <c r="J39" t="s">
        <v>155</v>
      </c>
      <c r="K39" s="111">
        <v>-508828.47</v>
      </c>
      <c r="L39" s="83"/>
      <c r="M39" s="83"/>
    </row>
    <row r="40" spans="1:15" customFormat="1" ht="12.5" x14ac:dyDescent="0.25">
      <c r="A40" t="s">
        <v>129</v>
      </c>
      <c r="B40">
        <v>140</v>
      </c>
      <c r="C40">
        <v>1112100423</v>
      </c>
      <c r="D40" t="s">
        <v>156</v>
      </c>
      <c r="E40" s="111">
        <v>237098.99</v>
      </c>
      <c r="F40" s="83"/>
      <c r="G40" s="83"/>
      <c r="I40">
        <v>1112100423</v>
      </c>
      <c r="J40" t="s">
        <v>156</v>
      </c>
      <c r="K40" s="111">
        <v>237098.99</v>
      </c>
      <c r="L40" s="83"/>
      <c r="M40" s="83"/>
    </row>
    <row r="41" spans="1:15" customFormat="1" ht="12.5" x14ac:dyDescent="0.25">
      <c r="A41" t="s">
        <v>129</v>
      </c>
      <c r="B41">
        <v>141</v>
      </c>
      <c r="C41">
        <v>1112100421</v>
      </c>
      <c r="D41" t="s">
        <v>157</v>
      </c>
      <c r="E41" s="120">
        <v>127348.66</v>
      </c>
      <c r="F41" s="120">
        <v>127348.66</v>
      </c>
      <c r="G41" s="83"/>
      <c r="I41">
        <v>1112100421</v>
      </c>
      <c r="J41" t="s">
        <v>157</v>
      </c>
      <c r="K41" s="120">
        <v>127348.66</v>
      </c>
      <c r="L41" s="120">
        <v>127348.66</v>
      </c>
      <c r="M41" s="83"/>
      <c r="N41" s="107"/>
      <c r="O41" s="107"/>
    </row>
    <row r="42" spans="1:15" customFormat="1" ht="12.5" x14ac:dyDescent="0.25">
      <c r="A42" t="s">
        <v>129</v>
      </c>
      <c r="B42">
        <v>141</v>
      </c>
      <c r="E42" s="83"/>
      <c r="F42" s="83"/>
      <c r="G42" s="85"/>
      <c r="K42" s="83"/>
      <c r="L42" s="83"/>
      <c r="M42" s="83"/>
    </row>
    <row r="43" spans="1:15" customFormat="1" ht="12.5" x14ac:dyDescent="0.25">
      <c r="C43">
        <v>1112100427</v>
      </c>
      <c r="D43" t="s">
        <v>157</v>
      </c>
      <c r="E43" s="111">
        <v>-343204.37</v>
      </c>
      <c r="F43" s="83"/>
      <c r="G43" s="85"/>
      <c r="I43">
        <v>1112100427</v>
      </c>
      <c r="J43" t="s">
        <v>157</v>
      </c>
      <c r="K43" s="111">
        <v>-343204.37</v>
      </c>
      <c r="L43" s="83"/>
      <c r="M43" s="83"/>
    </row>
    <row r="44" spans="1:15" customFormat="1" ht="12.5" x14ac:dyDescent="0.25">
      <c r="C44">
        <v>1112310000</v>
      </c>
      <c r="D44" t="s">
        <v>317</v>
      </c>
      <c r="E44" s="111">
        <v>736242.28</v>
      </c>
      <c r="F44" s="111">
        <v>832936.11</v>
      </c>
      <c r="G44" s="85"/>
      <c r="I44">
        <v>1112310000</v>
      </c>
      <c r="J44" t="s">
        <v>317</v>
      </c>
      <c r="K44" s="111">
        <v>736242.28</v>
      </c>
      <c r="L44" s="111">
        <v>832936.11</v>
      </c>
      <c r="M44" s="83"/>
    </row>
    <row r="45" spans="1:15" customFormat="1" ht="12.5" x14ac:dyDescent="0.25">
      <c r="A45" t="s">
        <v>129</v>
      </c>
      <c r="B45">
        <v>139</v>
      </c>
      <c r="C45" s="122">
        <v>1113000000</v>
      </c>
      <c r="D45" t="s">
        <v>38</v>
      </c>
      <c r="E45" s="111">
        <v>65156.11</v>
      </c>
      <c r="F45" s="111">
        <v>-65649.34</v>
      </c>
      <c r="G45" s="83"/>
      <c r="I45" s="122">
        <v>1113000000</v>
      </c>
      <c r="J45" t="s">
        <v>38</v>
      </c>
      <c r="K45" s="111">
        <v>65156.11</v>
      </c>
      <c r="L45" s="111">
        <v>-65649.34</v>
      </c>
      <c r="M45" s="83"/>
    </row>
    <row r="46" spans="1:15" customFormat="1" x14ac:dyDescent="0.35">
      <c r="D46">
        <v>219853.76</v>
      </c>
      <c r="E46" s="86">
        <f>SUM(E7:E45)</f>
        <v>1414101.2600000002</v>
      </c>
      <c r="F46" s="86">
        <f>SUM(F7:F45)</f>
        <v>1416111.5199999998</v>
      </c>
      <c r="G46" s="86">
        <f>SUM(G7:G45)</f>
        <v>0</v>
      </c>
      <c r="K46" s="86">
        <f>SUM(K7:K45)</f>
        <v>1414101.2600000002</v>
      </c>
      <c r="L46" s="86">
        <f>SUM(L7:L45)</f>
        <v>1416111.5199999998</v>
      </c>
      <c r="M46" s="86">
        <f>SUM(M7:M45)</f>
        <v>0</v>
      </c>
    </row>
    <row r="47" spans="1:15" customFormat="1" ht="12.5" x14ac:dyDescent="0.25">
      <c r="A47" t="s">
        <v>158</v>
      </c>
      <c r="B47">
        <v>139</v>
      </c>
      <c r="C47" s="122">
        <v>1131100000</v>
      </c>
      <c r="D47" t="s">
        <v>40</v>
      </c>
      <c r="E47" s="111"/>
      <c r="F47" s="111"/>
      <c r="G47" s="83"/>
      <c r="I47" s="122">
        <v>1131100000</v>
      </c>
      <c r="J47" t="s">
        <v>40</v>
      </c>
      <c r="K47" s="111"/>
      <c r="L47" s="111"/>
      <c r="M47" s="83"/>
    </row>
    <row r="48" spans="1:15" customFormat="1" ht="12.5" x14ac:dyDescent="0.25">
      <c r="C48" s="122">
        <v>1131500000</v>
      </c>
      <c r="D48" t="s">
        <v>310</v>
      </c>
      <c r="E48" s="83">
        <v>3138220.67</v>
      </c>
      <c r="F48" s="83">
        <v>3080742.14</v>
      </c>
      <c r="G48" s="83"/>
      <c r="I48" s="122">
        <v>1131500000</v>
      </c>
      <c r="J48" t="s">
        <v>310</v>
      </c>
      <c r="K48" s="83">
        <v>3138220.67</v>
      </c>
      <c r="L48" s="83">
        <v>3080742.14</v>
      </c>
      <c r="M48" s="83"/>
    </row>
    <row r="49" spans="1:13" customFormat="1" ht="12.5" x14ac:dyDescent="0.25">
      <c r="A49" t="s">
        <v>159</v>
      </c>
      <c r="B49">
        <v>139</v>
      </c>
      <c r="C49" s="122">
        <v>1131300000</v>
      </c>
      <c r="D49" t="s">
        <v>160</v>
      </c>
      <c r="E49" s="111">
        <v>6657761</v>
      </c>
      <c r="F49" s="111">
        <v>3525740</v>
      </c>
      <c r="G49" s="83"/>
      <c r="H49" s="83"/>
      <c r="I49" s="122">
        <v>1131300000</v>
      </c>
      <c r="J49" t="s">
        <v>160</v>
      </c>
      <c r="K49" s="111">
        <v>6657761</v>
      </c>
      <c r="L49" s="111">
        <v>3525740</v>
      </c>
      <c r="M49" s="83"/>
    </row>
    <row r="50" spans="1:13" customFormat="1" ht="12.5" x14ac:dyDescent="0.25">
      <c r="C50" s="122">
        <v>1131600000</v>
      </c>
      <c r="D50" t="s">
        <v>311</v>
      </c>
      <c r="E50" s="111">
        <v>2038944.97</v>
      </c>
      <c r="F50" s="111">
        <v>2035271.07</v>
      </c>
      <c r="G50" s="83"/>
      <c r="H50" s="83"/>
      <c r="I50" s="122">
        <v>1131600000</v>
      </c>
      <c r="J50" t="s">
        <v>311</v>
      </c>
      <c r="K50" s="111">
        <v>2038944.97</v>
      </c>
      <c r="L50" s="111">
        <v>2035271.07</v>
      </c>
      <c r="M50" s="83"/>
    </row>
    <row r="51" spans="1:13" customFormat="1" ht="12.5" x14ac:dyDescent="0.25">
      <c r="A51" t="s">
        <v>161</v>
      </c>
      <c r="B51">
        <v>139</v>
      </c>
      <c r="C51" s="122">
        <v>1132500000</v>
      </c>
      <c r="D51" t="s">
        <v>162</v>
      </c>
      <c r="E51" s="83">
        <v>622304.56000000006</v>
      </c>
      <c r="F51" s="83">
        <v>580934.24</v>
      </c>
      <c r="G51" s="83"/>
      <c r="H51" s="108"/>
      <c r="I51" s="122">
        <v>1132500000</v>
      </c>
      <c r="J51" t="s">
        <v>162</v>
      </c>
      <c r="K51" s="83">
        <v>622304.56000000006</v>
      </c>
      <c r="L51" s="83">
        <v>580934.24</v>
      </c>
      <c r="M51" s="83"/>
    </row>
    <row r="52" spans="1:13" customFormat="1" ht="12.5" x14ac:dyDescent="0.25">
      <c r="C52" s="122">
        <v>1132200000</v>
      </c>
      <c r="D52" t="s">
        <v>312</v>
      </c>
      <c r="E52" s="83">
        <v>2309</v>
      </c>
      <c r="F52" s="83">
        <v>2309</v>
      </c>
      <c r="G52" s="83"/>
      <c r="H52" s="108"/>
      <c r="I52" s="122">
        <v>1132200000</v>
      </c>
      <c r="J52" t="s">
        <v>312</v>
      </c>
      <c r="K52" s="83">
        <v>2309</v>
      </c>
      <c r="L52" s="83">
        <v>2309</v>
      </c>
      <c r="M52" s="83"/>
    </row>
    <row r="53" spans="1:13" customFormat="1" ht="12.5" x14ac:dyDescent="0.25">
      <c r="A53" t="s">
        <v>161</v>
      </c>
      <c r="B53">
        <v>139</v>
      </c>
      <c r="C53" s="122">
        <v>1133200000</v>
      </c>
      <c r="D53" t="s">
        <v>163</v>
      </c>
      <c r="E53" s="83">
        <v>23110.28</v>
      </c>
      <c r="F53" s="83">
        <v>24113.99</v>
      </c>
      <c r="G53" s="83"/>
      <c r="I53" s="122">
        <v>1133200000</v>
      </c>
      <c r="J53" t="s">
        <v>163</v>
      </c>
      <c r="K53" s="83">
        <v>23110.28</v>
      </c>
      <c r="L53" s="83">
        <v>24113.99</v>
      </c>
      <c r="M53" s="83"/>
    </row>
    <row r="54" spans="1:13" customFormat="1" ht="12.5" x14ac:dyDescent="0.25">
      <c r="A54" t="s">
        <v>161</v>
      </c>
      <c r="B54">
        <v>139</v>
      </c>
      <c r="C54" s="122">
        <v>1133210000</v>
      </c>
      <c r="D54" t="s">
        <v>164</v>
      </c>
      <c r="E54" s="83"/>
      <c r="F54" s="83"/>
      <c r="G54" s="83"/>
      <c r="I54" s="122">
        <v>1133210000</v>
      </c>
      <c r="J54" t="s">
        <v>164</v>
      </c>
      <c r="K54" s="83"/>
      <c r="L54" s="83"/>
      <c r="M54" s="83"/>
    </row>
    <row r="55" spans="1:13" customFormat="1" ht="12.5" x14ac:dyDescent="0.25">
      <c r="A55" t="s">
        <v>161</v>
      </c>
      <c r="B55">
        <v>139</v>
      </c>
      <c r="C55" s="122">
        <v>1140000000</v>
      </c>
      <c r="D55" t="s">
        <v>165</v>
      </c>
      <c r="E55" s="83"/>
      <c r="F55" s="83"/>
      <c r="G55" s="83"/>
      <c r="I55" s="122">
        <v>1140000000</v>
      </c>
      <c r="J55" t="s">
        <v>165</v>
      </c>
      <c r="K55" s="83"/>
      <c r="L55" s="83"/>
      <c r="M55" s="83"/>
    </row>
    <row r="56" spans="1:13" customFormat="1" ht="12.5" x14ac:dyDescent="0.25">
      <c r="A56" t="s">
        <v>161</v>
      </c>
      <c r="B56">
        <v>139</v>
      </c>
      <c r="C56" s="122">
        <v>1141000000</v>
      </c>
      <c r="D56" t="s">
        <v>166</v>
      </c>
      <c r="E56" s="83">
        <v>2693.58</v>
      </c>
      <c r="F56" s="83">
        <v>2705.46</v>
      </c>
      <c r="G56" s="83"/>
      <c r="I56" s="122">
        <v>1141000000</v>
      </c>
      <c r="J56" t="s">
        <v>166</v>
      </c>
      <c r="K56" s="83">
        <v>2693.58</v>
      </c>
      <c r="L56" s="83">
        <v>2705.46</v>
      </c>
      <c r="M56" s="83"/>
    </row>
    <row r="57" spans="1:13" customFormat="1" x14ac:dyDescent="0.35">
      <c r="E57" s="87">
        <f>SUM(E51:E56)</f>
        <v>650417.42000000004</v>
      </c>
      <c r="F57" s="87">
        <f>SUM(F51:F56)</f>
        <v>610062.68999999994</v>
      </c>
      <c r="G57" s="87">
        <f>SUM(G51:G56)</f>
        <v>0</v>
      </c>
      <c r="K57" s="87">
        <f>SUM(K51:K56)</f>
        <v>650417.42000000004</v>
      </c>
      <c r="L57" s="87">
        <f>SUM(L51:L56)</f>
        <v>610062.68999999994</v>
      </c>
      <c r="M57" s="87">
        <f>SUM(M51:M56)</f>
        <v>0</v>
      </c>
    </row>
    <row r="58" spans="1:13" customFormat="1" ht="12.5" x14ac:dyDescent="0.25">
      <c r="A58" t="s">
        <v>167</v>
      </c>
      <c r="B58">
        <v>139</v>
      </c>
      <c r="C58">
        <v>1125000000</v>
      </c>
      <c r="D58" t="s">
        <v>168</v>
      </c>
      <c r="E58" s="83"/>
      <c r="F58" s="83"/>
      <c r="G58" s="83"/>
      <c r="I58">
        <v>1125000000</v>
      </c>
      <c r="J58" t="s">
        <v>168</v>
      </c>
      <c r="K58" s="83"/>
      <c r="L58" s="83"/>
      <c r="M58" s="83"/>
    </row>
    <row r="59" spans="1:13" customFormat="1" ht="12.5" x14ac:dyDescent="0.25">
      <c r="A59" t="s">
        <v>169</v>
      </c>
      <c r="B59">
        <v>139</v>
      </c>
      <c r="C59">
        <v>1151000000</v>
      </c>
      <c r="D59" t="s">
        <v>170</v>
      </c>
      <c r="E59" s="83">
        <v>2983.99</v>
      </c>
      <c r="F59" s="83">
        <v>3978.6</v>
      </c>
      <c r="G59" s="83"/>
      <c r="I59">
        <v>1151000000</v>
      </c>
      <c r="J59" t="s">
        <v>170</v>
      </c>
      <c r="K59" s="83">
        <v>2983.99</v>
      </c>
      <c r="L59" s="83">
        <v>3978.6</v>
      </c>
      <c r="M59" s="83"/>
    </row>
    <row r="60" spans="1:13" customFormat="1" ht="12.5" x14ac:dyDescent="0.25">
      <c r="A60" t="s">
        <v>169</v>
      </c>
      <c r="B60">
        <v>139</v>
      </c>
      <c r="C60">
        <v>1164000000</v>
      </c>
      <c r="D60" t="s">
        <v>20</v>
      </c>
      <c r="E60" s="83">
        <v>168911.94</v>
      </c>
      <c r="F60" s="83">
        <v>174710.31</v>
      </c>
      <c r="G60" s="83"/>
      <c r="I60">
        <v>1164000000</v>
      </c>
      <c r="J60" t="s">
        <v>20</v>
      </c>
      <c r="K60" s="83">
        <v>168911.94</v>
      </c>
      <c r="L60" s="83">
        <v>174710.31</v>
      </c>
      <c r="M60" s="83"/>
    </row>
    <row r="61" spans="1:13" customFormat="1" ht="12.5" x14ac:dyDescent="0.25">
      <c r="A61" t="s">
        <v>171</v>
      </c>
      <c r="B61">
        <v>139</v>
      </c>
      <c r="C61">
        <v>1202000000</v>
      </c>
      <c r="D61" t="s">
        <v>172</v>
      </c>
      <c r="E61" s="83">
        <v>1500000</v>
      </c>
      <c r="F61" s="83">
        <v>1500000</v>
      </c>
      <c r="G61" s="83"/>
      <c r="I61">
        <v>1202000000</v>
      </c>
      <c r="J61" t="s">
        <v>172</v>
      </c>
      <c r="K61" s="83">
        <v>1500000</v>
      </c>
      <c r="L61" s="83">
        <v>1500000</v>
      </c>
      <c r="M61" s="83"/>
    </row>
    <row r="62" spans="1:13" customFormat="1" ht="12.5" x14ac:dyDescent="0.25">
      <c r="A62" t="s">
        <v>173</v>
      </c>
      <c r="B62">
        <v>139</v>
      </c>
      <c r="C62">
        <v>1301100000</v>
      </c>
      <c r="D62" t="s">
        <v>174</v>
      </c>
      <c r="E62" s="83">
        <v>3320394.53</v>
      </c>
      <c r="F62" s="83">
        <v>3320394.53</v>
      </c>
      <c r="G62" s="83"/>
      <c r="I62">
        <v>1301100000</v>
      </c>
      <c r="J62" t="s">
        <v>174</v>
      </c>
      <c r="K62" s="83">
        <v>3320394.53</v>
      </c>
      <c r="L62" s="83">
        <v>3320394.53</v>
      </c>
      <c r="M62" s="83"/>
    </row>
    <row r="63" spans="1:13" customFormat="1" ht="12.5" x14ac:dyDescent="0.25">
      <c r="A63" t="s">
        <v>173</v>
      </c>
      <c r="B63">
        <v>139</v>
      </c>
      <c r="C63">
        <v>1301200000</v>
      </c>
      <c r="D63" t="s">
        <v>175</v>
      </c>
      <c r="E63" s="83">
        <v>339921.29</v>
      </c>
      <c r="F63" s="83">
        <v>339921.29</v>
      </c>
      <c r="G63" s="83"/>
      <c r="I63">
        <v>1301200000</v>
      </c>
      <c r="J63" t="s">
        <v>175</v>
      </c>
      <c r="K63" s="83">
        <v>339921.29</v>
      </c>
      <c r="L63" s="83">
        <v>339921.29</v>
      </c>
      <c r="M63" s="83"/>
    </row>
    <row r="64" spans="1:13" customFormat="1" x14ac:dyDescent="0.35">
      <c r="E64" s="88">
        <f>SUM(E62:E63)</f>
        <v>3660315.82</v>
      </c>
      <c r="F64" s="88">
        <f>SUM(F62:F63)</f>
        <v>3660315.82</v>
      </c>
      <c r="G64" s="88">
        <f>SUM(G62:G63)</f>
        <v>0</v>
      </c>
      <c r="K64" s="88">
        <f>SUM(K62:K63)</f>
        <v>3660315.82</v>
      </c>
      <c r="L64" s="88">
        <f>SUM(L62:L63)</f>
        <v>3660315.82</v>
      </c>
      <c r="M64" s="88">
        <f>SUM(M62:M63)</f>
        <v>0</v>
      </c>
    </row>
    <row r="65" spans="1:13" customFormat="1" ht="12.5" x14ac:dyDescent="0.25">
      <c r="A65" t="s">
        <v>176</v>
      </c>
      <c r="B65">
        <v>139</v>
      </c>
      <c r="C65">
        <v>1302100000</v>
      </c>
      <c r="D65" t="s">
        <v>177</v>
      </c>
      <c r="E65" s="83">
        <v>3075886.52</v>
      </c>
      <c r="F65" s="83">
        <v>3075886.52</v>
      </c>
      <c r="G65" s="83"/>
      <c r="I65">
        <v>1302100000</v>
      </c>
      <c r="J65" t="s">
        <v>177</v>
      </c>
      <c r="K65" s="83">
        <v>3075886.52</v>
      </c>
      <c r="L65" s="83">
        <v>3075886.52</v>
      </c>
      <c r="M65" s="83"/>
    </row>
    <row r="66" spans="1:13" customFormat="1" ht="12.5" x14ac:dyDescent="0.25">
      <c r="A66" t="s">
        <v>176</v>
      </c>
      <c r="B66">
        <v>139</v>
      </c>
      <c r="C66">
        <v>1302200000</v>
      </c>
      <c r="D66" t="s">
        <v>178</v>
      </c>
      <c r="E66" s="83">
        <v>747027.76</v>
      </c>
      <c r="F66" s="83">
        <v>747027.76</v>
      </c>
      <c r="G66" s="83"/>
      <c r="I66">
        <v>1302200000</v>
      </c>
      <c r="J66" t="s">
        <v>178</v>
      </c>
      <c r="K66" s="83">
        <v>747027.76</v>
      </c>
      <c r="L66" s="83">
        <v>747027.76</v>
      </c>
      <c r="M66" s="83"/>
    </row>
    <row r="67" spans="1:13" customFormat="1" ht="12.5" x14ac:dyDescent="0.25">
      <c r="A67" t="s">
        <v>176</v>
      </c>
      <c r="B67">
        <v>139</v>
      </c>
      <c r="C67" s="122">
        <v>1303100000</v>
      </c>
      <c r="D67" t="s">
        <v>179</v>
      </c>
      <c r="E67" s="83">
        <v>325427</v>
      </c>
      <c r="F67" s="83">
        <v>325427</v>
      </c>
      <c r="G67" s="83"/>
      <c r="I67" s="122">
        <v>1303100000</v>
      </c>
      <c r="J67" t="s">
        <v>179</v>
      </c>
      <c r="K67" s="83">
        <v>325427</v>
      </c>
      <c r="L67" s="83">
        <v>325427</v>
      </c>
      <c r="M67" s="83"/>
    </row>
    <row r="68" spans="1:13" customFormat="1" x14ac:dyDescent="0.35">
      <c r="E68" s="86">
        <f>SUM(E65:E67)</f>
        <v>4148341.2800000003</v>
      </c>
      <c r="F68" s="86">
        <f>SUM(F65:F67)</f>
        <v>4148341.2800000003</v>
      </c>
      <c r="G68" s="86">
        <f>SUM(G65:G67)</f>
        <v>0</v>
      </c>
      <c r="K68" s="86">
        <f>SUM(K65:K67)</f>
        <v>4148341.2800000003</v>
      </c>
      <c r="L68" s="86">
        <f>SUM(L65:L67)</f>
        <v>4148341.2800000003</v>
      </c>
      <c r="M68" s="86">
        <f>SUM(M65:M67)</f>
        <v>0</v>
      </c>
    </row>
    <row r="69" spans="1:13" customFormat="1" ht="12.5" x14ac:dyDescent="0.25">
      <c r="A69" t="s">
        <v>180</v>
      </c>
      <c r="B69">
        <v>139</v>
      </c>
      <c r="C69">
        <v>1304100000</v>
      </c>
      <c r="D69" t="s">
        <v>181</v>
      </c>
      <c r="E69" s="83">
        <v>8547910.4199999999</v>
      </c>
      <c r="F69" s="83">
        <v>8547910.4199999999</v>
      </c>
      <c r="G69" s="83"/>
      <c r="I69">
        <v>1304100000</v>
      </c>
      <c r="J69" t="s">
        <v>181</v>
      </c>
      <c r="K69" s="83">
        <v>8547910.4199999999</v>
      </c>
      <c r="L69" s="83">
        <v>8547910.4199999999</v>
      </c>
      <c r="M69" s="83"/>
    </row>
    <row r="70" spans="1:13" customFormat="1" ht="12.5" x14ac:dyDescent="0.25">
      <c r="C70">
        <v>1304200000</v>
      </c>
      <c r="D70" t="s">
        <v>182</v>
      </c>
      <c r="E70" s="83">
        <v>721179</v>
      </c>
      <c r="F70" s="83">
        <v>721179</v>
      </c>
      <c r="G70" s="83"/>
      <c r="I70">
        <v>1304200000</v>
      </c>
      <c r="J70" t="s">
        <v>182</v>
      </c>
      <c r="K70" s="83">
        <v>721179</v>
      </c>
      <c r="L70" s="83">
        <v>721179</v>
      </c>
      <c r="M70" s="83"/>
    </row>
    <row r="71" spans="1:13" customFormat="1" ht="12.5" x14ac:dyDescent="0.25">
      <c r="A71" t="s">
        <v>180</v>
      </c>
      <c r="C71">
        <v>1304500000</v>
      </c>
      <c r="D71" t="s">
        <v>183</v>
      </c>
      <c r="E71" s="85">
        <v>10148.76</v>
      </c>
      <c r="F71" s="85">
        <v>10148.76</v>
      </c>
      <c r="G71" s="83"/>
      <c r="I71">
        <v>1304500000</v>
      </c>
      <c r="J71" t="s">
        <v>183</v>
      </c>
      <c r="K71" s="85">
        <v>10148.76</v>
      </c>
      <c r="L71" s="85">
        <v>10148.76</v>
      </c>
      <c r="M71" s="83"/>
    </row>
    <row r="72" spans="1:13" customFormat="1" ht="12.5" x14ac:dyDescent="0.25">
      <c r="C72">
        <v>1304510000</v>
      </c>
      <c r="D72" t="s">
        <v>184</v>
      </c>
      <c r="E72" s="85">
        <v>-19885.060000000001</v>
      </c>
      <c r="F72" s="85">
        <v>-19616.34</v>
      </c>
      <c r="G72" s="83"/>
      <c r="I72">
        <v>1304510000</v>
      </c>
      <c r="J72" t="s">
        <v>184</v>
      </c>
      <c r="K72" s="85">
        <v>-19616.34</v>
      </c>
      <c r="L72" s="85">
        <v>-19616.34</v>
      </c>
      <c r="M72" s="83"/>
    </row>
    <row r="73" spans="1:13" customFormat="1" ht="12.5" x14ac:dyDescent="0.25">
      <c r="C73">
        <v>1307100000</v>
      </c>
      <c r="D73" t="s">
        <v>306</v>
      </c>
      <c r="E73" s="111">
        <v>8791.64</v>
      </c>
      <c r="F73" s="83">
        <v>7252.38</v>
      </c>
      <c r="G73" s="83"/>
      <c r="I73">
        <v>1307100000</v>
      </c>
      <c r="J73" t="s">
        <v>306</v>
      </c>
      <c r="K73" s="111">
        <v>8791.64</v>
      </c>
      <c r="L73" s="83">
        <v>7252.38</v>
      </c>
      <c r="M73" s="83"/>
    </row>
    <row r="74" spans="1:13" customFormat="1" ht="12.5" x14ac:dyDescent="0.25">
      <c r="A74" t="s">
        <v>185</v>
      </c>
      <c r="B74">
        <v>139</v>
      </c>
      <c r="C74">
        <v>1308100000</v>
      </c>
      <c r="D74" t="s">
        <v>186</v>
      </c>
      <c r="E74" s="111">
        <v>198782.22</v>
      </c>
      <c r="F74" s="111">
        <v>198782.22</v>
      </c>
      <c r="G74" s="83"/>
      <c r="I74">
        <v>1308100000</v>
      </c>
      <c r="J74" t="s">
        <v>186</v>
      </c>
      <c r="K74" s="111">
        <v>198782.22</v>
      </c>
      <c r="L74" s="111">
        <v>198782.22</v>
      </c>
      <c r="M74" s="83"/>
    </row>
    <row r="75" spans="1:13" customFormat="1" ht="12.5" x14ac:dyDescent="0.25">
      <c r="A75" s="109" t="s">
        <v>187</v>
      </c>
      <c r="C75">
        <v>1309100000</v>
      </c>
      <c r="D75" t="s">
        <v>187</v>
      </c>
      <c r="E75" s="83">
        <v>128717.03</v>
      </c>
      <c r="F75" s="83">
        <v>128481.63</v>
      </c>
      <c r="G75" s="83"/>
      <c r="I75">
        <v>1309100000</v>
      </c>
      <c r="J75" t="s">
        <v>187</v>
      </c>
      <c r="K75" s="83">
        <v>128717.03</v>
      </c>
      <c r="L75" s="83">
        <v>128481.63</v>
      </c>
      <c r="M75" s="83"/>
    </row>
    <row r="76" spans="1:13" customFormat="1" ht="12.5" x14ac:dyDescent="0.25">
      <c r="A76" s="109"/>
      <c r="C76">
        <v>1309200000</v>
      </c>
      <c r="D76" t="s">
        <v>188</v>
      </c>
      <c r="E76" s="83">
        <v>640</v>
      </c>
      <c r="F76" s="83">
        <v>640</v>
      </c>
      <c r="G76" s="83"/>
      <c r="I76">
        <v>1309200000</v>
      </c>
      <c r="J76" t="s">
        <v>188</v>
      </c>
      <c r="K76" s="83">
        <v>640</v>
      </c>
      <c r="L76" s="83">
        <v>640</v>
      </c>
      <c r="M76" s="83"/>
    </row>
    <row r="77" spans="1:13" customFormat="1" ht="12.5" x14ac:dyDescent="0.25">
      <c r="A77" t="s">
        <v>189</v>
      </c>
      <c r="C77">
        <v>1309340000</v>
      </c>
      <c r="D77" t="s">
        <v>190</v>
      </c>
      <c r="E77" s="83">
        <v>-318</v>
      </c>
      <c r="F77" s="83">
        <v>-304</v>
      </c>
      <c r="G77" s="83"/>
      <c r="I77">
        <v>1309340000</v>
      </c>
      <c r="J77" t="s">
        <v>190</v>
      </c>
      <c r="K77" s="83">
        <v>-318</v>
      </c>
      <c r="L77" s="83">
        <v>-304</v>
      </c>
      <c r="M77" s="83"/>
    </row>
    <row r="78" spans="1:13" customFormat="1" ht="12.5" x14ac:dyDescent="0.25">
      <c r="A78" t="s">
        <v>189</v>
      </c>
      <c r="B78">
        <v>139</v>
      </c>
      <c r="C78">
        <v>1302310000</v>
      </c>
      <c r="D78" t="s">
        <v>191</v>
      </c>
      <c r="E78" s="83"/>
      <c r="F78" s="83"/>
      <c r="G78" s="83"/>
      <c r="I78">
        <v>1302310000</v>
      </c>
      <c r="J78" t="s">
        <v>191</v>
      </c>
      <c r="K78" s="83"/>
      <c r="L78" s="83"/>
      <c r="M78" s="83"/>
    </row>
    <row r="79" spans="1:13" customFormat="1" ht="12.5" x14ac:dyDescent="0.25">
      <c r="C79">
        <v>1307310000</v>
      </c>
      <c r="D79" t="s">
        <v>307</v>
      </c>
      <c r="E79" s="83">
        <v>-293.38</v>
      </c>
      <c r="F79" s="83">
        <v>-166.38</v>
      </c>
      <c r="G79" s="83"/>
      <c r="I79">
        <v>1307310000</v>
      </c>
      <c r="J79" t="s">
        <v>307</v>
      </c>
      <c r="K79" s="83">
        <v>-293.38</v>
      </c>
      <c r="L79" s="83">
        <v>-166.38</v>
      </c>
      <c r="M79" s="83"/>
    </row>
    <row r="80" spans="1:13" customFormat="1" ht="12.5" x14ac:dyDescent="0.25">
      <c r="A80" t="s">
        <v>189</v>
      </c>
      <c r="B80">
        <v>139</v>
      </c>
      <c r="C80">
        <v>1302320000</v>
      </c>
      <c r="D80" t="s">
        <v>192</v>
      </c>
      <c r="E80" s="83"/>
      <c r="F80" s="83"/>
      <c r="G80" s="83"/>
      <c r="I80">
        <v>1302320000</v>
      </c>
      <c r="J80" t="s">
        <v>192</v>
      </c>
      <c r="K80" s="83"/>
      <c r="L80" s="83"/>
      <c r="M80" s="83"/>
    </row>
    <row r="81" spans="1:13" customFormat="1" ht="12.5" x14ac:dyDescent="0.25">
      <c r="A81" t="s">
        <v>176</v>
      </c>
      <c r="B81">
        <v>139</v>
      </c>
      <c r="C81" s="122">
        <v>1303310000</v>
      </c>
      <c r="D81" t="s">
        <v>193</v>
      </c>
      <c r="E81" s="83"/>
      <c r="F81" s="83"/>
      <c r="G81" s="83"/>
      <c r="I81" s="122">
        <v>1303310000</v>
      </c>
      <c r="J81" t="s">
        <v>193</v>
      </c>
      <c r="K81" s="83"/>
      <c r="L81" s="83"/>
      <c r="M81" s="83"/>
    </row>
    <row r="82" spans="1:13" customFormat="1" ht="12.5" x14ac:dyDescent="0.25">
      <c r="A82" t="s">
        <v>189</v>
      </c>
      <c r="B82">
        <v>139</v>
      </c>
      <c r="C82">
        <v>1304310000</v>
      </c>
      <c r="D82" t="s">
        <v>194</v>
      </c>
      <c r="E82" s="83">
        <v>-4030340.42</v>
      </c>
      <c r="F82" s="83">
        <v>-3965692.42</v>
      </c>
      <c r="G82" s="83"/>
      <c r="I82">
        <v>1304310000</v>
      </c>
      <c r="J82" t="s">
        <v>194</v>
      </c>
      <c r="K82" s="83">
        <v>-4030340.42</v>
      </c>
      <c r="L82" s="83">
        <v>-3965692.42</v>
      </c>
      <c r="M82" s="83"/>
    </row>
    <row r="83" spans="1:13" customFormat="1" ht="12.5" x14ac:dyDescent="0.25">
      <c r="C83">
        <v>1304320000</v>
      </c>
      <c r="D83" t="s">
        <v>195</v>
      </c>
      <c r="E83" s="83">
        <v>138095</v>
      </c>
      <c r="F83" s="83">
        <v>133904</v>
      </c>
      <c r="G83" s="83"/>
      <c r="I83">
        <v>1304320000</v>
      </c>
      <c r="J83" t="s">
        <v>195</v>
      </c>
      <c r="K83" s="83">
        <v>138095</v>
      </c>
      <c r="L83" s="83">
        <v>133904</v>
      </c>
      <c r="M83" s="83"/>
    </row>
    <row r="84" spans="1:13" customFormat="1" ht="12.5" x14ac:dyDescent="0.25">
      <c r="A84" t="s">
        <v>189</v>
      </c>
      <c r="C84">
        <v>1309310000</v>
      </c>
      <c r="D84" t="s">
        <v>196</v>
      </c>
      <c r="E84" s="85">
        <v>-122749.63</v>
      </c>
      <c r="F84" s="85">
        <v>-120538.63</v>
      </c>
      <c r="G84" s="83"/>
      <c r="I84">
        <v>1309310000</v>
      </c>
      <c r="J84" t="s">
        <v>196</v>
      </c>
      <c r="K84" s="85">
        <v>-122749.63</v>
      </c>
      <c r="L84" s="85">
        <v>-120538.63</v>
      </c>
      <c r="M84" s="83"/>
    </row>
    <row r="85" spans="1:13" customFormat="1" ht="12.5" x14ac:dyDescent="0.25">
      <c r="A85" t="s">
        <v>189</v>
      </c>
      <c r="B85">
        <v>139</v>
      </c>
      <c r="C85">
        <v>1308310000</v>
      </c>
      <c r="D85" t="s">
        <v>197</v>
      </c>
      <c r="E85" s="83">
        <v>-95923.22</v>
      </c>
      <c r="F85" s="83">
        <v>-92610.22</v>
      </c>
      <c r="G85" s="83"/>
      <c r="I85">
        <v>1308310000</v>
      </c>
      <c r="J85" t="s">
        <v>197</v>
      </c>
      <c r="K85" s="83">
        <v>-95923.22</v>
      </c>
      <c r="L85" s="83">
        <v>-92610.22</v>
      </c>
      <c r="M85" s="83"/>
    </row>
    <row r="86" spans="1:13" customFormat="1" x14ac:dyDescent="0.35">
      <c r="E86" s="89">
        <f>SUM(E77:E85)</f>
        <v>-4111529.65</v>
      </c>
      <c r="F86" s="89">
        <f>SUM(F77:F85)</f>
        <v>-4045407.65</v>
      </c>
      <c r="G86" s="89">
        <f>SUM(G78:G85)</f>
        <v>0</v>
      </c>
      <c r="K86" s="89">
        <f>SUM(K77:K85)</f>
        <v>-4111529.65</v>
      </c>
      <c r="L86" s="89">
        <f>SUM(L77:L85)</f>
        <v>-4045407.65</v>
      </c>
      <c r="M86" s="89">
        <f>SUM(M78:M85)</f>
        <v>0</v>
      </c>
    </row>
    <row r="87" spans="1:13" customFormat="1" ht="12.5" x14ac:dyDescent="0.25">
      <c r="C87">
        <v>1531000000</v>
      </c>
      <c r="D87" t="s">
        <v>97</v>
      </c>
      <c r="E87" s="83">
        <v>60193.69</v>
      </c>
      <c r="F87" s="83">
        <v>60193.69</v>
      </c>
      <c r="G87" s="83"/>
      <c r="I87">
        <v>1531000000</v>
      </c>
      <c r="J87" t="s">
        <v>97</v>
      </c>
      <c r="K87" s="83">
        <v>60193.69</v>
      </c>
      <c r="L87" s="83">
        <v>60193.69</v>
      </c>
      <c r="M87" s="83"/>
    </row>
    <row r="88" spans="1:13" customFormat="1" ht="12.5" x14ac:dyDescent="0.25">
      <c r="A88" t="s">
        <v>198</v>
      </c>
      <c r="B88">
        <v>139</v>
      </c>
      <c r="C88" s="122">
        <v>1319999999</v>
      </c>
      <c r="D88" t="s">
        <v>111</v>
      </c>
      <c r="E88" s="83">
        <v>13682.57</v>
      </c>
      <c r="F88" s="83">
        <v>0</v>
      </c>
      <c r="G88" s="83"/>
      <c r="I88" s="122">
        <v>1319999999</v>
      </c>
      <c r="J88" t="s">
        <v>111</v>
      </c>
      <c r="K88" s="83">
        <v>13682.57</v>
      </c>
      <c r="L88" s="83">
        <v>0</v>
      </c>
      <c r="M88" s="83"/>
    </row>
    <row r="89" spans="1:13" customFormat="1" ht="12.5" x14ac:dyDescent="0.25">
      <c r="A89" t="s">
        <v>199</v>
      </c>
      <c r="B89">
        <v>139</v>
      </c>
      <c r="C89">
        <v>1501000000</v>
      </c>
      <c r="D89" t="s">
        <v>200</v>
      </c>
      <c r="E89" s="83">
        <v>780820.68</v>
      </c>
      <c r="F89" s="83">
        <v>877129.51</v>
      </c>
      <c r="G89" s="83"/>
      <c r="I89">
        <v>1501000000</v>
      </c>
      <c r="J89" t="s">
        <v>200</v>
      </c>
      <c r="K89" s="83">
        <v>780820.68</v>
      </c>
      <c r="L89" s="83">
        <v>877129.51</v>
      </c>
      <c r="M89" s="83"/>
    </row>
    <row r="90" spans="1:13" customFormat="1" ht="12.5" x14ac:dyDescent="0.25">
      <c r="A90" t="s">
        <v>201</v>
      </c>
      <c r="B90">
        <v>139</v>
      </c>
      <c r="C90">
        <v>2111000000</v>
      </c>
      <c r="D90" t="s">
        <v>202</v>
      </c>
      <c r="E90" s="83">
        <v>-86801.69</v>
      </c>
      <c r="F90" s="83">
        <v>-94579.53</v>
      </c>
      <c r="G90" s="83">
        <f>E90-F90</f>
        <v>7777.8399999999965</v>
      </c>
      <c r="I90">
        <v>2111000000</v>
      </c>
      <c r="J90" t="s">
        <v>202</v>
      </c>
      <c r="K90" s="83">
        <v>-86801.69</v>
      </c>
      <c r="L90" s="83">
        <v>-94579.53</v>
      </c>
      <c r="M90" s="83"/>
    </row>
    <row r="91" spans="1:13" customFormat="1" ht="12.5" x14ac:dyDescent="0.25">
      <c r="A91" t="s">
        <v>203</v>
      </c>
      <c r="B91">
        <v>139</v>
      </c>
      <c r="C91">
        <v>2112000000</v>
      </c>
      <c r="D91" t="s">
        <v>204</v>
      </c>
      <c r="E91" s="83">
        <v>-932586.92</v>
      </c>
      <c r="F91" s="83">
        <v>-809136.05</v>
      </c>
      <c r="G91" s="83">
        <f t="shared" ref="G91:G95" si="0">E91-F91</f>
        <v>-123450.87</v>
      </c>
      <c r="I91">
        <v>2112000000</v>
      </c>
      <c r="J91" t="s">
        <v>204</v>
      </c>
      <c r="K91" s="83">
        <v>-932586.92</v>
      </c>
      <c r="L91" s="83">
        <v>-809136.05</v>
      </c>
      <c r="M91" s="83"/>
    </row>
    <row r="92" spans="1:13" customFormat="1" ht="12.5" x14ac:dyDescent="0.25">
      <c r="A92" t="s">
        <v>203</v>
      </c>
      <c r="B92">
        <v>139</v>
      </c>
      <c r="C92">
        <v>2114000000</v>
      </c>
      <c r="D92" t="s">
        <v>205</v>
      </c>
      <c r="E92" s="83">
        <v>-53830.22</v>
      </c>
      <c r="F92" s="83">
        <v>-60775.68</v>
      </c>
      <c r="G92" s="83">
        <f t="shared" si="0"/>
        <v>6945.4599999999991</v>
      </c>
      <c r="I92">
        <v>2114000000</v>
      </c>
      <c r="J92" t="s">
        <v>205</v>
      </c>
      <c r="K92" s="83">
        <v>-53830.22</v>
      </c>
      <c r="L92" s="83">
        <v>-60775.68</v>
      </c>
      <c r="M92" s="83"/>
    </row>
    <row r="93" spans="1:13" customFormat="1" ht="12.5" x14ac:dyDescent="0.25">
      <c r="A93" t="s">
        <v>206</v>
      </c>
      <c r="C93">
        <v>2203000000</v>
      </c>
      <c r="D93" t="s">
        <v>207</v>
      </c>
      <c r="E93" s="83"/>
      <c r="F93" s="83"/>
      <c r="G93" s="83">
        <f t="shared" si="0"/>
        <v>0</v>
      </c>
      <c r="I93">
        <v>2203000000</v>
      </c>
      <c r="J93" t="s">
        <v>207</v>
      </c>
      <c r="K93" s="83"/>
      <c r="L93" s="83"/>
      <c r="M93" s="83"/>
    </row>
    <row r="94" spans="1:13" customFormat="1" ht="12.5" x14ac:dyDescent="0.25">
      <c r="A94" t="s">
        <v>208</v>
      </c>
      <c r="B94">
        <v>139</v>
      </c>
      <c r="C94">
        <v>2121000000</v>
      </c>
      <c r="D94" t="s">
        <v>66</v>
      </c>
      <c r="E94" s="83">
        <v>-6525.08</v>
      </c>
      <c r="F94" s="83">
        <v>-6924.57</v>
      </c>
      <c r="G94" s="83">
        <f t="shared" si="0"/>
        <v>399.48999999999978</v>
      </c>
      <c r="I94">
        <v>2121000000</v>
      </c>
      <c r="J94" t="s">
        <v>66</v>
      </c>
      <c r="K94" s="83">
        <v>-6525.08</v>
      </c>
      <c r="L94" s="83">
        <v>-6924.57</v>
      </c>
      <c r="M94" s="83"/>
    </row>
    <row r="95" spans="1:13" customFormat="1" ht="12.5" x14ac:dyDescent="0.25">
      <c r="A95" t="s">
        <v>209</v>
      </c>
      <c r="B95">
        <v>139</v>
      </c>
      <c r="C95">
        <v>2122000000</v>
      </c>
      <c r="D95" t="s">
        <v>210</v>
      </c>
      <c r="E95" s="83">
        <v>-257310.53</v>
      </c>
      <c r="F95" s="83">
        <v>-295849.84999999998</v>
      </c>
      <c r="G95" s="83">
        <f t="shared" si="0"/>
        <v>38539.319999999978</v>
      </c>
      <c r="I95">
        <v>2122000000</v>
      </c>
      <c r="J95" t="s">
        <v>210</v>
      </c>
      <c r="K95" s="83">
        <v>-257310.53</v>
      </c>
      <c r="L95" s="83">
        <v>-295849.84999999998</v>
      </c>
      <c r="M95" s="83"/>
    </row>
    <row r="96" spans="1:13" customFormat="1" ht="12.5" x14ac:dyDescent="0.25">
      <c r="E96" s="83"/>
      <c r="F96" s="83"/>
      <c r="G96" s="83"/>
      <c r="K96" s="83"/>
      <c r="L96" s="83"/>
      <c r="M96" s="83"/>
    </row>
    <row r="97" spans="1:13" customFormat="1" ht="12.5" x14ac:dyDescent="0.25">
      <c r="A97" t="s">
        <v>211</v>
      </c>
      <c r="B97">
        <v>139</v>
      </c>
      <c r="C97">
        <v>2133200000</v>
      </c>
      <c r="D97" t="s">
        <v>212</v>
      </c>
      <c r="E97" s="83">
        <v>-2532.19</v>
      </c>
      <c r="F97" s="83">
        <v>-3008.53</v>
      </c>
      <c r="G97" s="83"/>
      <c r="I97">
        <v>2133200000</v>
      </c>
      <c r="J97" t="s">
        <v>212</v>
      </c>
      <c r="K97" s="83">
        <v>-2532.19</v>
      </c>
      <c r="L97" s="83">
        <v>-3008.53</v>
      </c>
      <c r="M97" s="83"/>
    </row>
    <row r="98" spans="1:13" customFormat="1" ht="12.5" x14ac:dyDescent="0.25">
      <c r="C98" s="122">
        <v>2133700000</v>
      </c>
      <c r="D98" t="s">
        <v>213</v>
      </c>
      <c r="E98" s="83"/>
      <c r="F98" s="83">
        <v>150911.62</v>
      </c>
      <c r="G98" s="83"/>
      <c r="I98" s="122">
        <v>2133700000</v>
      </c>
      <c r="J98" t="s">
        <v>213</v>
      </c>
      <c r="K98" s="83"/>
      <c r="L98" s="83">
        <v>150911.62</v>
      </c>
      <c r="M98" s="83"/>
    </row>
    <row r="99" spans="1:13" customFormat="1" ht="12.5" x14ac:dyDescent="0.25">
      <c r="A99" t="s">
        <v>211</v>
      </c>
      <c r="B99">
        <v>139</v>
      </c>
      <c r="C99">
        <v>2137000000</v>
      </c>
      <c r="D99" t="s">
        <v>214</v>
      </c>
      <c r="E99" s="83">
        <v>-90147.83</v>
      </c>
      <c r="F99" s="83">
        <v>-42634.45</v>
      </c>
      <c r="G99" s="83"/>
      <c r="I99">
        <v>2137000000</v>
      </c>
      <c r="J99" t="s">
        <v>214</v>
      </c>
      <c r="K99" s="83">
        <v>-90147.83</v>
      </c>
      <c r="L99" s="83">
        <v>-42634.45</v>
      </c>
      <c r="M99" s="83"/>
    </row>
    <row r="100" spans="1:13" customFormat="1" ht="12.5" x14ac:dyDescent="0.25">
      <c r="A100" t="s">
        <v>211</v>
      </c>
      <c r="B100">
        <v>139</v>
      </c>
      <c r="C100" s="122">
        <v>2140000000</v>
      </c>
      <c r="D100" t="s">
        <v>215</v>
      </c>
      <c r="E100" s="83">
        <v>-26243.26</v>
      </c>
      <c r="F100" s="83">
        <v>-25277.98</v>
      </c>
      <c r="G100" s="83"/>
      <c r="I100" s="122">
        <v>2140000000</v>
      </c>
      <c r="J100" t="s">
        <v>215</v>
      </c>
      <c r="K100" s="83">
        <v>-26243.26</v>
      </c>
      <c r="L100" s="83">
        <v>-25277.98</v>
      </c>
      <c r="M100" s="83"/>
    </row>
    <row r="101" spans="1:13" customFormat="1" ht="12.5" x14ac:dyDescent="0.25">
      <c r="C101">
        <v>2131000000</v>
      </c>
      <c r="D101" t="s">
        <v>216</v>
      </c>
      <c r="E101" s="84"/>
      <c r="F101" s="84"/>
      <c r="G101" s="83"/>
      <c r="I101">
        <v>2131000000</v>
      </c>
      <c r="J101" t="s">
        <v>216</v>
      </c>
      <c r="K101" s="84"/>
      <c r="L101" s="84"/>
      <c r="M101" s="83"/>
    </row>
    <row r="102" spans="1:13" customFormat="1" ht="12.5" x14ac:dyDescent="0.25">
      <c r="A102" t="s">
        <v>211</v>
      </c>
      <c r="C102">
        <v>2134130000</v>
      </c>
      <c r="D102" t="s">
        <v>217</v>
      </c>
      <c r="E102" s="83"/>
      <c r="F102" s="83"/>
      <c r="G102" s="83"/>
      <c r="I102">
        <v>2134130000</v>
      </c>
      <c r="J102" t="s">
        <v>217</v>
      </c>
      <c r="K102" s="83"/>
      <c r="L102" s="83"/>
      <c r="M102" s="83"/>
    </row>
    <row r="103" spans="1:13" customFormat="1" ht="12.5" x14ac:dyDescent="0.25">
      <c r="A103" t="s">
        <v>211</v>
      </c>
      <c r="C103">
        <v>2180200000</v>
      </c>
      <c r="D103" t="s">
        <v>218</v>
      </c>
      <c r="E103" s="83">
        <v>-27788.55</v>
      </c>
      <c r="F103" s="83">
        <v>-49325.36</v>
      </c>
      <c r="G103" s="83"/>
      <c r="I103">
        <v>2180200000</v>
      </c>
      <c r="J103" t="s">
        <v>218</v>
      </c>
      <c r="K103" s="83">
        <v>-27788.55</v>
      </c>
      <c r="L103" s="83">
        <v>-49325.36</v>
      </c>
      <c r="M103" s="83"/>
    </row>
    <row r="104" spans="1:13" customFormat="1" ht="12.5" x14ac:dyDescent="0.25">
      <c r="A104" t="s">
        <v>211</v>
      </c>
      <c r="C104">
        <v>2134020000</v>
      </c>
      <c r="D104" t="s">
        <v>219</v>
      </c>
      <c r="E104" s="83">
        <v>-10015.719999999999</v>
      </c>
      <c r="F104" s="83">
        <v>-8871.27</v>
      </c>
      <c r="G104" s="83"/>
      <c r="I104">
        <v>2134020000</v>
      </c>
      <c r="J104" t="s">
        <v>219</v>
      </c>
      <c r="K104" s="83">
        <v>-10015.719999999999</v>
      </c>
      <c r="L104" s="83">
        <v>-8871.27</v>
      </c>
      <c r="M104" s="83"/>
    </row>
    <row r="105" spans="1:13" customFormat="1" ht="12.5" x14ac:dyDescent="0.25">
      <c r="A105" t="s">
        <v>211</v>
      </c>
      <c r="C105">
        <v>2134080000</v>
      </c>
      <c r="D105" t="s">
        <v>220</v>
      </c>
      <c r="E105" s="83">
        <v>-416</v>
      </c>
      <c r="F105" s="83">
        <v>-368</v>
      </c>
      <c r="G105" s="83"/>
      <c r="I105">
        <v>2134080000</v>
      </c>
      <c r="J105" t="s">
        <v>220</v>
      </c>
      <c r="K105" s="83">
        <v>-416</v>
      </c>
      <c r="L105" s="83">
        <v>-368</v>
      </c>
      <c r="M105" s="83"/>
    </row>
    <row r="106" spans="1:13" customFormat="1" ht="12.5" x14ac:dyDescent="0.25">
      <c r="A106" t="s">
        <v>211</v>
      </c>
      <c r="C106">
        <v>2134160000</v>
      </c>
      <c r="D106" t="s">
        <v>221</v>
      </c>
      <c r="E106" s="83">
        <v>-1110.23</v>
      </c>
      <c r="F106" s="83">
        <v>-883.43</v>
      </c>
      <c r="G106" s="83"/>
      <c r="I106">
        <v>2134160000</v>
      </c>
      <c r="J106" t="s">
        <v>221</v>
      </c>
      <c r="K106" s="83">
        <v>-1110.23</v>
      </c>
      <c r="L106" s="83">
        <v>-883.43</v>
      </c>
      <c r="M106" s="83"/>
    </row>
    <row r="107" spans="1:13" customFormat="1" x14ac:dyDescent="0.35">
      <c r="E107" s="90">
        <f>SUM(E97:E106)</f>
        <v>-158253.78</v>
      </c>
      <c r="F107" s="90">
        <f>SUM(F97:F106)</f>
        <v>20542.600000000002</v>
      </c>
      <c r="G107" s="90">
        <f>SUM(G97:G106)</f>
        <v>0</v>
      </c>
      <c r="K107" s="90">
        <f>SUM(K97:K106)</f>
        <v>-158253.78</v>
      </c>
      <c r="L107" s="90">
        <f>SUM(L97:L106)</f>
        <v>20542.600000000002</v>
      </c>
      <c r="M107" s="90">
        <f>SUM(M97:M106)</f>
        <v>0</v>
      </c>
    </row>
    <row r="108" spans="1:13" customFormat="1" ht="12.5" x14ac:dyDescent="0.25">
      <c r="A108" t="s">
        <v>222</v>
      </c>
      <c r="B108">
        <v>139</v>
      </c>
      <c r="C108">
        <v>2134060000</v>
      </c>
      <c r="D108" t="s">
        <v>223</v>
      </c>
      <c r="E108" s="83">
        <v>-10015.69</v>
      </c>
      <c r="F108" s="83">
        <v>-8871.25</v>
      </c>
      <c r="G108" s="83"/>
      <c r="I108">
        <v>2134060000</v>
      </c>
      <c r="J108" t="s">
        <v>223</v>
      </c>
      <c r="K108" s="83">
        <v>-10015.69</v>
      </c>
      <c r="L108" s="83">
        <v>-8871.25</v>
      </c>
      <c r="M108" s="83"/>
    </row>
    <row r="109" spans="1:13" customFormat="1" x14ac:dyDescent="0.35">
      <c r="E109" s="90">
        <f>SUM(E108)</f>
        <v>-10015.69</v>
      </c>
      <c r="F109" s="90">
        <f>SUM(F108)</f>
        <v>-8871.25</v>
      </c>
      <c r="G109" s="90">
        <f>SUM(G108)</f>
        <v>0</v>
      </c>
      <c r="K109" s="90">
        <f>SUM(K108)</f>
        <v>-10015.69</v>
      </c>
      <c r="L109" s="90">
        <f>SUM(L108)</f>
        <v>-8871.25</v>
      </c>
      <c r="M109" s="90">
        <f t="shared" ref="M109" si="1">SUM(M108)</f>
        <v>0</v>
      </c>
    </row>
    <row r="110" spans="1:13" customFormat="1" ht="12.5" x14ac:dyDescent="0.25">
      <c r="A110" t="s">
        <v>224</v>
      </c>
      <c r="B110">
        <v>139</v>
      </c>
      <c r="C110">
        <v>2151000000</v>
      </c>
      <c r="D110" t="s">
        <v>225</v>
      </c>
      <c r="E110" s="83">
        <v>-153012.42000000001</v>
      </c>
      <c r="F110" s="83">
        <v>-148726.68</v>
      </c>
      <c r="G110" s="83"/>
      <c r="I110">
        <v>2151000000</v>
      </c>
      <c r="J110" t="s">
        <v>225</v>
      </c>
      <c r="K110" s="83">
        <v>-153012.42000000001</v>
      </c>
      <c r="L110" s="83">
        <v>-148726.68</v>
      </c>
      <c r="M110" s="83"/>
    </row>
    <row r="111" spans="1:13" customFormat="1" ht="12.5" x14ac:dyDescent="0.25">
      <c r="A111" t="s">
        <v>226</v>
      </c>
      <c r="B111">
        <v>139</v>
      </c>
      <c r="C111">
        <v>2190000000</v>
      </c>
      <c r="D111" t="s">
        <v>227</v>
      </c>
      <c r="E111" s="83">
        <v>-780820.68</v>
      </c>
      <c r="F111" s="83">
        <v>-877129.51</v>
      </c>
      <c r="G111" s="83"/>
      <c r="I111">
        <v>2190000000</v>
      </c>
      <c r="J111" t="s">
        <v>227</v>
      </c>
      <c r="K111" s="83">
        <v>-780820.68</v>
      </c>
      <c r="L111" s="83">
        <v>-877129.51</v>
      </c>
      <c r="M111" s="83"/>
    </row>
    <row r="112" spans="1:13" customFormat="1" ht="12.5" x14ac:dyDescent="0.25">
      <c r="A112" t="s">
        <v>228</v>
      </c>
      <c r="B112">
        <v>139</v>
      </c>
      <c r="C112">
        <v>2201000000</v>
      </c>
      <c r="D112" t="s">
        <v>229</v>
      </c>
      <c r="E112" s="83">
        <v>-4487243.3099999996</v>
      </c>
      <c r="F112" s="83">
        <v>-4132870.46</v>
      </c>
      <c r="G112" s="83"/>
      <c r="I112">
        <v>2201000000</v>
      </c>
      <c r="J112" t="s">
        <v>229</v>
      </c>
      <c r="K112" s="83">
        <v>-4487243.3099999996</v>
      </c>
      <c r="L112" s="83">
        <v>-4132870.46</v>
      </c>
      <c r="M112" s="83"/>
    </row>
    <row r="113" spans="1:13" customFormat="1" ht="12.5" x14ac:dyDescent="0.25">
      <c r="C113">
        <v>2202000000</v>
      </c>
      <c r="D113" t="s">
        <v>314</v>
      </c>
      <c r="E113" s="83">
        <v>-12500000</v>
      </c>
      <c r="F113" s="83">
        <v>-10000000</v>
      </c>
      <c r="G113" s="83"/>
      <c r="I113">
        <v>2202000000</v>
      </c>
      <c r="J113" t="s">
        <v>314</v>
      </c>
      <c r="K113" s="83">
        <v>-12500000</v>
      </c>
      <c r="L113" s="83">
        <v>-10000000</v>
      </c>
      <c r="M113" s="83"/>
    </row>
    <row r="114" spans="1:13" customFormat="1" ht="12.5" x14ac:dyDescent="0.25">
      <c r="A114" t="s">
        <v>230</v>
      </c>
      <c r="B114">
        <v>139</v>
      </c>
      <c r="C114">
        <v>2301000000</v>
      </c>
      <c r="D114" t="s">
        <v>31</v>
      </c>
      <c r="E114" s="83">
        <v>-2301697</v>
      </c>
      <c r="F114" s="83">
        <v>-2301697</v>
      </c>
      <c r="G114" s="83"/>
      <c r="I114">
        <v>2301000000</v>
      </c>
      <c r="J114" t="s">
        <v>31</v>
      </c>
      <c r="K114" s="83">
        <v>-2301697</v>
      </c>
      <c r="L114" s="83">
        <v>-2301697</v>
      </c>
      <c r="M114" s="83"/>
    </row>
    <row r="115" spans="1:13" customFormat="1" ht="12.5" x14ac:dyDescent="0.25">
      <c r="C115">
        <v>2205100000</v>
      </c>
      <c r="D115" t="s">
        <v>98</v>
      </c>
      <c r="E115" s="83">
        <v>-1099911.08</v>
      </c>
      <c r="F115" s="83">
        <v>-1099911.08</v>
      </c>
      <c r="G115" s="83"/>
      <c r="I115">
        <v>2205100000</v>
      </c>
      <c r="J115" t="s">
        <v>98</v>
      </c>
      <c r="K115" s="83">
        <v>-1099911.08</v>
      </c>
      <c r="L115" s="83">
        <v>-1099911.08</v>
      </c>
      <c r="M115" s="83"/>
    </row>
    <row r="116" spans="1:13" customFormat="1" ht="12.5" x14ac:dyDescent="0.25">
      <c r="A116" t="s">
        <v>228</v>
      </c>
      <c r="C116" s="122">
        <v>2302300000</v>
      </c>
      <c r="D116" t="s">
        <v>231</v>
      </c>
      <c r="E116" s="83"/>
      <c r="F116" s="83"/>
      <c r="G116" s="83"/>
      <c r="I116" s="122">
        <v>2302300000</v>
      </c>
      <c r="J116" t="s">
        <v>231</v>
      </c>
      <c r="K116" s="83"/>
      <c r="L116" s="83"/>
      <c r="M116" s="83"/>
    </row>
    <row r="117" spans="1:13" customFormat="1" ht="12.5" x14ac:dyDescent="0.25">
      <c r="A117" t="s">
        <v>232</v>
      </c>
      <c r="B117">
        <v>139</v>
      </c>
      <c r="C117">
        <v>2303100000</v>
      </c>
      <c r="D117" t="s">
        <v>233</v>
      </c>
      <c r="E117" s="83"/>
      <c r="F117" s="83"/>
      <c r="G117" s="83"/>
      <c r="I117">
        <v>2303100000</v>
      </c>
      <c r="J117" t="s">
        <v>233</v>
      </c>
      <c r="K117" s="83"/>
      <c r="L117" s="83"/>
      <c r="M117" s="83"/>
    </row>
    <row r="118" spans="1:13" customFormat="1" ht="12.5" x14ac:dyDescent="0.25">
      <c r="A118" t="s">
        <v>232</v>
      </c>
      <c r="B118">
        <v>139</v>
      </c>
      <c r="C118">
        <v>2303200000</v>
      </c>
      <c r="D118" t="s">
        <v>234</v>
      </c>
      <c r="E118" s="83"/>
      <c r="F118" s="83"/>
      <c r="G118" s="83"/>
      <c r="I118">
        <v>2303200000</v>
      </c>
      <c r="J118" t="s">
        <v>234</v>
      </c>
      <c r="K118" s="83"/>
      <c r="L118" s="83"/>
      <c r="M118" s="83"/>
    </row>
    <row r="119" spans="1:13" customFormat="1" ht="12.5" x14ac:dyDescent="0.25">
      <c r="C119">
        <v>2303250000</v>
      </c>
      <c r="D119" t="s">
        <v>235</v>
      </c>
      <c r="E119" s="83">
        <v>186169.17</v>
      </c>
      <c r="F119" s="83">
        <v>186169.17</v>
      </c>
      <c r="G119" s="83"/>
      <c r="I119">
        <v>2303250000</v>
      </c>
      <c r="J119" t="s">
        <v>235</v>
      </c>
      <c r="K119" s="83">
        <v>186169.17</v>
      </c>
      <c r="L119" s="83">
        <v>186169.17</v>
      </c>
      <c r="M119" s="83"/>
    </row>
    <row r="120" spans="1:13" customFormat="1" ht="12.5" x14ac:dyDescent="0.25">
      <c r="C120">
        <v>2303400000</v>
      </c>
      <c r="D120" t="s">
        <v>236</v>
      </c>
      <c r="E120" s="83">
        <v>-649061.1</v>
      </c>
      <c r="F120" s="83">
        <v>-649061.1</v>
      </c>
      <c r="G120" s="83"/>
      <c r="I120">
        <v>2303400000</v>
      </c>
      <c r="J120" t="s">
        <v>236</v>
      </c>
      <c r="K120" s="83">
        <v>-649061.1</v>
      </c>
      <c r="L120" s="83">
        <v>-649061.1</v>
      </c>
      <c r="M120" s="83"/>
    </row>
    <row r="121" spans="1:13" customFormat="1" ht="12.5" x14ac:dyDescent="0.25">
      <c r="B121">
        <v>139</v>
      </c>
      <c r="C121">
        <v>2307450000</v>
      </c>
      <c r="D121" t="s">
        <v>237</v>
      </c>
      <c r="E121" s="83"/>
      <c r="F121" s="83"/>
      <c r="G121" s="83"/>
      <c r="I121">
        <v>2307450000</v>
      </c>
      <c r="J121" t="s">
        <v>237</v>
      </c>
      <c r="K121" s="83"/>
      <c r="L121" s="83"/>
      <c r="M121" s="83"/>
    </row>
    <row r="122" spans="1:13" customFormat="1" ht="12.5" x14ac:dyDescent="0.25">
      <c r="A122" t="s">
        <v>238</v>
      </c>
      <c r="B122">
        <v>139</v>
      </c>
      <c r="C122">
        <v>2307460000</v>
      </c>
      <c r="D122" t="s">
        <v>239</v>
      </c>
      <c r="E122" s="83">
        <v>-72117.899999999994</v>
      </c>
      <c r="F122" s="83">
        <v>-72117.899999999994</v>
      </c>
      <c r="G122" s="83"/>
      <c r="I122">
        <v>2307460000</v>
      </c>
      <c r="J122" t="s">
        <v>239</v>
      </c>
      <c r="K122" s="83">
        <v>-72117.899999999994</v>
      </c>
      <c r="L122" s="83">
        <v>-72117.899999999994</v>
      </c>
      <c r="M122" s="83"/>
    </row>
    <row r="123" spans="1:13" customFormat="1" x14ac:dyDescent="0.35">
      <c r="E123" s="89">
        <f>SUM(E117:E122)</f>
        <v>-535009.82999999996</v>
      </c>
      <c r="F123" s="89">
        <f>SUM(F117:F122)</f>
        <v>-535009.82999999996</v>
      </c>
      <c r="G123" s="89">
        <f>SUM(G117:G122)</f>
        <v>0</v>
      </c>
      <c r="K123" s="89">
        <f>SUM(K117:K122)</f>
        <v>-535009.82999999996</v>
      </c>
      <c r="L123" s="89">
        <f>SUM(L117:L122)</f>
        <v>-535009.82999999996</v>
      </c>
      <c r="M123" s="89">
        <f>SUM(M117:M122)</f>
        <v>0</v>
      </c>
    </row>
    <row r="124" spans="1:13" customFormat="1" ht="12.5" x14ac:dyDescent="0.25">
      <c r="A124" t="s">
        <v>238</v>
      </c>
      <c r="B124">
        <v>139</v>
      </c>
      <c r="C124">
        <v>2307300000</v>
      </c>
      <c r="D124" t="s">
        <v>240</v>
      </c>
      <c r="E124" s="83">
        <v>-3831332.29</v>
      </c>
      <c r="F124" s="83">
        <v>-3831332.29</v>
      </c>
      <c r="G124" s="83"/>
      <c r="I124">
        <v>2307300000</v>
      </c>
      <c r="J124" t="s">
        <v>240</v>
      </c>
      <c r="K124" s="83">
        <v>-3831332.29</v>
      </c>
      <c r="L124" s="83">
        <v>-3831332.29</v>
      </c>
      <c r="M124" s="83"/>
    </row>
    <row r="125" spans="1:13" customFormat="1" ht="12.5" x14ac:dyDescent="0.25">
      <c r="A125" t="s">
        <v>241</v>
      </c>
      <c r="B125">
        <v>139</v>
      </c>
      <c r="C125">
        <v>2304001000</v>
      </c>
      <c r="D125" t="s">
        <v>242</v>
      </c>
      <c r="E125" s="83">
        <v>-394606.33</v>
      </c>
      <c r="F125" s="83">
        <v>-394606.33</v>
      </c>
      <c r="G125" s="83"/>
      <c r="I125">
        <v>2304001000</v>
      </c>
      <c r="J125" t="s">
        <v>242</v>
      </c>
      <c r="K125" s="83">
        <v>-394606.33</v>
      </c>
      <c r="L125" s="83">
        <v>-394606.33</v>
      </c>
      <c r="M125" s="83"/>
    </row>
    <row r="126" spans="1:13" customFormat="1" ht="12.5" x14ac:dyDescent="0.25">
      <c r="A126" t="s">
        <v>238</v>
      </c>
      <c r="C126">
        <v>2307100000</v>
      </c>
      <c r="D126" t="s">
        <v>243</v>
      </c>
      <c r="E126" s="83">
        <v>-1260382.2</v>
      </c>
      <c r="F126" s="83">
        <v>-1260382.2</v>
      </c>
      <c r="G126" s="83"/>
      <c r="I126">
        <v>2307100000</v>
      </c>
      <c r="J126" t="s">
        <v>243</v>
      </c>
      <c r="K126" s="83">
        <v>-1260382.2</v>
      </c>
      <c r="L126" s="83">
        <v>-1260382.2</v>
      </c>
      <c r="M126" s="83"/>
    </row>
    <row r="127" spans="1:13" customFormat="1" ht="18.5" x14ac:dyDescent="0.45">
      <c r="B127" s="110" t="s">
        <v>244</v>
      </c>
      <c r="E127" s="83"/>
      <c r="F127" s="83"/>
      <c r="G127" s="83"/>
      <c r="K127" s="83"/>
      <c r="L127" s="83"/>
      <c r="M127" s="83"/>
    </row>
    <row r="128" spans="1:13" customFormat="1" ht="12.5" x14ac:dyDescent="0.25">
      <c r="E128" s="83"/>
      <c r="F128" s="83"/>
      <c r="G128" s="83"/>
      <c r="K128" s="83"/>
      <c r="L128" s="83"/>
      <c r="M128" s="83"/>
    </row>
    <row r="129" spans="1:13" customFormat="1" ht="12.5" x14ac:dyDescent="0.25">
      <c r="A129" t="s">
        <v>245</v>
      </c>
      <c r="B129">
        <v>139</v>
      </c>
      <c r="C129">
        <v>3101000000</v>
      </c>
      <c r="D129" t="s">
        <v>246</v>
      </c>
      <c r="E129" s="84">
        <v>-520445.3</v>
      </c>
      <c r="F129" s="83">
        <v>-460039.48</v>
      </c>
      <c r="G129" s="83">
        <f>E129-F129</f>
        <v>-60405.820000000007</v>
      </c>
      <c r="I129">
        <v>3101000000</v>
      </c>
      <c r="J129" t="s">
        <v>246</v>
      </c>
      <c r="K129" s="83">
        <v>-520445.3</v>
      </c>
      <c r="L129" s="83">
        <v>-460039.48</v>
      </c>
      <c r="M129" s="83">
        <f>K129-L129</f>
        <v>-60405.820000000007</v>
      </c>
    </row>
    <row r="130" spans="1:13" customFormat="1" ht="12.5" x14ac:dyDescent="0.25">
      <c r="A130" t="s">
        <v>245</v>
      </c>
      <c r="B130">
        <v>139</v>
      </c>
      <c r="C130">
        <v>3101010000</v>
      </c>
      <c r="D130" t="s">
        <v>247</v>
      </c>
      <c r="E130" s="84">
        <v>-263158.92</v>
      </c>
      <c r="F130" s="83">
        <v>-247743.24</v>
      </c>
      <c r="G130" s="83">
        <f t="shared" ref="G130:G190" si="2">E130-F130</f>
        <v>-15415.679999999993</v>
      </c>
      <c r="I130">
        <v>3101010000</v>
      </c>
      <c r="J130" t="s">
        <v>247</v>
      </c>
      <c r="K130" s="83">
        <v>-263158.92</v>
      </c>
      <c r="L130" s="83">
        <v>-247743.24</v>
      </c>
      <c r="M130" s="83">
        <f t="shared" ref="M130:M190" si="3">K130-L130</f>
        <v>-15415.679999999993</v>
      </c>
    </row>
    <row r="131" spans="1:13" customFormat="1" ht="12.5" x14ac:dyDescent="0.25">
      <c r="A131" t="s">
        <v>248</v>
      </c>
      <c r="B131">
        <v>139</v>
      </c>
      <c r="C131">
        <v>3102000000</v>
      </c>
      <c r="D131" t="s">
        <v>249</v>
      </c>
      <c r="E131" s="83">
        <v>-2171483.38</v>
      </c>
      <c r="F131" s="83">
        <v>-1933264.58</v>
      </c>
      <c r="G131" s="83">
        <f t="shared" si="2"/>
        <v>-238218.79999999981</v>
      </c>
      <c r="I131">
        <v>3102000000</v>
      </c>
      <c r="J131" t="s">
        <v>249</v>
      </c>
      <c r="K131" s="83">
        <v>-2171483.38</v>
      </c>
      <c r="L131" s="83">
        <v>-1933264.58</v>
      </c>
      <c r="M131" s="83">
        <f t="shared" si="3"/>
        <v>-238218.79999999981</v>
      </c>
    </row>
    <row r="132" spans="1:13" customFormat="1" ht="12.5" x14ac:dyDescent="0.25">
      <c r="B132">
        <v>139</v>
      </c>
      <c r="C132">
        <v>3103000000</v>
      </c>
      <c r="D132" t="s">
        <v>250</v>
      </c>
      <c r="E132" s="83">
        <v>-86295.01</v>
      </c>
      <c r="F132" s="83">
        <v>-37927.01</v>
      </c>
      <c r="G132" s="83">
        <f t="shared" si="2"/>
        <v>-48367.999999999993</v>
      </c>
      <c r="I132">
        <v>3103000000</v>
      </c>
      <c r="J132" t="s">
        <v>250</v>
      </c>
      <c r="K132" s="83">
        <v>-86295.01</v>
      </c>
      <c r="L132" s="83">
        <v>-37927.01</v>
      </c>
      <c r="M132" s="83">
        <f t="shared" si="3"/>
        <v>-48367.999999999993</v>
      </c>
    </row>
    <row r="133" spans="1:13" customFormat="1" ht="12.5" x14ac:dyDescent="0.25">
      <c r="A133" t="s">
        <v>251</v>
      </c>
      <c r="C133">
        <v>3102010000</v>
      </c>
      <c r="D133" t="s">
        <v>321</v>
      </c>
      <c r="E133" s="83">
        <v>-421.58</v>
      </c>
      <c r="F133" s="83"/>
      <c r="G133" s="83">
        <f t="shared" si="2"/>
        <v>-421.58</v>
      </c>
      <c r="I133">
        <v>3102010000</v>
      </c>
      <c r="J133" t="s">
        <v>321</v>
      </c>
      <c r="K133" s="83">
        <v>-421.58</v>
      </c>
      <c r="L133" s="83"/>
      <c r="M133" s="83">
        <f t="shared" si="3"/>
        <v>-421.58</v>
      </c>
    </row>
    <row r="134" spans="1:13" customFormat="1" ht="12.5" x14ac:dyDescent="0.25">
      <c r="A134" t="s">
        <v>252</v>
      </c>
      <c r="B134">
        <v>139</v>
      </c>
      <c r="C134">
        <v>4001000000</v>
      </c>
      <c r="D134" t="s">
        <v>82</v>
      </c>
      <c r="E134" s="84">
        <v>760335.84</v>
      </c>
      <c r="F134" s="83">
        <v>646923.41</v>
      </c>
      <c r="G134" s="83">
        <f t="shared" si="2"/>
        <v>113412.42999999993</v>
      </c>
      <c r="I134">
        <v>4001000000</v>
      </c>
      <c r="J134" t="s">
        <v>82</v>
      </c>
      <c r="K134" s="83">
        <v>760335.84</v>
      </c>
      <c r="L134" s="83">
        <v>646923.41</v>
      </c>
      <c r="M134" s="83">
        <f t="shared" si="3"/>
        <v>113412.42999999993</v>
      </c>
    </row>
    <row r="135" spans="1:13" customFormat="1" ht="12.5" x14ac:dyDescent="0.25">
      <c r="A135" t="s">
        <v>253</v>
      </c>
      <c r="B135">
        <v>139</v>
      </c>
      <c r="C135">
        <v>4001010000</v>
      </c>
      <c r="D135" t="s">
        <v>254</v>
      </c>
      <c r="E135" s="84">
        <v>50038.55</v>
      </c>
      <c r="F135" s="83">
        <v>42669.65</v>
      </c>
      <c r="G135" s="83">
        <f t="shared" si="2"/>
        <v>7368.9000000000015</v>
      </c>
      <c r="I135">
        <v>4001010000</v>
      </c>
      <c r="J135" t="s">
        <v>254</v>
      </c>
      <c r="K135" s="83">
        <v>50038.55</v>
      </c>
      <c r="L135" s="83">
        <v>42669.65</v>
      </c>
      <c r="M135" s="83">
        <f t="shared" si="3"/>
        <v>7368.9000000000015</v>
      </c>
    </row>
    <row r="136" spans="1:13" customFormat="1" ht="12.5" x14ac:dyDescent="0.25">
      <c r="A136" t="s">
        <v>255</v>
      </c>
      <c r="B136">
        <v>139</v>
      </c>
      <c r="C136">
        <v>4002000001</v>
      </c>
      <c r="D136" t="s">
        <v>256</v>
      </c>
      <c r="E136" s="83"/>
      <c r="F136" s="83"/>
      <c r="G136" s="83">
        <f t="shared" si="2"/>
        <v>0</v>
      </c>
      <c r="I136">
        <v>4002000001</v>
      </c>
      <c r="J136" t="s">
        <v>256</v>
      </c>
      <c r="K136" s="83"/>
      <c r="L136" s="83"/>
      <c r="M136" s="83">
        <f t="shared" si="3"/>
        <v>0</v>
      </c>
    </row>
    <row r="137" spans="1:13" customFormat="1" ht="12.5" x14ac:dyDescent="0.25">
      <c r="A137" t="s">
        <v>255</v>
      </c>
      <c r="B137">
        <v>139</v>
      </c>
      <c r="C137">
        <v>4002000003</v>
      </c>
      <c r="D137" t="s">
        <v>257</v>
      </c>
      <c r="E137" s="83"/>
      <c r="F137" s="83"/>
      <c r="G137" s="83">
        <f t="shared" si="2"/>
        <v>0</v>
      </c>
      <c r="I137">
        <v>4002000003</v>
      </c>
      <c r="J137" t="s">
        <v>257</v>
      </c>
      <c r="K137" s="83"/>
      <c r="L137" s="83"/>
      <c r="M137" s="83">
        <f t="shared" si="3"/>
        <v>0</v>
      </c>
    </row>
    <row r="138" spans="1:13" customFormat="1" ht="12.5" x14ac:dyDescent="0.25">
      <c r="A138" t="s">
        <v>255</v>
      </c>
      <c r="B138">
        <v>139</v>
      </c>
      <c r="C138">
        <v>4002000005</v>
      </c>
      <c r="D138" t="s">
        <v>258</v>
      </c>
      <c r="E138" s="83">
        <v>556501.6</v>
      </c>
      <c r="F138" s="83">
        <v>491853.6</v>
      </c>
      <c r="G138" s="83">
        <f t="shared" si="2"/>
        <v>64648</v>
      </c>
      <c r="H138" s="108"/>
      <c r="I138">
        <v>4002000005</v>
      </c>
      <c r="J138" t="s">
        <v>258</v>
      </c>
      <c r="K138" s="83">
        <v>556501.6</v>
      </c>
      <c r="L138" s="83">
        <v>491853.6</v>
      </c>
      <c r="M138" s="83">
        <f t="shared" si="3"/>
        <v>64648</v>
      </c>
    </row>
    <row r="139" spans="1:13" customFormat="1" ht="12.5" x14ac:dyDescent="0.25">
      <c r="C139">
        <v>4002000007</v>
      </c>
      <c r="D139" t="s">
        <v>308</v>
      </c>
      <c r="E139" s="83">
        <v>293.38</v>
      </c>
      <c r="F139" s="83">
        <v>166.38</v>
      </c>
      <c r="G139" s="83">
        <f t="shared" si="2"/>
        <v>127</v>
      </c>
      <c r="H139" s="108"/>
      <c r="I139">
        <v>4002000007</v>
      </c>
      <c r="J139" t="s">
        <v>308</v>
      </c>
      <c r="K139" s="83">
        <v>293.38</v>
      </c>
      <c r="L139" s="83">
        <v>166.38</v>
      </c>
      <c r="M139" s="83">
        <f t="shared" si="3"/>
        <v>127</v>
      </c>
    </row>
    <row r="140" spans="1:13" customFormat="1" ht="12.5" x14ac:dyDescent="0.25">
      <c r="A140" t="s">
        <v>255</v>
      </c>
      <c r="B140">
        <v>139</v>
      </c>
      <c r="C140">
        <v>4002000008</v>
      </c>
      <c r="D140" t="s">
        <v>259</v>
      </c>
      <c r="E140" s="111">
        <v>26826</v>
      </c>
      <c r="F140" s="83">
        <v>23513</v>
      </c>
      <c r="G140" s="83">
        <f t="shared" si="2"/>
        <v>3313</v>
      </c>
      <c r="H140" s="108"/>
      <c r="I140">
        <v>4002000008</v>
      </c>
      <c r="J140" t="s">
        <v>259</v>
      </c>
      <c r="K140" s="111">
        <v>26826</v>
      </c>
      <c r="L140" s="83">
        <v>23513</v>
      </c>
      <c r="M140" s="83">
        <f t="shared" si="3"/>
        <v>3313</v>
      </c>
    </row>
    <row r="141" spans="1:13" customFormat="1" ht="12.5" x14ac:dyDescent="0.25">
      <c r="A141" t="s">
        <v>255</v>
      </c>
      <c r="B141">
        <v>139</v>
      </c>
      <c r="C141">
        <v>4002000011</v>
      </c>
      <c r="D141" t="s">
        <v>260</v>
      </c>
      <c r="E141" s="83"/>
      <c r="F141" s="83"/>
      <c r="G141" s="83">
        <f t="shared" si="2"/>
        <v>0</v>
      </c>
      <c r="I141">
        <v>4002000011</v>
      </c>
      <c r="J141" t="s">
        <v>260</v>
      </c>
      <c r="K141" s="83"/>
      <c r="L141" s="83"/>
      <c r="M141" s="83">
        <f t="shared" si="3"/>
        <v>0</v>
      </c>
    </row>
    <row r="142" spans="1:13" customFormat="1" ht="12.5" x14ac:dyDescent="0.25">
      <c r="A142" t="s">
        <v>255</v>
      </c>
      <c r="B142">
        <v>139</v>
      </c>
      <c r="C142">
        <v>4002000013</v>
      </c>
      <c r="D142" t="s">
        <v>261</v>
      </c>
      <c r="E142" s="83">
        <v>-37678</v>
      </c>
      <c r="F142" s="83">
        <v>-33487</v>
      </c>
      <c r="G142" s="83">
        <f t="shared" si="2"/>
        <v>-4191</v>
      </c>
      <c r="H142" s="108"/>
      <c r="I142">
        <v>4002000013</v>
      </c>
      <c r="J142" t="s">
        <v>261</v>
      </c>
      <c r="K142" s="83">
        <v>-37678</v>
      </c>
      <c r="L142" s="83">
        <v>-33487</v>
      </c>
      <c r="M142" s="83">
        <f t="shared" si="3"/>
        <v>-4191</v>
      </c>
    </row>
    <row r="143" spans="1:13" customFormat="1" ht="12.5" x14ac:dyDescent="0.25">
      <c r="A143" t="s">
        <v>255</v>
      </c>
      <c r="B143">
        <v>139</v>
      </c>
      <c r="C143">
        <v>4002000000</v>
      </c>
      <c r="D143" t="s">
        <v>262</v>
      </c>
      <c r="E143" s="83">
        <v>2418.48</v>
      </c>
      <c r="F143" s="83">
        <v>2149.7600000000002</v>
      </c>
      <c r="G143" s="83">
        <f t="shared" si="2"/>
        <v>268.7199999999998</v>
      </c>
      <c r="H143" s="108"/>
      <c r="I143">
        <v>4002000000</v>
      </c>
      <c r="J143" t="s">
        <v>262</v>
      </c>
      <c r="K143" s="83">
        <v>2418.48</v>
      </c>
      <c r="L143" s="83">
        <v>2149.7600000000002</v>
      </c>
      <c r="M143" s="83">
        <f t="shared" si="3"/>
        <v>268.7199999999998</v>
      </c>
    </row>
    <row r="144" spans="1:13" customFormat="1" ht="12.5" x14ac:dyDescent="0.25">
      <c r="A144" t="s">
        <v>255</v>
      </c>
      <c r="B144">
        <v>139</v>
      </c>
      <c r="C144">
        <v>4002000010</v>
      </c>
      <c r="D144" t="s">
        <v>263</v>
      </c>
      <c r="E144" s="83">
        <v>19254.61</v>
      </c>
      <c r="F144" s="83">
        <v>17043.61</v>
      </c>
      <c r="G144" s="83">
        <f t="shared" si="2"/>
        <v>2211</v>
      </c>
      <c r="I144">
        <v>4002000010</v>
      </c>
      <c r="J144" t="s">
        <v>263</v>
      </c>
      <c r="K144" s="83">
        <v>19254.61</v>
      </c>
      <c r="L144" s="83">
        <v>17043.61</v>
      </c>
      <c r="M144" s="83">
        <f t="shared" si="3"/>
        <v>2211</v>
      </c>
    </row>
    <row r="145" spans="1:13" customFormat="1" ht="12.5" x14ac:dyDescent="0.25">
      <c r="A145" t="s">
        <v>255</v>
      </c>
      <c r="B145">
        <v>139</v>
      </c>
      <c r="C145">
        <v>4002000019</v>
      </c>
      <c r="D145" t="s">
        <v>264</v>
      </c>
      <c r="E145" s="83">
        <v>117</v>
      </c>
      <c r="F145" s="83">
        <v>103</v>
      </c>
      <c r="G145" s="83">
        <f t="shared" si="2"/>
        <v>14</v>
      </c>
      <c r="H145" s="108"/>
      <c r="I145">
        <v>4002000019</v>
      </c>
      <c r="J145" t="s">
        <v>264</v>
      </c>
      <c r="K145" s="83">
        <v>117</v>
      </c>
      <c r="L145" s="83">
        <v>103</v>
      </c>
      <c r="M145" s="83">
        <f t="shared" si="3"/>
        <v>14</v>
      </c>
    </row>
    <row r="146" spans="1:13" customFormat="1" ht="12.5" x14ac:dyDescent="0.25">
      <c r="A146" t="s">
        <v>265</v>
      </c>
      <c r="B146">
        <v>139</v>
      </c>
      <c r="C146">
        <v>4007000000</v>
      </c>
      <c r="D146" t="s">
        <v>266</v>
      </c>
      <c r="E146" s="83">
        <v>163530.13</v>
      </c>
      <c r="F146" s="83">
        <v>113130.75</v>
      </c>
      <c r="G146" s="83">
        <f t="shared" si="2"/>
        <v>50399.380000000005</v>
      </c>
      <c r="I146">
        <v>4007000000</v>
      </c>
      <c r="J146" t="s">
        <v>266</v>
      </c>
      <c r="K146" s="83">
        <v>163530.13</v>
      </c>
      <c r="L146" s="83">
        <v>113130.75</v>
      </c>
      <c r="M146" s="83">
        <f t="shared" si="3"/>
        <v>50399.380000000005</v>
      </c>
    </row>
    <row r="147" spans="1:13" customFormat="1" ht="12.5" x14ac:dyDescent="0.25">
      <c r="A147" t="s">
        <v>265</v>
      </c>
      <c r="B147">
        <v>139</v>
      </c>
      <c r="C147">
        <v>4007000002</v>
      </c>
      <c r="D147" t="s">
        <v>267</v>
      </c>
      <c r="E147" s="83">
        <v>6925.82</v>
      </c>
      <c r="F147" s="83">
        <v>6286.37</v>
      </c>
      <c r="G147" s="83">
        <f t="shared" si="2"/>
        <v>639.44999999999982</v>
      </c>
      <c r="I147">
        <v>4007000002</v>
      </c>
      <c r="J147" t="s">
        <v>267</v>
      </c>
      <c r="K147" s="83">
        <v>6925.82</v>
      </c>
      <c r="L147" s="83">
        <v>6286.37</v>
      </c>
      <c r="M147" s="83">
        <f t="shared" si="3"/>
        <v>639.44999999999982</v>
      </c>
    </row>
    <row r="148" spans="1:13" customFormat="1" ht="12.5" x14ac:dyDescent="0.25">
      <c r="A148" t="s">
        <v>265</v>
      </c>
      <c r="B148">
        <v>139</v>
      </c>
      <c r="C148">
        <v>4007000006</v>
      </c>
      <c r="D148" t="s">
        <v>268</v>
      </c>
      <c r="E148" s="83">
        <v>14607.74</v>
      </c>
      <c r="F148" s="83">
        <v>13107.74</v>
      </c>
      <c r="G148" s="83">
        <f t="shared" si="2"/>
        <v>1500</v>
      </c>
      <c r="I148">
        <v>4007000006</v>
      </c>
      <c r="J148" t="s">
        <v>268</v>
      </c>
      <c r="K148" s="83">
        <v>14607.74</v>
      </c>
      <c r="L148" s="83">
        <v>13107.74</v>
      </c>
      <c r="M148" s="83">
        <f t="shared" si="3"/>
        <v>1500</v>
      </c>
    </row>
    <row r="149" spans="1:13" customFormat="1" ht="12.5" x14ac:dyDescent="0.25">
      <c r="A149" t="s">
        <v>265</v>
      </c>
      <c r="B149">
        <v>139</v>
      </c>
      <c r="C149" s="122">
        <v>4007010002</v>
      </c>
      <c r="D149" t="s">
        <v>269</v>
      </c>
      <c r="E149" s="111">
        <v>2786.65</v>
      </c>
      <c r="F149" s="111">
        <v>1246.56</v>
      </c>
      <c r="G149" s="83">
        <f t="shared" si="2"/>
        <v>1540.0900000000001</v>
      </c>
      <c r="I149" s="122">
        <v>4007010002</v>
      </c>
      <c r="J149" t="s">
        <v>269</v>
      </c>
      <c r="K149" s="111">
        <v>2786.65</v>
      </c>
      <c r="L149" s="111">
        <v>1246.56</v>
      </c>
      <c r="M149" s="83">
        <f t="shared" si="3"/>
        <v>1540.0900000000001</v>
      </c>
    </row>
    <row r="150" spans="1:13" customFormat="1" ht="12.5" x14ac:dyDescent="0.25">
      <c r="A150" t="s">
        <v>265</v>
      </c>
      <c r="B150">
        <v>139</v>
      </c>
      <c r="C150" s="122">
        <v>4007010006</v>
      </c>
      <c r="D150" t="s">
        <v>270</v>
      </c>
      <c r="E150" s="111">
        <v>2100</v>
      </c>
      <c r="F150" s="111">
        <v>2100</v>
      </c>
      <c r="G150" s="83">
        <f t="shared" si="2"/>
        <v>0</v>
      </c>
      <c r="I150" s="122">
        <v>4007010006</v>
      </c>
      <c r="J150" t="s">
        <v>270</v>
      </c>
      <c r="K150" s="111">
        <v>2100</v>
      </c>
      <c r="L150" s="111">
        <v>2100</v>
      </c>
      <c r="M150" s="83">
        <f t="shared" si="3"/>
        <v>0</v>
      </c>
    </row>
    <row r="151" spans="1:13" customFormat="1" ht="12.5" x14ac:dyDescent="0.25">
      <c r="A151" t="s">
        <v>271</v>
      </c>
      <c r="B151">
        <v>139</v>
      </c>
      <c r="C151" s="122">
        <v>4007010001</v>
      </c>
      <c r="D151" t="s">
        <v>309</v>
      </c>
      <c r="E151" s="111">
        <v>29390.07</v>
      </c>
      <c r="F151" s="111">
        <v>20299.82</v>
      </c>
      <c r="G151" s="83">
        <f t="shared" si="2"/>
        <v>9090.25</v>
      </c>
      <c r="I151" s="122">
        <v>4007010001</v>
      </c>
      <c r="J151" t="s">
        <v>309</v>
      </c>
      <c r="K151" s="111">
        <v>29390.07</v>
      </c>
      <c r="L151" s="111">
        <v>20299.82</v>
      </c>
      <c r="M151" s="83">
        <f t="shared" si="3"/>
        <v>9090.25</v>
      </c>
    </row>
    <row r="152" spans="1:13" customFormat="1" ht="12.5" x14ac:dyDescent="0.25">
      <c r="A152" t="s">
        <v>271</v>
      </c>
      <c r="B152">
        <v>139</v>
      </c>
      <c r="C152" s="122">
        <v>7000000050</v>
      </c>
      <c r="D152" t="s">
        <v>272</v>
      </c>
      <c r="E152" s="84">
        <v>1552.19</v>
      </c>
      <c r="F152" s="83">
        <v>1275.67</v>
      </c>
      <c r="G152" s="83">
        <f t="shared" si="2"/>
        <v>276.52</v>
      </c>
      <c r="I152" s="122">
        <v>7000000050</v>
      </c>
      <c r="J152" t="s">
        <v>272</v>
      </c>
      <c r="K152" s="83">
        <v>1552.19</v>
      </c>
      <c r="L152" s="83">
        <v>1275.67</v>
      </c>
      <c r="M152" s="83">
        <f t="shared" si="3"/>
        <v>276.52</v>
      </c>
    </row>
    <row r="153" spans="1:13" customFormat="1" ht="12.5" x14ac:dyDescent="0.25">
      <c r="A153" t="s">
        <v>271</v>
      </c>
      <c r="B153">
        <v>139</v>
      </c>
      <c r="C153" s="122">
        <v>4007000011</v>
      </c>
      <c r="D153" t="s">
        <v>273</v>
      </c>
      <c r="E153">
        <v>1346.89</v>
      </c>
      <c r="F153">
        <v>1346.89</v>
      </c>
      <c r="G153" s="83">
        <f t="shared" si="2"/>
        <v>0</v>
      </c>
      <c r="I153" s="122">
        <v>4007000011</v>
      </c>
      <c r="J153" t="s">
        <v>273</v>
      </c>
      <c r="K153">
        <v>1346.89</v>
      </c>
      <c r="L153">
        <v>1346.89</v>
      </c>
      <c r="M153" s="83">
        <f t="shared" si="3"/>
        <v>0</v>
      </c>
    </row>
    <row r="154" spans="1:13" customFormat="1" ht="12.5" x14ac:dyDescent="0.25">
      <c r="A154" t="s">
        <v>271</v>
      </c>
      <c r="B154">
        <v>139</v>
      </c>
      <c r="C154" s="122">
        <v>4007000012</v>
      </c>
      <c r="D154" t="s">
        <v>274</v>
      </c>
      <c r="E154">
        <v>21332.32</v>
      </c>
      <c r="F154">
        <v>21332.32</v>
      </c>
      <c r="G154" s="83">
        <f t="shared" si="2"/>
        <v>0</v>
      </c>
      <c r="I154" s="122">
        <v>4007000012</v>
      </c>
      <c r="J154" t="s">
        <v>274</v>
      </c>
      <c r="K154">
        <v>21332.32</v>
      </c>
      <c r="L154">
        <v>21332.32</v>
      </c>
      <c r="M154" s="83">
        <f t="shared" si="3"/>
        <v>0</v>
      </c>
    </row>
    <row r="155" spans="1:13" customFormat="1" ht="12.5" x14ac:dyDescent="0.25">
      <c r="C155" s="122">
        <v>4007010000</v>
      </c>
      <c r="D155" t="s">
        <v>315</v>
      </c>
      <c r="E155">
        <v>997.31</v>
      </c>
      <c r="F155">
        <v>997.31</v>
      </c>
      <c r="G155" s="83">
        <f t="shared" si="2"/>
        <v>0</v>
      </c>
      <c r="I155" s="122">
        <v>4007010000</v>
      </c>
      <c r="J155" t="s">
        <v>315</v>
      </c>
      <c r="K155">
        <v>997.31</v>
      </c>
      <c r="L155">
        <v>997.31</v>
      </c>
      <c r="M155" s="83">
        <f t="shared" si="3"/>
        <v>0</v>
      </c>
    </row>
    <row r="156" spans="1:13" customFormat="1" ht="12.5" x14ac:dyDescent="0.25">
      <c r="A156" t="s">
        <v>271</v>
      </c>
      <c r="B156">
        <v>139</v>
      </c>
      <c r="C156" s="122">
        <v>4007000007</v>
      </c>
      <c r="D156" t="s">
        <v>275</v>
      </c>
      <c r="E156" s="83">
        <v>81459.45</v>
      </c>
      <c r="F156" s="83">
        <v>72408.399999999994</v>
      </c>
      <c r="G156" s="83">
        <f t="shared" si="2"/>
        <v>9051.0500000000029</v>
      </c>
      <c r="I156" s="122">
        <v>4007000007</v>
      </c>
      <c r="J156" t="s">
        <v>275</v>
      </c>
      <c r="K156" s="83">
        <v>81459.45</v>
      </c>
      <c r="L156" s="83">
        <v>72408.399999999994</v>
      </c>
      <c r="M156" s="83">
        <f t="shared" si="3"/>
        <v>9051.0500000000029</v>
      </c>
    </row>
    <row r="157" spans="1:13" customFormat="1" ht="12.5" x14ac:dyDescent="0.25">
      <c r="C157" s="122">
        <v>4007000008</v>
      </c>
      <c r="D157" t="s">
        <v>305</v>
      </c>
      <c r="E157" s="83">
        <v>8951.49</v>
      </c>
      <c r="F157" s="83">
        <v>7956.88</v>
      </c>
      <c r="G157" s="83">
        <f t="shared" si="2"/>
        <v>994.60999999999967</v>
      </c>
      <c r="I157" s="122">
        <v>4007000008</v>
      </c>
      <c r="J157" t="s">
        <v>305</v>
      </c>
      <c r="K157" s="83">
        <v>8951.49</v>
      </c>
      <c r="L157" s="83">
        <v>7956.88</v>
      </c>
      <c r="M157" s="83">
        <f t="shared" si="3"/>
        <v>994.60999999999967</v>
      </c>
    </row>
    <row r="158" spans="1:13" customFormat="1" ht="12.5" x14ac:dyDescent="0.25">
      <c r="A158" t="s">
        <v>271</v>
      </c>
      <c r="C158" s="122">
        <v>8000000050</v>
      </c>
      <c r="D158" t="s">
        <v>276</v>
      </c>
      <c r="E158" s="83"/>
      <c r="F158" s="83"/>
      <c r="G158" s="83">
        <f t="shared" si="2"/>
        <v>0</v>
      </c>
      <c r="I158" s="122">
        <v>8000000050</v>
      </c>
      <c r="J158" t="s">
        <v>276</v>
      </c>
      <c r="K158" s="83"/>
      <c r="L158" s="83"/>
      <c r="M158" s="83">
        <f t="shared" si="3"/>
        <v>0</v>
      </c>
    </row>
    <row r="159" spans="1:13" customFormat="1" ht="12.5" x14ac:dyDescent="0.25">
      <c r="A159" t="s">
        <v>277</v>
      </c>
      <c r="B159">
        <v>139</v>
      </c>
      <c r="C159" s="122">
        <v>8000000060</v>
      </c>
      <c r="D159" t="s">
        <v>278</v>
      </c>
      <c r="E159" s="83">
        <v>-3636.4</v>
      </c>
      <c r="F159" s="111">
        <v>-786.26</v>
      </c>
      <c r="G159" s="83">
        <f t="shared" si="2"/>
        <v>-2850.1400000000003</v>
      </c>
      <c r="I159" s="122">
        <v>8000000060</v>
      </c>
      <c r="J159" t="s">
        <v>278</v>
      </c>
      <c r="K159" s="83">
        <v>-3636.4</v>
      </c>
      <c r="L159" s="111">
        <v>-786.26</v>
      </c>
      <c r="M159" s="83">
        <f t="shared" si="3"/>
        <v>-2850.1400000000003</v>
      </c>
    </row>
    <row r="160" spans="1:13" customFormat="1" ht="12.5" x14ac:dyDescent="0.25">
      <c r="C160" s="122">
        <v>8000000070</v>
      </c>
      <c r="D160" t="s">
        <v>279</v>
      </c>
      <c r="E160" s="83"/>
      <c r="F160" s="83"/>
      <c r="G160" s="83">
        <f t="shared" si="2"/>
        <v>0</v>
      </c>
      <c r="I160" s="122">
        <v>8000000070</v>
      </c>
      <c r="J160" t="s">
        <v>279</v>
      </c>
      <c r="K160" s="83"/>
      <c r="L160" s="83"/>
      <c r="M160" s="83">
        <f t="shared" si="3"/>
        <v>0</v>
      </c>
    </row>
    <row r="161" spans="1:13" customFormat="1" ht="12.5" x14ac:dyDescent="0.25">
      <c r="A161" t="s">
        <v>280</v>
      </c>
      <c r="B161">
        <v>139</v>
      </c>
      <c r="C161">
        <v>8000000080</v>
      </c>
      <c r="D161" t="s">
        <v>225</v>
      </c>
      <c r="E161" s="111">
        <v>200444.68</v>
      </c>
      <c r="F161" s="111">
        <v>190257.2</v>
      </c>
      <c r="G161" s="83">
        <f t="shared" si="2"/>
        <v>10187.479999999981</v>
      </c>
      <c r="I161">
        <v>8000000080</v>
      </c>
      <c r="J161" t="s">
        <v>225</v>
      </c>
      <c r="K161" s="111">
        <v>200444.68</v>
      </c>
      <c r="L161" s="111">
        <v>190257.2</v>
      </c>
      <c r="M161" s="83">
        <f t="shared" si="3"/>
        <v>10187.479999999981</v>
      </c>
    </row>
    <row r="162" spans="1:13" customFormat="1" ht="12.5" x14ac:dyDescent="0.25">
      <c r="C162" s="122">
        <v>8000000100</v>
      </c>
      <c r="D162" t="s">
        <v>281</v>
      </c>
      <c r="E162" s="83"/>
      <c r="F162" s="83"/>
      <c r="G162" s="83">
        <f t="shared" si="2"/>
        <v>0</v>
      </c>
      <c r="I162" s="122">
        <v>8000000100</v>
      </c>
      <c r="J162" t="s">
        <v>281</v>
      </c>
      <c r="K162" s="83"/>
      <c r="L162" s="83"/>
      <c r="M162" s="83">
        <f t="shared" si="3"/>
        <v>0</v>
      </c>
    </row>
    <row r="163" spans="1:13" customFormat="1" ht="12.5" x14ac:dyDescent="0.25">
      <c r="C163" s="122">
        <v>8000000140</v>
      </c>
      <c r="D163" t="s">
        <v>282</v>
      </c>
      <c r="E163" s="83"/>
      <c r="F163" s="83"/>
      <c r="G163" s="83">
        <f t="shared" si="2"/>
        <v>0</v>
      </c>
      <c r="I163" s="122">
        <v>8000000140</v>
      </c>
      <c r="J163" t="s">
        <v>282</v>
      </c>
      <c r="K163" s="83"/>
      <c r="L163" s="83"/>
      <c r="M163" s="83">
        <f t="shared" si="3"/>
        <v>0</v>
      </c>
    </row>
    <row r="164" spans="1:13" customFormat="1" ht="12.5" x14ac:dyDescent="0.25">
      <c r="C164">
        <v>6000000010</v>
      </c>
      <c r="D164" t="s">
        <v>313</v>
      </c>
      <c r="E164" s="84">
        <v>-0.49</v>
      </c>
      <c r="F164" s="83">
        <v>-0.49</v>
      </c>
      <c r="G164" s="83">
        <f t="shared" si="2"/>
        <v>0</v>
      </c>
      <c r="I164">
        <v>6000000010</v>
      </c>
      <c r="J164" t="s">
        <v>313</v>
      </c>
      <c r="K164" s="83">
        <v>-0.49</v>
      </c>
      <c r="L164" s="83">
        <v>-0.49</v>
      </c>
      <c r="M164" s="83">
        <f t="shared" si="3"/>
        <v>0</v>
      </c>
    </row>
    <row r="165" spans="1:13" customFormat="1" ht="12.5" x14ac:dyDescent="0.25">
      <c r="A165" t="s">
        <v>283</v>
      </c>
      <c r="C165">
        <v>5000000380</v>
      </c>
      <c r="D165" t="s">
        <v>284</v>
      </c>
      <c r="E165" s="111">
        <v>2643.81</v>
      </c>
      <c r="F165">
        <v>2374.92</v>
      </c>
      <c r="G165" s="83">
        <f t="shared" si="2"/>
        <v>268.88999999999987</v>
      </c>
      <c r="I165">
        <v>5000000380</v>
      </c>
      <c r="J165" t="s">
        <v>284</v>
      </c>
      <c r="K165" s="111">
        <v>2643.81</v>
      </c>
      <c r="L165">
        <v>2374.92</v>
      </c>
      <c r="M165" s="83">
        <f t="shared" si="3"/>
        <v>268.88999999999987</v>
      </c>
    </row>
    <row r="166" spans="1:13" customFormat="1" ht="12.5" x14ac:dyDescent="0.25">
      <c r="A166" t="s">
        <v>283</v>
      </c>
      <c r="C166">
        <v>5000000190</v>
      </c>
      <c r="D166" t="s">
        <v>285</v>
      </c>
      <c r="E166">
        <v>965.14</v>
      </c>
      <c r="F166" s="83">
        <v>965.14</v>
      </c>
      <c r="G166" s="83">
        <f t="shared" si="2"/>
        <v>0</v>
      </c>
      <c r="I166">
        <v>5000000190</v>
      </c>
      <c r="J166" t="s">
        <v>285</v>
      </c>
      <c r="K166">
        <v>965.14</v>
      </c>
      <c r="L166" s="83">
        <v>965.14</v>
      </c>
      <c r="M166" s="83">
        <f t="shared" si="3"/>
        <v>0</v>
      </c>
    </row>
    <row r="167" spans="1:13" customFormat="1" ht="12.5" x14ac:dyDescent="0.25">
      <c r="A167" t="s">
        <v>283</v>
      </c>
      <c r="C167">
        <v>5000000290</v>
      </c>
      <c r="D167" t="s">
        <v>319</v>
      </c>
      <c r="E167" s="111">
        <v>1580</v>
      </c>
      <c r="F167" s="83">
        <v>1580</v>
      </c>
      <c r="G167" s="83">
        <f t="shared" si="2"/>
        <v>0</v>
      </c>
      <c r="I167">
        <v>5000000290</v>
      </c>
      <c r="J167" t="s">
        <v>319</v>
      </c>
      <c r="K167" s="111">
        <v>1580</v>
      </c>
      <c r="L167" s="83">
        <v>1580</v>
      </c>
      <c r="M167" s="83">
        <f t="shared" si="3"/>
        <v>0</v>
      </c>
    </row>
    <row r="168" spans="1:13" customFormat="1" ht="12.5" x14ac:dyDescent="0.25">
      <c r="A168" t="s">
        <v>283</v>
      </c>
      <c r="C168">
        <v>5000000040</v>
      </c>
      <c r="D168" t="s">
        <v>286</v>
      </c>
      <c r="E168" s="111">
        <v>20878.82</v>
      </c>
      <c r="F168" s="83">
        <v>18562.18</v>
      </c>
      <c r="G168" s="83">
        <f t="shared" si="2"/>
        <v>2316.6399999999994</v>
      </c>
      <c r="I168">
        <v>5000000040</v>
      </c>
      <c r="J168" t="s">
        <v>286</v>
      </c>
      <c r="K168" s="111">
        <v>20878.82</v>
      </c>
      <c r="L168" s="83">
        <v>18562.18</v>
      </c>
      <c r="M168" s="83">
        <f t="shared" si="3"/>
        <v>2316.6399999999994</v>
      </c>
    </row>
    <row r="169" spans="1:13" customFormat="1" ht="12.5" x14ac:dyDescent="0.25">
      <c r="A169" t="s">
        <v>283</v>
      </c>
      <c r="C169">
        <v>5000000010</v>
      </c>
      <c r="D169" t="s">
        <v>287</v>
      </c>
      <c r="E169" s="111">
        <v>7666.59</v>
      </c>
      <c r="F169" s="83">
        <v>6333.27</v>
      </c>
      <c r="G169" s="83">
        <f t="shared" si="2"/>
        <v>1333.3199999999997</v>
      </c>
      <c r="I169">
        <v>5000000010</v>
      </c>
      <c r="J169" t="s">
        <v>287</v>
      </c>
      <c r="K169" s="111">
        <v>7666.59</v>
      </c>
      <c r="L169" s="83">
        <v>6333.27</v>
      </c>
      <c r="M169" s="83">
        <f t="shared" si="3"/>
        <v>1333.3199999999997</v>
      </c>
    </row>
    <row r="170" spans="1:13" customFormat="1" ht="12.5" x14ac:dyDescent="0.25">
      <c r="A170" t="s">
        <v>283</v>
      </c>
      <c r="C170">
        <v>5000000050</v>
      </c>
      <c r="D170" t="s">
        <v>288</v>
      </c>
      <c r="E170" s="111">
        <v>120596</v>
      </c>
      <c r="F170" s="83">
        <v>107132</v>
      </c>
      <c r="G170" s="83">
        <f t="shared" si="2"/>
        <v>13464</v>
      </c>
      <c r="I170">
        <v>5000000050</v>
      </c>
      <c r="J170" t="s">
        <v>288</v>
      </c>
      <c r="K170" s="111">
        <v>120596</v>
      </c>
      <c r="L170" s="83">
        <v>107132</v>
      </c>
      <c r="M170" s="83">
        <f t="shared" si="3"/>
        <v>13464</v>
      </c>
    </row>
    <row r="171" spans="1:13" customFormat="1" ht="12.5" x14ac:dyDescent="0.25">
      <c r="A171" t="s">
        <v>283</v>
      </c>
      <c r="C171">
        <v>5000000100</v>
      </c>
      <c r="D171" t="s">
        <v>289</v>
      </c>
      <c r="E171" s="111">
        <v>10015.66</v>
      </c>
      <c r="F171" s="83">
        <v>8871.2199999999993</v>
      </c>
      <c r="G171" s="83">
        <f t="shared" si="2"/>
        <v>1144.4400000000005</v>
      </c>
      <c r="I171">
        <v>5000000100</v>
      </c>
      <c r="J171" t="s">
        <v>289</v>
      </c>
      <c r="K171" s="111">
        <v>10015.66</v>
      </c>
      <c r="L171" s="83">
        <v>8871.2199999999993</v>
      </c>
      <c r="M171" s="83">
        <f t="shared" si="3"/>
        <v>1144.4400000000005</v>
      </c>
    </row>
    <row r="172" spans="1:13" customFormat="1" ht="12.5" x14ac:dyDescent="0.25">
      <c r="A172" t="s">
        <v>283</v>
      </c>
      <c r="C172">
        <v>5000000110</v>
      </c>
      <c r="D172" t="s">
        <v>290</v>
      </c>
      <c r="E172" s="111">
        <v>2296.16</v>
      </c>
      <c r="F172">
        <v>2296.16</v>
      </c>
      <c r="G172" s="83">
        <f t="shared" si="2"/>
        <v>0</v>
      </c>
      <c r="I172">
        <v>5000000110</v>
      </c>
      <c r="J172" t="s">
        <v>290</v>
      </c>
      <c r="K172" s="111">
        <v>2296.16</v>
      </c>
      <c r="L172">
        <v>2296.16</v>
      </c>
      <c r="M172" s="83">
        <f t="shared" si="3"/>
        <v>0</v>
      </c>
    </row>
    <row r="173" spans="1:13" customFormat="1" ht="12.5" x14ac:dyDescent="0.25">
      <c r="A173" t="s">
        <v>283</v>
      </c>
      <c r="C173">
        <v>5000000120</v>
      </c>
      <c r="D173" t="s">
        <v>291</v>
      </c>
      <c r="E173" s="111">
        <v>10015.66</v>
      </c>
      <c r="F173" s="83">
        <v>8871.23</v>
      </c>
      <c r="G173" s="83">
        <f t="shared" si="2"/>
        <v>1144.4300000000003</v>
      </c>
      <c r="I173">
        <v>5000000120</v>
      </c>
      <c r="J173" t="s">
        <v>291</v>
      </c>
      <c r="K173" s="111">
        <v>10015.66</v>
      </c>
      <c r="L173" s="83">
        <v>8871.23</v>
      </c>
      <c r="M173" s="83">
        <f t="shared" si="3"/>
        <v>1144.4300000000003</v>
      </c>
    </row>
    <row r="174" spans="1:13" customFormat="1" ht="12.5" x14ac:dyDescent="0.25">
      <c r="A174" t="s">
        <v>283</v>
      </c>
      <c r="C174">
        <v>5000000140</v>
      </c>
      <c r="D174" t="s">
        <v>292</v>
      </c>
      <c r="E174" s="83"/>
      <c r="F174" s="83"/>
      <c r="G174" s="83">
        <f t="shared" si="2"/>
        <v>0</v>
      </c>
      <c r="I174">
        <v>5000000140</v>
      </c>
      <c r="J174" t="s">
        <v>292</v>
      </c>
      <c r="K174" s="83"/>
      <c r="L174" s="83"/>
      <c r="M174" s="83">
        <f t="shared" si="3"/>
        <v>0</v>
      </c>
    </row>
    <row r="175" spans="1:13" customFormat="1" ht="12.5" x14ac:dyDescent="0.25">
      <c r="A175" t="s">
        <v>283</v>
      </c>
      <c r="C175">
        <v>5000000150</v>
      </c>
      <c r="D175" t="s">
        <v>293</v>
      </c>
      <c r="E175" s="111">
        <v>3902.25</v>
      </c>
      <c r="F175" s="83">
        <v>3452.25</v>
      </c>
      <c r="G175" s="83">
        <f t="shared" si="2"/>
        <v>450</v>
      </c>
      <c r="I175">
        <v>5000000150</v>
      </c>
      <c r="J175" t="s">
        <v>293</v>
      </c>
      <c r="K175" s="111">
        <v>3902.25</v>
      </c>
      <c r="L175" s="83">
        <v>3452.25</v>
      </c>
      <c r="M175" s="83">
        <f t="shared" si="3"/>
        <v>450</v>
      </c>
    </row>
    <row r="176" spans="1:13" customFormat="1" ht="12.5" x14ac:dyDescent="0.25">
      <c r="A176" t="s">
        <v>283</v>
      </c>
      <c r="C176">
        <v>5000000160</v>
      </c>
      <c r="D176" t="s">
        <v>294</v>
      </c>
      <c r="E176" s="111">
        <v>1562.34</v>
      </c>
      <c r="F176" s="83">
        <v>1387.06</v>
      </c>
      <c r="G176" s="83">
        <f t="shared" si="2"/>
        <v>175.27999999999997</v>
      </c>
      <c r="I176">
        <v>5000000160</v>
      </c>
      <c r="J176" t="s">
        <v>294</v>
      </c>
      <c r="K176" s="111">
        <v>1562.34</v>
      </c>
      <c r="L176" s="83">
        <v>1387.06</v>
      </c>
      <c r="M176" s="83">
        <f t="shared" si="3"/>
        <v>175.27999999999997</v>
      </c>
    </row>
    <row r="177" spans="1:13" customFormat="1" ht="12.5" x14ac:dyDescent="0.25">
      <c r="A177" t="s">
        <v>283</v>
      </c>
      <c r="C177">
        <v>5000000240</v>
      </c>
      <c r="D177" t="s">
        <v>221</v>
      </c>
      <c r="E177" s="111">
        <v>2531.54</v>
      </c>
      <c r="F177">
        <v>2237.39</v>
      </c>
      <c r="G177" s="83">
        <f t="shared" si="2"/>
        <v>294.15000000000009</v>
      </c>
      <c r="I177">
        <v>5000000240</v>
      </c>
      <c r="J177" t="s">
        <v>221</v>
      </c>
      <c r="K177" s="111">
        <v>2531.54</v>
      </c>
      <c r="L177">
        <v>2237.39</v>
      </c>
      <c r="M177" s="83">
        <f t="shared" si="3"/>
        <v>294.15000000000009</v>
      </c>
    </row>
    <row r="178" spans="1:13" customFormat="1" ht="12.5" x14ac:dyDescent="0.25">
      <c r="A178" t="s">
        <v>283</v>
      </c>
      <c r="C178">
        <v>5000000260</v>
      </c>
      <c r="D178" t="s">
        <v>295</v>
      </c>
      <c r="E178">
        <v>416</v>
      </c>
      <c r="F178" s="83">
        <v>368</v>
      </c>
      <c r="G178" s="83">
        <f t="shared" si="2"/>
        <v>48</v>
      </c>
      <c r="I178">
        <v>5000000260</v>
      </c>
      <c r="J178" t="s">
        <v>295</v>
      </c>
      <c r="K178">
        <v>416</v>
      </c>
      <c r="L178" s="83">
        <v>368</v>
      </c>
      <c r="M178" s="83">
        <f t="shared" si="3"/>
        <v>48</v>
      </c>
    </row>
    <row r="179" spans="1:13" customFormat="1" ht="12.5" x14ac:dyDescent="0.25">
      <c r="A179" t="s">
        <v>283</v>
      </c>
      <c r="C179" s="122">
        <v>5000000340</v>
      </c>
      <c r="D179" t="s">
        <v>316</v>
      </c>
      <c r="E179">
        <v>700</v>
      </c>
      <c r="F179" s="83">
        <v>700</v>
      </c>
      <c r="G179" s="83">
        <f t="shared" si="2"/>
        <v>0</v>
      </c>
      <c r="I179" s="122">
        <v>5000000340</v>
      </c>
      <c r="J179" t="s">
        <v>316</v>
      </c>
      <c r="K179">
        <v>700</v>
      </c>
      <c r="L179" s="83">
        <v>700</v>
      </c>
      <c r="M179" s="83">
        <f t="shared" si="3"/>
        <v>0</v>
      </c>
    </row>
    <row r="180" spans="1:13" customFormat="1" ht="12.5" x14ac:dyDescent="0.25">
      <c r="C180">
        <v>5000000350</v>
      </c>
      <c r="D180" t="s">
        <v>318</v>
      </c>
      <c r="E180">
        <v>77.599999999999994</v>
      </c>
      <c r="F180">
        <v>59.84</v>
      </c>
      <c r="G180" s="83">
        <f t="shared" si="2"/>
        <v>17.759999999999991</v>
      </c>
      <c r="I180">
        <v>5000000350</v>
      </c>
      <c r="J180" t="s">
        <v>318</v>
      </c>
      <c r="K180">
        <v>77.599999999999994</v>
      </c>
      <c r="L180">
        <v>59.84</v>
      </c>
      <c r="M180" s="83">
        <f t="shared" si="3"/>
        <v>17.759999999999991</v>
      </c>
    </row>
    <row r="181" spans="1:13" customFormat="1" ht="12.5" x14ac:dyDescent="0.25">
      <c r="A181" t="s">
        <v>283</v>
      </c>
      <c r="C181">
        <v>5000000741</v>
      </c>
      <c r="D181" t="s">
        <v>322</v>
      </c>
      <c r="E181">
        <v>127.72</v>
      </c>
      <c r="F181" s="83"/>
      <c r="G181" s="83">
        <f t="shared" si="2"/>
        <v>127.72</v>
      </c>
      <c r="I181">
        <v>5000000741</v>
      </c>
      <c r="J181" t="s">
        <v>322</v>
      </c>
      <c r="K181">
        <v>127.72</v>
      </c>
      <c r="L181" s="83"/>
      <c r="M181" s="83">
        <f t="shared" si="3"/>
        <v>127.72</v>
      </c>
    </row>
    <row r="182" spans="1:13" customFormat="1" ht="12.5" x14ac:dyDescent="0.25">
      <c r="A182" t="s">
        <v>283</v>
      </c>
      <c r="C182">
        <v>5000000270</v>
      </c>
      <c r="D182" t="s">
        <v>296</v>
      </c>
      <c r="E182" s="111">
        <v>7780.87</v>
      </c>
      <c r="F182">
        <v>6855.61</v>
      </c>
      <c r="G182" s="83">
        <f t="shared" si="2"/>
        <v>925.26000000000022</v>
      </c>
      <c r="I182">
        <v>5000000270</v>
      </c>
      <c r="J182" t="s">
        <v>296</v>
      </c>
      <c r="K182" s="111">
        <v>7780.87</v>
      </c>
      <c r="L182">
        <v>6855.61</v>
      </c>
      <c r="M182" s="83">
        <f t="shared" si="3"/>
        <v>925.26000000000022</v>
      </c>
    </row>
    <row r="183" spans="1:13" customFormat="1" ht="12.5" x14ac:dyDescent="0.25">
      <c r="A183" t="s">
        <v>283</v>
      </c>
      <c r="C183" s="122">
        <v>5000000420</v>
      </c>
      <c r="D183" t="s">
        <v>320</v>
      </c>
      <c r="E183">
        <v>461.27</v>
      </c>
      <c r="F183" s="83">
        <v>214.51</v>
      </c>
      <c r="G183" s="83">
        <f t="shared" si="2"/>
        <v>246.76</v>
      </c>
      <c r="I183" s="122">
        <v>5000000420</v>
      </c>
      <c r="J183" t="s">
        <v>320</v>
      </c>
      <c r="K183">
        <v>461.27</v>
      </c>
      <c r="L183" s="83">
        <v>214.51</v>
      </c>
      <c r="M183" s="83">
        <f t="shared" si="3"/>
        <v>246.76</v>
      </c>
    </row>
    <row r="184" spans="1:13" customFormat="1" ht="12.5" x14ac:dyDescent="0.25">
      <c r="A184" t="s">
        <v>283</v>
      </c>
      <c r="C184" s="122">
        <v>5000000390</v>
      </c>
      <c r="D184" t="s">
        <v>297</v>
      </c>
      <c r="E184">
        <v>34</v>
      </c>
      <c r="F184" s="83">
        <v>34</v>
      </c>
      <c r="G184" s="83">
        <f t="shared" si="2"/>
        <v>0</v>
      </c>
      <c r="I184" s="122">
        <v>5000000390</v>
      </c>
      <c r="J184" t="s">
        <v>297</v>
      </c>
      <c r="K184">
        <v>34</v>
      </c>
      <c r="L184" s="83">
        <v>34</v>
      </c>
      <c r="M184" s="83">
        <f t="shared" si="3"/>
        <v>0</v>
      </c>
    </row>
    <row r="185" spans="1:13" customFormat="1" ht="12.5" x14ac:dyDescent="0.25">
      <c r="A185" t="s">
        <v>283</v>
      </c>
      <c r="C185">
        <v>5000000360</v>
      </c>
      <c r="D185" t="s">
        <v>298</v>
      </c>
      <c r="E185" s="111">
        <v>1175.71</v>
      </c>
      <c r="F185">
        <v>576.54999999999995</v>
      </c>
      <c r="G185" s="83">
        <f t="shared" si="2"/>
        <v>599.16000000000008</v>
      </c>
      <c r="I185">
        <v>5000000360</v>
      </c>
      <c r="J185" t="s">
        <v>298</v>
      </c>
      <c r="K185" s="111">
        <v>1175.71</v>
      </c>
      <c r="L185">
        <v>576.54999999999995</v>
      </c>
      <c r="M185" s="83">
        <f t="shared" si="3"/>
        <v>599.16000000000008</v>
      </c>
    </row>
    <row r="186" spans="1:13" customFormat="1" ht="12.5" x14ac:dyDescent="0.25">
      <c r="C186">
        <v>5000000440</v>
      </c>
      <c r="D186" t="s">
        <v>299</v>
      </c>
      <c r="E186" s="111">
        <v>8103.74</v>
      </c>
      <c r="F186" s="111">
        <v>7666.45</v>
      </c>
      <c r="G186" s="83">
        <f t="shared" si="2"/>
        <v>437.28999999999996</v>
      </c>
      <c r="I186">
        <v>5000000440</v>
      </c>
      <c r="J186" t="s">
        <v>299</v>
      </c>
      <c r="K186" s="111">
        <v>8103.74</v>
      </c>
      <c r="L186" s="111">
        <v>7666.45</v>
      </c>
      <c r="M186" s="83">
        <f t="shared" si="3"/>
        <v>437.28999999999996</v>
      </c>
    </row>
    <row r="187" spans="1:13" customFormat="1" ht="12.5" x14ac:dyDescent="0.25">
      <c r="A187" t="s">
        <v>283</v>
      </c>
      <c r="C187">
        <v>5000000600</v>
      </c>
      <c r="D187" t="s">
        <v>300</v>
      </c>
      <c r="E187" s="111">
        <v>9788.32</v>
      </c>
      <c r="F187" s="111">
        <v>8744.86</v>
      </c>
      <c r="G187" s="83">
        <f t="shared" si="2"/>
        <v>1043.4599999999991</v>
      </c>
      <c r="I187">
        <v>5000000600</v>
      </c>
      <c r="J187" t="s">
        <v>300</v>
      </c>
      <c r="K187" s="111">
        <v>9788.32</v>
      </c>
      <c r="L187" s="111">
        <v>8744.86</v>
      </c>
      <c r="M187" s="83">
        <f t="shared" si="3"/>
        <v>1043.4599999999991</v>
      </c>
    </row>
    <row r="188" spans="1:13" customFormat="1" ht="12.5" x14ac:dyDescent="0.25">
      <c r="A188" t="s">
        <v>283</v>
      </c>
      <c r="C188">
        <v>5000000680</v>
      </c>
      <c r="D188" t="s">
        <v>301</v>
      </c>
      <c r="E188" s="111">
        <v>26488.080000000002</v>
      </c>
      <c r="F188" s="111">
        <v>23407.759999999998</v>
      </c>
      <c r="G188" s="83">
        <f t="shared" si="2"/>
        <v>3080.3200000000033</v>
      </c>
      <c r="I188">
        <v>5000000680</v>
      </c>
      <c r="J188" t="s">
        <v>301</v>
      </c>
      <c r="K188" s="111">
        <v>26488.080000000002</v>
      </c>
      <c r="L188" s="111">
        <v>23407.759999999998</v>
      </c>
      <c r="M188" s="83">
        <f t="shared" si="3"/>
        <v>3080.3200000000033</v>
      </c>
    </row>
    <row r="189" spans="1:13" customFormat="1" ht="12.5" x14ac:dyDescent="0.25">
      <c r="A189" t="s">
        <v>283</v>
      </c>
      <c r="C189">
        <v>5000000860</v>
      </c>
      <c r="D189" t="s">
        <v>302</v>
      </c>
      <c r="E189" s="111">
        <v>3755</v>
      </c>
      <c r="F189" s="83">
        <v>3755</v>
      </c>
      <c r="G189" s="83">
        <f t="shared" si="2"/>
        <v>0</v>
      </c>
      <c r="I189">
        <v>5000000860</v>
      </c>
      <c r="J189" t="s">
        <v>302</v>
      </c>
      <c r="K189" s="111">
        <v>3755</v>
      </c>
      <c r="L189" s="83">
        <v>3755</v>
      </c>
      <c r="M189" s="83">
        <f t="shared" si="3"/>
        <v>0</v>
      </c>
    </row>
    <row r="190" spans="1:13" customFormat="1" ht="12.5" x14ac:dyDescent="0.25">
      <c r="A190" t="s">
        <v>283</v>
      </c>
      <c r="C190">
        <v>5000000500</v>
      </c>
      <c r="D190" t="s">
        <v>303</v>
      </c>
      <c r="E190" s="111">
        <v>18236</v>
      </c>
      <c r="F190" s="111">
        <v>15927</v>
      </c>
      <c r="G190" s="83">
        <f t="shared" si="2"/>
        <v>2309</v>
      </c>
      <c r="I190">
        <v>5000000500</v>
      </c>
      <c r="J190" t="s">
        <v>303</v>
      </c>
      <c r="K190" s="111">
        <v>18236</v>
      </c>
      <c r="L190" s="111">
        <v>15927</v>
      </c>
      <c r="M190" s="83">
        <f t="shared" si="3"/>
        <v>2309</v>
      </c>
    </row>
    <row r="191" spans="1:13" customFormat="1" x14ac:dyDescent="0.35">
      <c r="A191" s="112" t="s">
        <v>304</v>
      </c>
      <c r="E191" s="88">
        <f>SUM(E165:E190)</f>
        <v>261798.27999999997</v>
      </c>
      <c r="F191" s="88">
        <f>SUM(F165:F190)</f>
        <v>232372.40000000002</v>
      </c>
      <c r="G191" s="88">
        <f>SUM(G165:G190)</f>
        <v>29425.88</v>
      </c>
      <c r="K191" s="88">
        <f>SUM(K165:K190)</f>
        <v>261798.27999999997</v>
      </c>
      <c r="L191" s="88">
        <f>SUM(L165:L190)</f>
        <v>232372.40000000002</v>
      </c>
      <c r="M191" s="88">
        <f>SUM(M165:M190)</f>
        <v>29425.88</v>
      </c>
    </row>
    <row r="228" spans="9:9" x14ac:dyDescent="0.35">
      <c r="I228" s="82"/>
    </row>
    <row r="230" spans="9:9" x14ac:dyDescent="0.35">
      <c r="I230" s="82"/>
    </row>
    <row r="231" spans="9:9" x14ac:dyDescent="0.35">
      <c r="I231" s="82"/>
    </row>
    <row r="234" spans="9:9" x14ac:dyDescent="0.35">
      <c r="I234" s="82"/>
    </row>
    <row r="235" spans="9:9" x14ac:dyDescent="0.35">
      <c r="I235" s="82"/>
    </row>
    <row r="236" spans="9:9" x14ac:dyDescent="0.35">
      <c r="I236" s="82"/>
    </row>
    <row r="237" spans="9:9" x14ac:dyDescent="0.35">
      <c r="I237" s="82"/>
    </row>
    <row r="238" spans="9:9" x14ac:dyDescent="0.35">
      <c r="I238" s="82"/>
    </row>
    <row r="239" spans="9:9" x14ac:dyDescent="0.35">
      <c r="I239" s="82"/>
    </row>
    <row r="240" spans="9:9" x14ac:dyDescent="0.35">
      <c r="I240" s="82"/>
    </row>
    <row r="241" spans="9:9" x14ac:dyDescent="0.35">
      <c r="I241" s="82"/>
    </row>
    <row r="242" spans="9:9" x14ac:dyDescent="0.35">
      <c r="I242" s="82"/>
    </row>
    <row r="243" spans="9:9" x14ac:dyDescent="0.35">
      <c r="I243" s="82"/>
    </row>
    <row r="244" spans="9:9" x14ac:dyDescent="0.35">
      <c r="I244" s="82"/>
    </row>
    <row r="245" spans="9:9" x14ac:dyDescent="0.35">
      <c r="I245" s="82"/>
    </row>
    <row r="246" spans="9:9" x14ac:dyDescent="0.35">
      <c r="I246" s="82"/>
    </row>
    <row r="247" spans="9:9" x14ac:dyDescent="0.35">
      <c r="I247" s="82"/>
    </row>
    <row r="248" spans="9:9" x14ac:dyDescent="0.35">
      <c r="I248" s="82"/>
    </row>
    <row r="250" spans="9:9" x14ac:dyDescent="0.35">
      <c r="I250" s="82"/>
    </row>
    <row r="252" spans="9:9" x14ac:dyDescent="0.35">
      <c r="I252" s="82"/>
    </row>
    <row r="253" spans="9:9" x14ac:dyDescent="0.35">
      <c r="I253" s="82"/>
    </row>
    <row r="255" spans="9:9" x14ac:dyDescent="0.35">
      <c r="I255" s="82"/>
    </row>
    <row r="256" spans="9:9" x14ac:dyDescent="0.35">
      <c r="I256" s="82"/>
    </row>
    <row r="257" spans="9:9" x14ac:dyDescent="0.35">
      <c r="I257" s="82"/>
    </row>
    <row r="258" spans="9:9" x14ac:dyDescent="0.35">
      <c r="I258" s="82"/>
    </row>
    <row r="259" spans="9:9" x14ac:dyDescent="0.35">
      <c r="I259" s="82"/>
    </row>
    <row r="260" spans="9:9" x14ac:dyDescent="0.35">
      <c r="I260" s="82"/>
    </row>
    <row r="261" spans="9:9" x14ac:dyDescent="0.35">
      <c r="I261" s="82"/>
    </row>
    <row r="262" spans="9:9" x14ac:dyDescent="0.35">
      <c r="I262" s="82"/>
    </row>
    <row r="263" spans="9:9" x14ac:dyDescent="0.35">
      <c r="I263" s="82"/>
    </row>
    <row r="264" spans="9:9" x14ac:dyDescent="0.35">
      <c r="I264" s="82"/>
    </row>
    <row r="265" spans="9:9" x14ac:dyDescent="0.35">
      <c r="I265" s="82"/>
    </row>
    <row r="266" spans="9:9" x14ac:dyDescent="0.35">
      <c r="I266" s="82"/>
    </row>
    <row r="267" spans="9:9" x14ac:dyDescent="0.35">
      <c r="I267" s="82"/>
    </row>
    <row r="268" spans="9:9" x14ac:dyDescent="0.35">
      <c r="I268" s="82"/>
    </row>
    <row r="269" spans="9:9" x14ac:dyDescent="0.35">
      <c r="I269" s="82"/>
    </row>
    <row r="270" spans="9:9" x14ac:dyDescent="0.35">
      <c r="I270" s="82"/>
    </row>
    <row r="271" spans="9:9" x14ac:dyDescent="0.35">
      <c r="I271" s="82"/>
    </row>
    <row r="272" spans="9:9" x14ac:dyDescent="0.35">
      <c r="I272" s="82"/>
    </row>
    <row r="273" spans="9:9" x14ac:dyDescent="0.35">
      <c r="I273" s="82"/>
    </row>
    <row r="274" spans="9:9" x14ac:dyDescent="0.35">
      <c r="I274" s="82"/>
    </row>
    <row r="275" spans="9:9" x14ac:dyDescent="0.35">
      <c r="I275" s="82"/>
    </row>
    <row r="276" spans="9:9" x14ac:dyDescent="0.35">
      <c r="I276" s="82"/>
    </row>
    <row r="277" spans="9:9" x14ac:dyDescent="0.35">
      <c r="I277" s="82"/>
    </row>
    <row r="280" spans="9:9" x14ac:dyDescent="0.35">
      <c r="I280" s="82"/>
    </row>
    <row r="281" spans="9:9" x14ac:dyDescent="0.35">
      <c r="I281" s="82"/>
    </row>
    <row r="282" spans="9:9" x14ac:dyDescent="0.35">
      <c r="I282" s="82"/>
    </row>
    <row r="283" spans="9:9" x14ac:dyDescent="0.35">
      <c r="I283" s="82"/>
    </row>
    <row r="284" spans="9:9" x14ac:dyDescent="0.35">
      <c r="I284" s="82"/>
    </row>
    <row r="285" spans="9:9" x14ac:dyDescent="0.35">
      <c r="I285" s="82"/>
    </row>
    <row r="286" spans="9:9" x14ac:dyDescent="0.35">
      <c r="I286" s="82"/>
    </row>
    <row r="287" spans="9:9" x14ac:dyDescent="0.35">
      <c r="I287" s="82"/>
    </row>
    <row r="288" spans="9:9" x14ac:dyDescent="0.35">
      <c r="I288" s="82"/>
    </row>
    <row r="289" spans="9:9" x14ac:dyDescent="0.35">
      <c r="I289" s="82"/>
    </row>
    <row r="290" spans="9:9" x14ac:dyDescent="0.35">
      <c r="I290" s="82"/>
    </row>
    <row r="291" spans="9:9" x14ac:dyDescent="0.35">
      <c r="I291" s="82"/>
    </row>
    <row r="292" spans="9:9" x14ac:dyDescent="0.35">
      <c r="I292" s="82"/>
    </row>
    <row r="293" spans="9:9" x14ac:dyDescent="0.35">
      <c r="I293" s="82"/>
    </row>
    <row r="294" spans="9:9" x14ac:dyDescent="0.35">
      <c r="I294" s="82"/>
    </row>
    <row r="296" spans="9:9" x14ac:dyDescent="0.35">
      <c r="I296" s="82"/>
    </row>
    <row r="346" spans="9:9" x14ac:dyDescent="0.35">
      <c r="I346" s="82"/>
    </row>
    <row r="347" spans="9:9" x14ac:dyDescent="0.35">
      <c r="I347" s="82"/>
    </row>
    <row r="350" spans="9:9" x14ac:dyDescent="0.35">
      <c r="I350" s="82"/>
    </row>
    <row r="351" spans="9:9" x14ac:dyDescent="0.35">
      <c r="I351" s="82"/>
    </row>
    <row r="352" spans="9:9" x14ac:dyDescent="0.35">
      <c r="I352" s="82"/>
    </row>
    <row r="353" spans="9:9" x14ac:dyDescent="0.35">
      <c r="I353" s="82"/>
    </row>
    <row r="354" spans="9:9" x14ac:dyDescent="0.35">
      <c r="I354" s="82"/>
    </row>
    <row r="355" spans="9:9" x14ac:dyDescent="0.35">
      <c r="I355" s="82"/>
    </row>
    <row r="356" spans="9:9" x14ac:dyDescent="0.35">
      <c r="I356" s="82"/>
    </row>
    <row r="357" spans="9:9" x14ac:dyDescent="0.35">
      <c r="I357" s="82"/>
    </row>
    <row r="359" spans="9:9" x14ac:dyDescent="0.35">
      <c r="I359" s="82"/>
    </row>
    <row r="360" spans="9:9" x14ac:dyDescent="0.35">
      <c r="I360" s="82"/>
    </row>
    <row r="361" spans="9:9" x14ac:dyDescent="0.35">
      <c r="I361" s="82"/>
    </row>
    <row r="362" spans="9:9" x14ac:dyDescent="0.35">
      <c r="I362" s="82"/>
    </row>
    <row r="363" spans="9:9" x14ac:dyDescent="0.35">
      <c r="I363" s="82"/>
    </row>
    <row r="364" spans="9:9" x14ac:dyDescent="0.35">
      <c r="I364" s="82"/>
    </row>
    <row r="366" spans="9:9" x14ac:dyDescent="0.35">
      <c r="I366" s="82"/>
    </row>
    <row r="368" spans="9:9" x14ac:dyDescent="0.35">
      <c r="I368" s="82"/>
    </row>
    <row r="369" spans="9:9" x14ac:dyDescent="0.35">
      <c r="I369" s="82"/>
    </row>
    <row r="370" spans="9:9" x14ac:dyDescent="0.35">
      <c r="I370" s="82"/>
    </row>
    <row r="371" spans="9:9" x14ac:dyDescent="0.35">
      <c r="I371" s="82"/>
    </row>
    <row r="372" spans="9:9" x14ac:dyDescent="0.35">
      <c r="I372" s="82"/>
    </row>
    <row r="376" spans="9:9" x14ac:dyDescent="0.35">
      <c r="I376" s="82"/>
    </row>
    <row r="379" spans="9:9" x14ac:dyDescent="0.35">
      <c r="I379" s="82"/>
    </row>
    <row r="380" spans="9:9" x14ac:dyDescent="0.35">
      <c r="I380" s="82"/>
    </row>
    <row r="381" spans="9:9" x14ac:dyDescent="0.35">
      <c r="I381" s="82"/>
    </row>
    <row r="382" spans="9:9" x14ac:dyDescent="0.35">
      <c r="I382" s="82"/>
    </row>
    <row r="383" spans="9:9" x14ac:dyDescent="0.35">
      <c r="I383" s="82"/>
    </row>
    <row r="384" spans="9:9" x14ac:dyDescent="0.35">
      <c r="I384" s="82"/>
    </row>
    <row r="385" spans="9:9" x14ac:dyDescent="0.35">
      <c r="I385" s="82"/>
    </row>
    <row r="386" spans="9:9" x14ac:dyDescent="0.35">
      <c r="I386" s="82"/>
    </row>
    <row r="387" spans="9:9" x14ac:dyDescent="0.35">
      <c r="I387" s="82"/>
    </row>
    <row r="388" spans="9:9" x14ac:dyDescent="0.35">
      <c r="I388" s="82"/>
    </row>
    <row r="389" spans="9:9" x14ac:dyDescent="0.35">
      <c r="I389" s="82"/>
    </row>
    <row r="390" spans="9:9" x14ac:dyDescent="0.35">
      <c r="I390" s="82"/>
    </row>
    <row r="391" spans="9:9" x14ac:dyDescent="0.35">
      <c r="I391" s="82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2021-10-06T19:45:17Z</cp:lastPrinted>
  <dcterms:created xsi:type="dcterms:W3CDTF">2009-05-06T00:19:57Z</dcterms:created>
  <dcterms:modified xsi:type="dcterms:W3CDTF">2021-10-06T22:12:49Z</dcterms:modified>
</cp:coreProperties>
</file>