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externalReferences>
    <externalReference r:id="rId9"/>
  </externalReference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/>
  <c r="C13"/>
  <c r="E38"/>
  <c r="D38"/>
  <c r="I10" i="6" l="1"/>
  <c r="D36" i="3"/>
  <c r="I15" i="6" l="1"/>
  <c r="I23"/>
  <c r="D35" i="3" s="1"/>
  <c r="C28"/>
  <c r="C27"/>
  <c r="C26"/>
  <c r="C23"/>
  <c r="C22"/>
  <c r="C21"/>
  <c r="C18"/>
  <c r="C17"/>
  <c r="C16"/>
  <c r="C15"/>
  <c r="C12"/>
  <c r="C10"/>
  <c r="A1" i="8"/>
  <c r="A2"/>
  <c r="A3"/>
  <c r="I24"/>
  <c r="I33"/>
  <c r="P17" i="7"/>
  <c r="P18"/>
  <c r="P20" s="1"/>
  <c r="P19"/>
  <c r="H20"/>
  <c r="J20"/>
  <c r="L20"/>
  <c r="N20"/>
  <c r="P22"/>
  <c r="P23"/>
  <c r="H25"/>
  <c r="L25"/>
  <c r="I28" i="6"/>
  <c r="H9" i="5"/>
  <c r="H16"/>
  <c r="H22"/>
  <c r="H26"/>
  <c r="H29"/>
  <c r="H32"/>
  <c r="H33"/>
  <c r="H35"/>
  <c r="I20" i="6" l="1"/>
  <c r="H19" i="5"/>
  <c r="J24" i="7"/>
  <c r="J25" s="1"/>
  <c r="I26" i="6" l="1"/>
  <c r="I32" s="1"/>
  <c r="I38" s="1"/>
  <c r="N24" i="7" s="1"/>
  <c r="N25" s="1"/>
  <c r="M45" i="3"/>
  <c r="H40" i="5" l="1"/>
  <c r="H38" s="1"/>
  <c r="C29" i="3" s="1"/>
  <c r="C30" s="1"/>
  <c r="P24" i="7"/>
  <c r="P25" s="1"/>
  <c r="D48" i="3"/>
  <c r="E36"/>
  <c r="H41" i="5" l="1"/>
  <c r="R26" i="7" s="1"/>
  <c r="H42" i="5"/>
  <c r="K43" s="1"/>
  <c r="L41" i="6"/>
  <c r="F38" i="3"/>
  <c r="E43"/>
  <c r="E41"/>
  <c r="E40"/>
  <c r="E35"/>
  <c r="E42"/>
  <c r="H43" l="1"/>
  <c r="D49" l="1"/>
  <c r="E37"/>
  <c r="E27"/>
  <c r="E52" l="1"/>
  <c r="E47"/>
  <c r="E46"/>
  <c r="H46" s="1"/>
  <c r="E45"/>
  <c r="E44"/>
  <c r="F22" i="2"/>
  <c r="E48" i="3"/>
  <c r="H41"/>
  <c r="F21" i="2" s="1"/>
  <c r="H40" i="3"/>
  <c r="F20" i="2" s="1"/>
  <c r="E39" i="3"/>
  <c r="H39" s="1"/>
  <c r="F16" i="2"/>
  <c r="K30" i="3"/>
  <c r="F30"/>
  <c r="D30"/>
  <c r="E29"/>
  <c r="H29" s="1"/>
  <c r="I29" s="1"/>
  <c r="M39" s="1"/>
  <c r="G30"/>
  <c r="E28"/>
  <c r="H28" s="1"/>
  <c r="J28" s="1"/>
  <c r="F46" i="2" s="1"/>
  <c r="H27" i="3"/>
  <c r="I27" s="1"/>
  <c r="M40" s="1"/>
  <c r="E26"/>
  <c r="H26" s="1"/>
  <c r="M26" s="1"/>
  <c r="E25"/>
  <c r="H25" s="1"/>
  <c r="M25" s="1"/>
  <c r="E24"/>
  <c r="H24" s="1"/>
  <c r="E22"/>
  <c r="H22" s="1"/>
  <c r="E21"/>
  <c r="H21" s="1"/>
  <c r="M20"/>
  <c r="L19"/>
  <c r="I19"/>
  <c r="G19"/>
  <c r="F19"/>
  <c r="C19"/>
  <c r="E18"/>
  <c r="H18" s="1"/>
  <c r="E17"/>
  <c r="E15"/>
  <c r="H15" s="1"/>
  <c r="J15" s="1"/>
  <c r="E14"/>
  <c r="H14" s="1"/>
  <c r="J14" s="1"/>
  <c r="F43" i="2" s="1"/>
  <c r="E13" i="3"/>
  <c r="H13" s="1"/>
  <c r="J13" s="1"/>
  <c r="E12"/>
  <c r="H12" s="1"/>
  <c r="J12" s="1"/>
  <c r="E11"/>
  <c r="H11" s="1"/>
  <c r="K11" s="1"/>
  <c r="M11" s="1"/>
  <c r="E10"/>
  <c r="F41" i="2" l="1"/>
  <c r="G35" i="3"/>
  <c r="F35" i="2"/>
  <c r="H17" i="3"/>
  <c r="F42" i="2"/>
  <c r="H10" i="3"/>
  <c r="M10" s="1"/>
  <c r="F31"/>
  <c r="G31"/>
  <c r="F44" i="2"/>
  <c r="M13" i="3"/>
  <c r="C31"/>
  <c r="M15"/>
  <c r="H36"/>
  <c r="F15" i="2" s="1"/>
  <c r="D19" i="3"/>
  <c r="D31" s="1"/>
  <c r="E16"/>
  <c r="H16" s="1"/>
  <c r="J21"/>
  <c r="F48" i="2" s="1"/>
  <c r="M12" i="3"/>
  <c r="M14"/>
  <c r="M27"/>
  <c r="J18"/>
  <c r="F45" s="1"/>
  <c r="J22"/>
  <c r="G44" s="1"/>
  <c r="H44" s="1"/>
  <c r="J24"/>
  <c r="M24" s="1"/>
  <c r="E49"/>
  <c r="E23"/>
  <c r="K17" l="1"/>
  <c r="F37" s="1"/>
  <c r="H37" s="1"/>
  <c r="F17" i="2" s="1"/>
  <c r="H19" i="3"/>
  <c r="M21"/>
  <c r="F23" i="2"/>
  <c r="F49"/>
  <c r="F34"/>
  <c r="M18" i="3"/>
  <c r="F38" i="2"/>
  <c r="F37" s="1"/>
  <c r="F48" i="3"/>
  <c r="F49" s="1"/>
  <c r="E19"/>
  <c r="E30"/>
  <c r="H23"/>
  <c r="M22"/>
  <c r="I30"/>
  <c r="I31" s="1"/>
  <c r="L29"/>
  <c r="J16"/>
  <c r="G38" s="1"/>
  <c r="K19" l="1"/>
  <c r="K31" s="1"/>
  <c r="M42" s="1"/>
  <c r="F45" i="2"/>
  <c r="M17" i="3"/>
  <c r="F47" i="2"/>
  <c r="H35" i="3"/>
  <c r="H38" s="1"/>
  <c r="E31"/>
  <c r="H45"/>
  <c r="J19"/>
  <c r="M16"/>
  <c r="J23"/>
  <c r="F50" i="2" s="1"/>
  <c r="H30" i="3"/>
  <c r="H31" s="1"/>
  <c r="L30"/>
  <c r="L31" s="1"/>
  <c r="M43" s="1"/>
  <c r="M29"/>
  <c r="G42" l="1"/>
  <c r="M19"/>
  <c r="F40" i="2"/>
  <c r="F52" s="1"/>
  <c r="J30" i="3"/>
  <c r="J31" s="1"/>
  <c r="M31" s="1"/>
  <c r="M23"/>
  <c r="H42" l="1"/>
  <c r="G48"/>
  <c r="G49" s="1"/>
  <c r="M41"/>
  <c r="M44" l="1"/>
  <c r="M46" s="1"/>
  <c r="M48" s="1"/>
  <c r="N39"/>
  <c r="H48"/>
  <c r="H49" s="1"/>
  <c r="F24" i="2"/>
  <c r="F26" s="1"/>
  <c r="H52" i="3" l="1"/>
  <c r="O39"/>
  <c r="F28" i="2"/>
  <c r="F30" s="1"/>
  <c r="G51" i="3"/>
  <c r="H51"/>
  <c r="G53" l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<sst xmlns="http://schemas.openxmlformats.org/spreadsheetml/2006/main" count="690" uniqueCount="542">
  <si>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</si>
  <si>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</si>
  <si>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</si>
  <si>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</si>
  <si>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</si>
  <si>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</si>
  <si>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</si>
  <si>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</si>
  <si>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</si>
  <si>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</si>
  <si>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</si>
  <si>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</si>
  <si>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</si>
  <si>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</si>
  <si>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</si>
  <si>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</si>
  <si>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</si>
  <si>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</si>
  <si>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</si>
  <si>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</si>
  <si>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</si>
  <si>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</si>
  <si>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</si>
  <si>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</si>
  <si>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</si>
  <si>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</si>
  <si>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</si>
  <si>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</si>
  <si>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</si>
  <si>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</si>
  <si>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</si>
  <si>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</si>
  <si>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</si>
  <si>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</si>
  <si>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</si>
  <si>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</si>
  <si>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</si>
  <si>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</si>
  <si>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</si>
  <si>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</si>
  <si>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</si>
  <si>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</si>
  <si>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</si>
  <si>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</si>
  <si>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</si>
  <si>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</si>
  <si>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</si>
  <si>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</si>
  <si>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</si>
  <si>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</si>
  <si>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</si>
  <si>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</si>
  <si>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</si>
  <si>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</si>
  <si>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</si>
  <si>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</si>
  <si>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</si>
  <si>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</si>
  <si>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</si>
  <si>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</si>
  <si>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</si>
  <si>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</si>
  <si>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</si>
  <si>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</si>
  <si>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</si>
  <si>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</si>
  <si>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</si>
  <si>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</si>
  <si>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</si>
  <si>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</si>
  <si>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</si>
  <si>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</si>
  <si>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</si>
  <si>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</si>
  <si>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</si>
  <si>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</si>
  <si>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</si>
  <si>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</si>
  <si>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</si>
  <si>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</si>
  <si>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</si>
  <si>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</si>
  <si>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</si>
  <si>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</si>
  <si>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</si>
  <si>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</si>
  <si>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</si>
  <si>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</si>
  <si>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</si>
  <si>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</si>
  <si>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</si>
  <si>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</si>
  <si>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</si>
  <si>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</si>
  <si>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</si>
  <si>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</si>
  <si>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</si>
  <si>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</si>
  <si>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</si>
  <si>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</si>
  <si>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</si>
  <si>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</si>
  <si>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</si>
  <si>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</si>
  <si>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</si>
  <si>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</si>
  <si>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</si>
  <si>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</si>
  <si>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</si>
  <si>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</si>
  <si>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</si>
  <si>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</si>
  <si>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</si>
  <si>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</si>
  <si>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</si>
  <si>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</si>
  <si>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</si>
  <si>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</si>
  <si>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</si>
  <si>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</si>
  <si>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</si>
  <si>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</si>
  <si>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</si>
  <si>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</si>
  <si>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</si>
  <si>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</si>
  <si>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</si>
  <si>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</si>
  <si>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</si>
  <si>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</si>
  <si>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</si>
  <si>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</si>
  <si>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</si>
  <si>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</si>
  <si>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</si>
  <si>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</si>
  <si>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</si>
  <si>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</si>
  <si>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</si>
  <si>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</si>
  <si>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</si>
  <si>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</si>
  <si>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</si>
  <si>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</si>
  <si>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</si>
  <si>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</si>
  <si>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</si>
  <si>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</si>
  <si>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</si>
  <si>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</si>
  <si>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</si>
  <si>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</si>
  <si>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</si>
  <si>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</si>
  <si>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</si>
  <si>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</si>
  <si>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</si>
  <si>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</si>
  <si>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</si>
  <si>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</si>
  <si>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</si>
  <si>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</si>
  <si>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</si>
  <si>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</si>
  <si>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</si>
  <si>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</si>
  <si>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</si>
  <si>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</si>
  <si>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</si>
  <si>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</si>
  <si>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</si>
  <si>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</si>
  <si>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</si>
  <si>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</si>
  <si>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</si>
  <si>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</si>
  <si>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</si>
  <si>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</si>
  <si>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</si>
  <si>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</si>
  <si>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</si>
  <si>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</si>
  <si>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</si>
  <si>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</si>
  <si>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</si>
  <si>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</si>
  <si>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</si>
  <si>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</si>
  <si>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</si>
  <si>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</si>
  <si>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</si>
  <si>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</si>
  <si>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</si>
  <si>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</si>
  <si>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</si>
  <si>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</si>
  <si>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</si>
  <si>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</si>
  <si>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</si>
  <si>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</si>
  <si>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</si>
  <si>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</si>
  <si>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</si>
  <si>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</si>
  <si>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</si>
  <si>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</si>
  <si>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</si>
  <si>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</si>
  <si>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</si>
  <si>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</si>
  <si>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</si>
  <si>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</si>
  <si>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</si>
  <si>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</si>
  <si>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</si>
  <si>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</si>
  <si>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</si>
  <si>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</si>
  <si>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</si>
  <si>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</si>
  <si>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</si>
  <si>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</si>
  <si>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</si>
  <si>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</si>
  <si>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</si>
  <si>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</si>
  <si>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</si>
  <si>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</si>
  <si>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</si>
  <si>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</si>
  <si>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</si>
  <si>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</si>
  <si>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</si>
  <si>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</si>
  <si>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</si>
  <si>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</si>
  <si>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</si>
  <si>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</si>
  <si>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</si>
  <si>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</si>
  <si>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</si>
  <si>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</si>
  <si>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</si>
  <si>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</si>
  <si>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</si>
  <si>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</si>
  <si>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</si>
  <si>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</si>
  <si>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</si>
  <si>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</si>
  <si>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</si>
  <si>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</si>
  <si>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</si>
  <si>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</si>
  <si>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</si>
  <si>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</si>
  <si>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</si>
  <si>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</si>
  <si>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</si>
  <si>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</si>
  <si>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</si>
  <si>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</si>
  <si>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</si>
  <si>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</si>
  <si>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</si>
  <si>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</si>
  <si>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</si>
  <si>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</si>
  <si>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</si>
  <si>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</si>
  <si>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</si>
  <si>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</si>
  <si>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</si>
  <si>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</si>
  <si>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</si>
  <si>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</si>
  <si>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</si>
  <si>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</si>
  <si>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</si>
  <si>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</si>
  <si>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</si>
  <si>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</si>
  <si>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</si>
  <si>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</si>
  <si>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</si>
  <si>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</si>
  <si>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</si>
  <si>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</si>
  <si>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</si>
  <si>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</si>
  <si>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</si>
  <si>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</si>
  <si>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</si>
  <si>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</si>
  <si>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</si>
  <si>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</si>
  <si>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</si>
  <si>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</si>
  <si>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</si>
  <si>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</si>
  <si>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</si>
  <si>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</si>
  <si>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</si>
  <si>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</si>
  <si>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</si>
  <si>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</si>
  <si>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</si>
  <si>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</si>
  <si>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</si>
  <si>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</si>
  <si>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</si>
  <si>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</si>
  <si>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</si>
  <si>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</si>
  <si>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</si>
  <si>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</si>
  <si>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</si>
  <si>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</si>
  <si>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</si>
  <si>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</si>
  <si>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</si>
  <si>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</si>
  <si>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</si>
  <si>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</si>
  <si>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</si>
  <si>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</si>
  <si>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</si>
  <si>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</si>
  <si>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</si>
  <si>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</si>
  <si>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</si>
  <si>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</si>
  <si>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</si>
  <si>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</si>
  <si>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</si>
  <si>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</si>
  <si>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</si>
  <si>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</si>
  <si>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</si>
  <si>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</si>
  <si>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</si>
  <si>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</si>
  <si>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</si>
  <si>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</si>
  <si>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</si>
  <si>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</si>
  <si>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</si>
  <si>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</si>
  <si>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</si>
  <si>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</si>
  <si>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</si>
  <si>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</si>
  <si>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</si>
  <si>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</si>
  <si>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</si>
  <si>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</si>
  <si>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</si>
  <si>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</si>
  <si>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</si>
  <si>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</si>
  <si>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</si>
  <si>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</si>
  <si>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</si>
  <si>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</si>
  <si>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</si>
  <si>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</si>
  <si>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</si>
  <si>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</si>
  <si>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</si>
  <si>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</si>
  <si>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</si>
  <si>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</si>
  <si>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</si>
  <si>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</si>
  <si>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</si>
  <si>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</si>
  <si>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</si>
  <si>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</si>
  <si>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</si>
  <si>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</si>
  <si>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</si>
  <si>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</si>
  <si>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</si>
  <si>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</si>
  <si>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</si>
  <si>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</si>
  <si>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</si>
  <si>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</si>
  <si>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</si>
  <si>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</si>
  <si>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</si>
  <si>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</si>
  <si>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</si>
  <si>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</si>
  <si>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</si>
  <si>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</si>
  <si>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</si>
  <si>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</si>
  <si>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</si>
  <si>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</si>
  <si>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</si>
  <si>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</si>
  <si>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</si>
  <si>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</si>
  <si>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</si>
  <si>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</si>
  <si>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</si>
  <si>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</si>
  <si>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</si>
  <si>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</si>
  <si>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</si>
  <si>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</si>
  <si>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</si>
  <si>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</si>
  <si>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</si>
  <si>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</si>
  <si>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</si>
  <si>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</si>
  <si>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</si>
  <si>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</si>
  <si>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</si>
  <si>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</si>
  <si>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</si>
  <si>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</si>
  <si>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</si>
  <si>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</si>
  <si>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</si>
  <si>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</si>
  <si>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</si>
  <si>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</si>
  <si>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</si>
  <si>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</si>
  <si>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</si>
  <si>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</si>
  <si>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</si>
  <si>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</si>
  <si>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</si>
  <si>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</si>
  <si>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</si>
  <si>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</si>
  <si>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</si>
  <si>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</si>
  <si>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</si>
  <si>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</si>
  <si>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</si>
  <si>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</si>
  <si>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</si>
  <si>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</si>
  <si>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</si>
  <si>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</si>
  <si>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</si>
  <si>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</si>
  <si>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</si>
  <si>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</si>
  <si>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</si>
  <si>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</si>
  <si>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</si>
  <si>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</si>
  <si>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</si>
  <si>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</si>
  <si>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</si>
  <si>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</si>
  <si>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</si>
  <si>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</si>
  <si>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</si>
  <si>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</si>
  <si>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</si>
  <si>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</si>
  <si>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</si>
  <si>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</si>
  <si>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</si>
  <si>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</si>
  <si>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</si>
  <si>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</si>
  <si>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</si>
  <si>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</si>
  <si>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</si>
  <si>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</si>
  <si>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</si>
  <si>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</si>
  <si>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</si>
  <si>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</si>
  <si>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</si>
  <si>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</si>
  <si>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</si>
  <si>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</si>
  <si>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</si>
  <si>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</si>
  <si>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</si>
  <si>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</si>
  <si>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</si>
  <si>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</si>
  <si>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</si>
  <si>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</si>
  <si>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</si>
  <si>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</si>
  <si>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</si>
  <si>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</si>
  <si>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</si>
  <si>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</si>
  <si>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</si>
  <si>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</si>
  <si>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</si>
  <si>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</si>
  <si>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</si>
  <si>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</si>
  <si>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</si>
  <si>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</si>
  <si>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</si>
  <si>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</si>
  <si>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</si>
  <si>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</si>
  <si>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</si>
  <si>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</si>
  <si>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</si>
  <si>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</si>
  <si>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</si>
  <si>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</si>
  <si>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</si>
  <si>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</si>
  <si>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</si>
  <si>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</si>
  <si>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</si>
  <si>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</si>
  <si>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</si>
  <si>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</si>
  <si>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</si>
  <si>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</si>
  <si>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</si>
  <si>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</si>
  <si>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</si>
  <si>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</si>
  <si>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</si>
  <si>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</si>
  <si>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</si>
  <si>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</si>
  <si>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</si>
  <si>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</si>
  <si>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</si>
  <si>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Balance General al 30 de septiembre de 2021</t>
  </si>
  <si>
    <t>Estado de Resultados al 30 de septiembre de 2021</t>
  </si>
  <si>
    <t>Estado de Cambios en el Patrimonio del 01 de enero al 30 de septiembre 2021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</si>
</sst>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0000000000_);\(#,##0.0000000000000\)"/>
    <numFmt numFmtId="167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43" fontId="10" fillId="0" borderId="11" xfId="3" applyFont="1" applyBorder="1"/>
    <xf numFmtId="43" fontId="10" fillId="0" borderId="0" xfId="3" applyFont="1" applyBorder="1"/>
    <xf numFmtId="43" fontId="10" fillId="0" borderId="13" xfId="3" applyFont="1" applyBorder="1"/>
    <xf numFmtId="43" fontId="10" fillId="0" borderId="14" xfId="3" applyFont="1" applyBorder="1"/>
    <xf numFmtId="43" fontId="10" fillId="0" borderId="14" xfId="3" applyFont="1" applyFill="1" applyBorder="1"/>
    <xf numFmtId="43" fontId="10" fillId="0" borderId="0" xfId="3" applyFont="1" applyFill="1" applyBorder="1"/>
    <xf numFmtId="43" fontId="10" fillId="0" borderId="11" xfId="3" applyFont="1" applyFill="1" applyBorder="1"/>
    <xf numFmtId="43" fontId="10" fillId="0" borderId="11" xfId="3" applyFont="1" applyBorder="1" applyAlignment="1">
      <alignment horizontal="left"/>
    </xf>
    <xf numFmtId="43" fontId="10" fillId="0" borderId="0" xfId="3" applyFont="1" applyBorder="1" applyAlignment="1">
      <alignment horizontal="left"/>
    </xf>
    <xf numFmtId="43" fontId="10" fillId="3" borderId="0" xfId="3" applyFont="1" applyFill="1" applyBorder="1"/>
    <xf numFmtId="43" fontId="10" fillId="3" borderId="11" xfId="3" applyFont="1" applyFill="1" applyBorder="1"/>
    <xf numFmtId="43" fontId="10" fillId="5" borderId="0" xfId="3" applyFont="1" applyFill="1" applyBorder="1"/>
    <xf numFmtId="43" fontId="10" fillId="6" borderId="0" xfId="3" applyFont="1" applyFill="1" applyBorder="1"/>
    <xf numFmtId="43" fontId="11" fillId="0" borderId="0" xfId="3" applyFont="1"/>
    <xf numFmtId="43" fontId="10" fillId="7" borderId="0" xfId="3" applyFont="1" applyFill="1" applyBorder="1"/>
    <xf numFmtId="43" fontId="10" fillId="0" borderId="8" xfId="3" applyFont="1" applyBorder="1"/>
    <xf numFmtId="43" fontId="10" fillId="8" borderId="8" xfId="3" applyFont="1" applyFill="1" applyBorder="1"/>
    <xf numFmtId="43" fontId="9" fillId="0" borderId="11" xfId="3" quotePrefix="1" applyFont="1" applyBorder="1" applyAlignment="1">
      <alignment horizontal="left"/>
    </xf>
    <xf numFmtId="43" fontId="9" fillId="0" borderId="0" xfId="3" quotePrefix="1" applyFont="1" applyBorder="1" applyAlignment="1">
      <alignment horizontal="left"/>
    </xf>
    <xf numFmtId="43" fontId="10" fillId="0" borderId="15" xfId="3" applyFont="1" applyBorder="1"/>
    <xf numFmtId="43" fontId="10" fillId="0" borderId="16" xfId="3" applyFont="1" applyBorder="1"/>
    <xf numFmtId="43" fontId="10" fillId="0" borderId="17" xfId="3" applyFont="1" applyBorder="1"/>
    <xf numFmtId="43" fontId="10" fillId="0" borderId="18" xfId="3" applyFont="1" applyBorder="1"/>
    <xf numFmtId="43" fontId="10" fillId="0" borderId="19" xfId="3" applyFont="1" applyFill="1" applyBorder="1"/>
    <xf numFmtId="43" fontId="10" fillId="3" borderId="15" xfId="3" applyFont="1" applyFill="1" applyBorder="1"/>
    <xf numFmtId="43" fontId="10" fillId="3" borderId="19" xfId="3" applyFont="1" applyFill="1" applyBorder="1"/>
    <xf numFmtId="43" fontId="10" fillId="0" borderId="11" xfId="3" quotePrefix="1" applyFont="1" applyBorder="1" applyAlignment="1">
      <alignment horizontal="left"/>
    </xf>
    <xf numFmtId="43" fontId="10" fillId="0" borderId="0" xfId="3" quotePrefix="1" applyFont="1" applyBorder="1" applyAlignment="1">
      <alignment horizontal="left"/>
    </xf>
    <xf numFmtId="43" fontId="10" fillId="0" borderId="20" xfId="3" applyFont="1" applyBorder="1"/>
    <xf numFmtId="43" fontId="10" fillId="0" borderId="21" xfId="3" applyFont="1" applyBorder="1"/>
    <xf numFmtId="43" fontId="10" fillId="9" borderId="0" xfId="3" applyFont="1" applyFill="1" applyBorder="1"/>
    <xf numFmtId="43" fontId="9" fillId="0" borderId="11" xfId="3" applyFont="1" applyBorder="1"/>
    <xf numFmtId="43" fontId="9" fillId="0" borderId="0" xfId="3" applyFont="1" applyBorder="1"/>
    <xf numFmtId="43" fontId="9" fillId="0" borderId="14" xfId="3" applyFont="1" applyBorder="1"/>
    <xf numFmtId="43" fontId="9" fillId="3" borderId="11" xfId="3" applyFont="1" applyFill="1" applyBorder="1"/>
    <xf numFmtId="43" fontId="10" fillId="0" borderId="10" xfId="3" applyFont="1" applyBorder="1"/>
    <xf numFmtId="43" fontId="10" fillId="0" borderId="19" xfId="3" applyFont="1" applyBorder="1"/>
    <xf numFmtId="43" fontId="10" fillId="0" borderId="2" xfId="3" applyFont="1" applyBorder="1"/>
    <xf numFmtId="43" fontId="10" fillId="10" borderId="2" xfId="3" applyFont="1" applyFill="1" applyBorder="1"/>
    <xf numFmtId="43" fontId="10" fillId="11" borderId="8" xfId="3" applyFont="1" applyFill="1" applyBorder="1"/>
    <xf numFmtId="43" fontId="10" fillId="0" borderId="0" xfId="3" applyFont="1"/>
    <xf numFmtId="43" fontId="10" fillId="3" borderId="23" xfId="3" applyFont="1" applyFill="1" applyBorder="1"/>
    <xf numFmtId="43" fontId="10" fillId="13" borderId="22" xfId="3" applyFont="1" applyFill="1" applyBorder="1"/>
    <xf numFmtId="43" fontId="10" fillId="3" borderId="14" xfId="3" applyFont="1" applyFill="1" applyBorder="1"/>
    <xf numFmtId="43" fontId="10" fillId="3" borderId="13" xfId="3" applyFont="1" applyFill="1" applyBorder="1"/>
    <xf numFmtId="43" fontId="10" fillId="6" borderId="14" xfId="3" applyFont="1" applyFill="1" applyBorder="1"/>
    <xf numFmtId="43" fontId="10" fillId="3" borderId="10" xfId="3" applyFont="1" applyFill="1" applyBorder="1"/>
    <xf numFmtId="43" fontId="10" fillId="3" borderId="18" xfId="3" applyFont="1" applyFill="1" applyBorder="1"/>
    <xf numFmtId="43" fontId="10" fillId="3" borderId="17" xfId="3" applyFont="1" applyFill="1" applyBorder="1"/>
    <xf numFmtId="43" fontId="10" fillId="3" borderId="0" xfId="3" applyFont="1" applyFill="1"/>
    <xf numFmtId="43" fontId="10" fillId="4" borderId="26" xfId="3" applyFont="1" applyFill="1" applyBorder="1"/>
    <xf numFmtId="165" fontId="1" fillId="14" borderId="0" xfId="1" applyNumberFormat="1" applyFill="1"/>
    <xf numFmtId="43" fontId="1" fillId="0" borderId="0" xfId="1" applyNumberFormat="1"/>
    <xf numFmtId="43" fontId="10" fillId="15" borderId="14" xfId="3" applyFont="1" applyFill="1" applyBorder="1"/>
    <xf numFmtId="43" fontId="10" fillId="16" borderId="28" xfId="3" applyFont="1" applyFill="1" applyBorder="1"/>
    <xf numFmtId="43" fontId="10" fillId="17" borderId="28" xfId="3" applyFont="1" applyFill="1" applyBorder="1"/>
    <xf numFmtId="165" fontId="1" fillId="0" borderId="0" xfId="1" applyNumberFormat="1"/>
    <xf numFmtId="43" fontId="10" fillId="7" borderId="14" xfId="3" applyFont="1" applyFill="1" applyBorder="1"/>
    <xf numFmtId="43" fontId="10" fillId="13" borderId="14" xfId="3" applyFont="1" applyFill="1" applyBorder="1"/>
    <xf numFmtId="43" fontId="10" fillId="11" borderId="28" xfId="3" applyFont="1" applyFill="1" applyBorder="1"/>
    <xf numFmtId="43" fontId="12" fillId="3" borderId="14" xfId="3" applyFont="1" applyFill="1" applyBorder="1"/>
    <xf numFmtId="43" fontId="10" fillId="0" borderId="28" xfId="3" applyFont="1" applyBorder="1"/>
    <xf numFmtId="43" fontId="10" fillId="9" borderId="14" xfId="3" applyFont="1" applyFill="1" applyBorder="1"/>
    <xf numFmtId="43" fontId="10" fillId="8" borderId="13" xfId="3" applyFont="1" applyFill="1" applyBorder="1"/>
    <xf numFmtId="43" fontId="10" fillId="0" borderId="13" xfId="3" applyFont="1" applyFill="1" applyBorder="1"/>
    <xf numFmtId="43" fontId="10" fillId="0" borderId="31" xfId="3" applyFont="1" applyBorder="1"/>
    <xf numFmtId="43" fontId="10" fillId="0" borderId="9" xfId="3" applyFont="1" applyBorder="1"/>
    <xf numFmtId="43" fontId="11" fillId="0" borderId="0" xfId="3" applyFont="1" applyAlignment="1">
      <alignment horizontal="center"/>
    </xf>
    <xf numFmtId="43" fontId="10" fillId="16" borderId="9" xfId="3" applyFont="1" applyFill="1" applyBorder="1"/>
    <xf numFmtId="43" fontId="10" fillId="17" borderId="10" xfId="3" applyFont="1" applyFill="1" applyBorder="1"/>
    <xf numFmtId="0" fontId="10" fillId="0" borderId="0" xfId="1" applyFont="1"/>
    <xf numFmtId="165" fontId="10" fillId="0" borderId="0" xfId="3" applyNumberFormat="1" applyFont="1" applyBorder="1"/>
    <xf numFmtId="43" fontId="10" fillId="0" borderId="0" xfId="3" applyNumberFormat="1" applyFont="1" applyBorder="1"/>
    <xf numFmtId="43" fontId="10" fillId="0" borderId="0" xfId="1" applyNumberFormat="1" applyFont="1"/>
    <xf numFmtId="165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5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43" fontId="15" fillId="0" borderId="0" xfId="3" applyNumberFormat="1" applyFont="1"/>
    <xf numFmtId="43" fontId="15" fillId="0" borderId="0" xfId="1" applyNumberFormat="1" applyFont="1"/>
    <xf numFmtId="165" fontId="15" fillId="0" borderId="0" xfId="3" applyNumberFormat="1" applyFont="1"/>
    <xf numFmtId="0" fontId="15" fillId="0" borderId="0" xfId="1" applyFont="1" applyAlignment="1">
      <alignment horizontal="center"/>
    </xf>
    <xf numFmtId="165" fontId="12" fillId="0" borderId="0" xfId="3" applyNumberFormat="1" applyFont="1"/>
    <xf numFmtId="43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43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43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67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67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43" fontId="10" fillId="0" borderId="27" xfId="3" applyFont="1" applyBorder="1" applyAlignment="1">
      <alignment horizontal="justify"/>
    </xf>
    <xf numFmtId="43" fontId="10" fillId="0" borderId="0" xfId="3" applyFont="1" applyBorder="1" applyAlignment="1">
      <alignment horizontal="justify"/>
    </xf>
    <xf numFmtId="43" fontId="10" fillId="0" borderId="29" xfId="3" applyFont="1" applyBorder="1" applyAlignment="1">
      <alignment horizontal="justify"/>
    </xf>
    <xf numFmtId="43" fontId="10" fillId="0" borderId="30" xfId="3" applyFont="1" applyBorder="1" applyAlignment="1">
      <alignment horizontal="justify"/>
    </xf>
    <xf numFmtId="43" fontId="10" fillId="12" borderId="7" xfId="3" applyFont="1" applyFill="1" applyBorder="1" applyAlignment="1">
      <alignment horizontal="center"/>
    </xf>
    <xf numFmtId="43" fontId="10" fillId="12" borderId="4" xfId="3" applyFont="1" applyFill="1" applyBorder="1" applyAlignment="1">
      <alignment horizontal="center"/>
    </xf>
    <xf numFmtId="43" fontId="10" fillId="12" borderId="6" xfId="3" applyFont="1" applyFill="1" applyBorder="1" applyAlignment="1">
      <alignment horizontal="center"/>
    </xf>
    <xf numFmtId="43" fontId="10" fillId="4" borderId="24" xfId="3" applyFont="1" applyFill="1" applyBorder="1" applyAlignment="1">
      <alignment horizontal="justify"/>
    </xf>
    <xf numFmtId="43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ELA-DC-01\Backups\CONTABILIDAD\JACQUELINE%20PALACIOS\ESCRITORIO\ESTADOS%20FINANCIEROS\ESTADOS%20FINACIEROS%202017\LIBROS%20LEGALES2017\ESTADOS%20FINACIEROS%20DICEMBRE%202017VALORES%20LEG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ResultadoOK"/>
      <sheetName val="Patrimonio"/>
      <sheetName val="Flujo de Efectivo dic2012"/>
      <sheetName val="Operaciones bursátiles"/>
      <sheetName val="RESUL OTRO"/>
      <sheetName val="flujo dic2011"/>
      <sheetName val="hoja2017-2016"/>
      <sheetName val="hoja2010-2011"/>
    </sheetNames>
    <sheetDataSet>
      <sheetData sheetId="0">
        <row r="1">
          <cell r="A1" t="str">
            <v>LAFISE VALORES DE EL SALVADOR, S.A. DE C.V.</v>
          </cell>
        </row>
        <row r="3">
          <cell r="A3" t="str">
            <v>(Compañía Salvadoreña Subsidiaria de Finance Exchange and Trading Corp.)</v>
          </cell>
        </row>
      </sheetData>
      <sheetData sheetId="1"/>
      <sheetData sheetId="2">
        <row r="2">
          <cell r="A2" t="str">
            <v>(Casa de Corredores de Bolsa)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zoomScaleNormal="100" zoomScaleSheetLayoutView="90" workbookViewId="0">
      <selection activeCell="H26" sqref="H26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539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301904.64000000001</v>
      </c>
      <c r="I9" s="148"/>
    </row>
    <row r="10" spans="1:11" ht="15">
      <c r="B10" s="139" t="s">
        <v>123</v>
      </c>
      <c r="F10" s="141">
        <v>4</v>
      </c>
      <c r="H10" s="151">
        <v>2692.94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278046.27</v>
      </c>
      <c r="I12" s="148"/>
    </row>
    <row r="13" spans="1:11" ht="15">
      <c r="B13" s="139" t="s">
        <v>61</v>
      </c>
      <c r="H13" s="158">
        <v>20655.43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103894.83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1894.42</v>
      </c>
      <c r="I18" s="148"/>
      <c r="K18" s="168"/>
    </row>
    <row r="19" spans="1:11" ht="15.75" thickBot="1">
      <c r="A19" s="143" t="s">
        <v>118</v>
      </c>
      <c r="H19" s="160">
        <f>+H9+H16</f>
        <v>405799.47000000003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43961.82</v>
      </c>
      <c r="I22" s="148"/>
    </row>
    <row r="23" spans="1:11" ht="15">
      <c r="B23" s="139" t="s">
        <v>67</v>
      </c>
      <c r="H23" s="148">
        <v>7331.56</v>
      </c>
      <c r="I23" s="148"/>
    </row>
    <row r="24" spans="1:11" ht="15">
      <c r="B24" s="139" t="s">
        <v>115</v>
      </c>
      <c r="H24" s="148">
        <v>36592.14</v>
      </c>
      <c r="I24" s="148"/>
    </row>
    <row r="25" spans="1:11" ht="15">
      <c r="A25" s="161"/>
      <c r="B25" s="139" t="s">
        <v>68</v>
      </c>
      <c r="F25" s="141">
        <v>6</v>
      </c>
      <c r="H25" s="148">
        <v>38.119999999999997</v>
      </c>
      <c r="I25" s="148"/>
    </row>
    <row r="26" spans="1:11" ht="15.75" thickBot="1">
      <c r="A26" s="143" t="s">
        <v>114</v>
      </c>
      <c r="H26" s="160">
        <f>SUM(H23:H25)</f>
        <v>43961.82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9171.14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</f>
        <v>9171.14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27490.510000000002</v>
      </c>
      <c r="I38" s="153"/>
    </row>
    <row r="39" spans="1:11" ht="15">
      <c r="B39" s="152" t="s">
        <v>105</v>
      </c>
      <c r="H39" s="148">
        <v>-12502.92</v>
      </c>
      <c r="I39" s="148"/>
    </row>
    <row r="40" spans="1:11" ht="15">
      <c r="B40" s="139" t="s">
        <v>104</v>
      </c>
      <c r="H40" s="151">
        <f>ResultadoOK!I38</f>
        <v>39993.43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361837.65</v>
      </c>
      <c r="I41" s="148"/>
    </row>
    <row r="42" spans="1:11" ht="15.75" thickBot="1">
      <c r="A42" s="143" t="s">
        <v>102</v>
      </c>
      <c r="H42" s="147">
        <f>H22+H29+H32+H35+H38</f>
        <v>405799.47000000003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zoomScaleNormal="100" zoomScaleSheetLayoutView="80" workbookViewId="0">
      <selection activeCell="I19" sqref="I19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540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95000.25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95000.25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66651.03</v>
      </c>
      <c r="J15" s="146"/>
    </row>
    <row r="16" spans="1:13">
      <c r="B16" s="139" t="s">
        <v>140</v>
      </c>
      <c r="G16" s="141"/>
      <c r="I16" s="182">
        <v>2712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v>63939.03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28349.22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11644.21</v>
      </c>
      <c r="J23" s="146"/>
    </row>
    <row r="24" spans="1:13" ht="18.75" customHeight="1">
      <c r="B24" s="139" t="s">
        <v>134</v>
      </c>
      <c r="G24" s="141"/>
      <c r="I24" s="185">
        <v>11644.21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39993.43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39993.43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39993.43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>
        <f>Balance!H40-ResultadoOK!I38</f>
        <v>0</v>
      </c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5.75" customHeight="1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75" customHeight="1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0" t="s">
        <v>541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1" t="s">
        <v>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39993.43</v>
      </c>
      <c r="O24" s="204"/>
      <c r="P24" s="201">
        <f>SUM(J24:N24)</f>
        <v>39993.43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27490.510000000002</v>
      </c>
      <c r="O25" s="204"/>
      <c r="P25" s="203">
        <f>SUM(P22:P24)</f>
        <v>361837.65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0</v>
      </c>
    </row>
    <row r="30" spans="1:18" ht="14.25" customHeight="1">
      <c r="A30" s="272" t="s">
        <v>101</v>
      </c>
      <c r="B30" s="272"/>
      <c r="C30" s="272"/>
      <c r="D30" s="272"/>
      <c r="E30" s="272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73" t="s">
        <v>97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</row>
    <row r="39" spans="1:16" ht="11.25" customHeight="1"/>
    <row r="44" spans="1:16" ht="18" customHeight="1"/>
  </sheetData>
  <mergeCells count="13">
    <mergeCell ref="A30:E30"/>
    <mergeCell ref="A31:E31"/>
    <mergeCell ref="A35:P35"/>
    <mergeCell ref="A36:P36"/>
    <mergeCell ref="J30:P30"/>
    <mergeCell ref="J31:P31"/>
    <mergeCell ref="A1:P1"/>
    <mergeCell ref="A3:P3"/>
    <mergeCell ref="C13:O13"/>
    <mergeCell ref="A2:P2"/>
    <mergeCell ref="A4:P4"/>
    <mergeCell ref="A6:P6"/>
    <mergeCell ref="A10:P10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6" t="s">
        <v>0</v>
      </c>
      <c r="B1" s="276"/>
      <c r="C1" s="276"/>
      <c r="D1" s="276"/>
      <c r="E1" s="276"/>
      <c r="F1" s="1"/>
    </row>
    <row r="2" spans="1:6" ht="15">
      <c r="A2" s="276" t="s">
        <v>1</v>
      </c>
      <c r="B2" s="276"/>
      <c r="C2" s="276"/>
      <c r="D2" s="276"/>
      <c r="E2" s="276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6" t="s">
        <v>4</v>
      </c>
      <c r="B6" s="276"/>
      <c r="C6" s="276"/>
      <c r="D6" s="276"/>
      <c r="E6" s="276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95000.25</v>
      </c>
    </row>
    <row r="16" spans="1:6" ht="15.6" customHeight="1">
      <c r="B16" s="1" t="s">
        <v>11</v>
      </c>
      <c r="E16" s="12"/>
      <c r="F16" s="13">
        <f>'HT AGOSTO 2021'!E35</f>
        <v>11644.21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-3610.7799999999997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-41878.160000000018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2078.9499999999753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2078.9499999999753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2692.939999999975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39993.434299999994</v>
      </c>
    </row>
    <row r="35" spans="1:6" ht="15.6" customHeight="1">
      <c r="B35" s="1" t="s">
        <v>26</v>
      </c>
      <c r="E35" s="12"/>
      <c r="F35" s="20">
        <f>'HT AGOSTO 2021'!I27</f>
        <v>0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107.09999999999991</v>
      </c>
    </row>
    <row r="38" spans="1:6" ht="15.6" customHeight="1">
      <c r="B38" s="14" t="s">
        <v>29</v>
      </c>
      <c r="E38" s="12"/>
      <c r="F38" s="23">
        <f>'HT AGOSTO 2021'!J18</f>
        <v>107.09999999999991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-38021.580000000016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-35221.800000000017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2307.5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3044.4100000000008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-3064.75</v>
      </c>
    </row>
    <row r="50" spans="1:6" ht="15.6" customHeight="1">
      <c r="A50" s="275" t="s">
        <v>38</v>
      </c>
      <c r="B50" s="275"/>
      <c r="C50" s="275"/>
      <c r="E50" s="12"/>
      <c r="F50" s="20">
        <f>'HT AGOSTO 2021'!J23</f>
        <v>-5086.9400000000023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2078.9542999999771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8:E8"/>
    <mergeCell ref="A1:E1"/>
    <mergeCell ref="A2:E2"/>
    <mergeCell ref="A4:E4"/>
    <mergeCell ref="A6:E6"/>
    <mergeCell ref="A7:E7"/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2692.94</v>
      </c>
      <c r="D10" s="51">
        <v>613.99</v>
      </c>
      <c r="E10" s="52">
        <f>C10-D10</f>
        <v>2078.9499999999998</v>
      </c>
      <c r="F10" s="53">
        <v>0</v>
      </c>
      <c r="G10" s="104">
        <v>0</v>
      </c>
      <c r="H10" s="51">
        <f>+E10+F10-G10</f>
        <v>2078.9499999999998</v>
      </c>
      <c r="I10" s="55"/>
      <c r="J10" s="56"/>
      <c r="K10" s="57"/>
      <c r="L10" s="56"/>
      <c r="M10" s="51">
        <f>SUM(I10:L10)+H10</f>
        <v>2078.9499999999998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278046.27</v>
      </c>
      <c r="D12" s="51">
        <v>242824.47</v>
      </c>
      <c r="E12" s="52">
        <f t="shared" si="0"/>
        <v>35221.800000000017</v>
      </c>
      <c r="F12" s="53"/>
      <c r="G12" s="54"/>
      <c r="H12" s="51">
        <f t="shared" si="1"/>
        <v>35221.800000000017</v>
      </c>
      <c r="I12" s="55" t="s">
        <v>10</v>
      </c>
      <c r="J12" s="62">
        <f>-H12</f>
        <v>-35221.800000000017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20655.43</v>
      </c>
      <c r="D15" s="51">
        <v>22962.93</v>
      </c>
      <c r="E15" s="52">
        <f t="shared" si="0"/>
        <v>-2307.5</v>
      </c>
      <c r="F15" s="53"/>
      <c r="G15" s="54"/>
      <c r="H15" s="51">
        <f t="shared" si="1"/>
        <v>-2307.5</v>
      </c>
      <c r="I15" s="55"/>
      <c r="J15" s="65">
        <f>-H15</f>
        <v>2307.5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1894.42</v>
      </c>
      <c r="D18" s="66">
        <v>2001.52</v>
      </c>
      <c r="E18" s="52">
        <f t="shared" si="0"/>
        <v>-107.09999999999991</v>
      </c>
      <c r="F18" s="53"/>
      <c r="G18" s="54"/>
      <c r="H18" s="66">
        <f t="shared" si="1"/>
        <v>-107.09999999999991</v>
      </c>
      <c r="I18" s="67"/>
      <c r="J18" s="65">
        <f>-H18</f>
        <v>107.09999999999991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405799.47000000003</v>
      </c>
      <c r="D19" s="71">
        <f t="shared" si="3"/>
        <v>370913.32000000007</v>
      </c>
      <c r="E19" s="70">
        <f t="shared" si="3"/>
        <v>34886.150000000016</v>
      </c>
      <c r="F19" s="72">
        <f t="shared" si="3"/>
        <v>0</v>
      </c>
      <c r="G19" s="73">
        <f t="shared" si="3"/>
        <v>0</v>
      </c>
      <c r="H19" s="70">
        <f t="shared" si="3"/>
        <v>34886.150000000016</v>
      </c>
      <c r="I19" s="74">
        <f>SUM(I10:I18)</f>
        <v>0</v>
      </c>
      <c r="J19" s="75">
        <f>SUM(J10:J18)</f>
        <v>-32807.200000000019</v>
      </c>
      <c r="K19" s="76">
        <f>SUM(K10:K18)</f>
        <v>0</v>
      </c>
      <c r="L19" s="75">
        <f t="shared" si="3"/>
        <v>0</v>
      </c>
      <c r="M19" s="61">
        <f>SUM(I19:L19)+H19</f>
        <v>2078.9499999999971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-7331.56</v>
      </c>
      <c r="D21" s="51">
        <v>-4287.1499999999996</v>
      </c>
      <c r="E21" s="52">
        <f>C21-D21</f>
        <v>-3044.4100000000008</v>
      </c>
      <c r="F21" s="53">
        <v>0</v>
      </c>
      <c r="G21" s="54">
        <v>0</v>
      </c>
      <c r="H21" s="52">
        <f>+E21+G21-F21</f>
        <v>-3044.4100000000008</v>
      </c>
      <c r="I21" s="57"/>
      <c r="J21" s="65">
        <f>-H21</f>
        <v>3044.4100000000008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-38.119999999999997</v>
      </c>
      <c r="D22" s="51">
        <v>-3102.87</v>
      </c>
      <c r="E22" s="52">
        <f t="shared" ref="E22:E29" si="4">C22-D22</f>
        <v>3064.75</v>
      </c>
      <c r="F22" s="53"/>
      <c r="G22" s="54">
        <v>0</v>
      </c>
      <c r="H22" s="52">
        <f t="shared" ref="H22:H27" si="5">+E22+G22-F22</f>
        <v>3064.75</v>
      </c>
      <c r="I22" s="57"/>
      <c r="J22" s="81">
        <f>-H22</f>
        <v>-3064.75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-36592.14</v>
      </c>
      <c r="D23" s="51">
        <v>-41679.08</v>
      </c>
      <c r="E23" s="52">
        <f t="shared" si="4"/>
        <v>5086.9400000000023</v>
      </c>
      <c r="F23" s="53">
        <v>0</v>
      </c>
      <c r="G23" s="54"/>
      <c r="H23" s="52">
        <f t="shared" si="5"/>
        <v>5086.9400000000023</v>
      </c>
      <c r="I23" s="57">
        <v>0</v>
      </c>
      <c r="J23" s="65">
        <f>-H23</f>
        <v>-5086.9400000000023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-9171.14</v>
      </c>
      <c r="D27" s="51">
        <v>-9171.14</v>
      </c>
      <c r="E27" s="52">
        <f>C27-D27</f>
        <v>0</v>
      </c>
      <c r="F27" s="53"/>
      <c r="G27" s="54"/>
      <c r="H27" s="52">
        <f t="shared" si="5"/>
        <v>0</v>
      </c>
      <c r="I27" s="57">
        <f>-H27</f>
        <v>0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-27490.510000000002</v>
      </c>
      <c r="D29" s="66">
        <v>12502.924299999995</v>
      </c>
      <c r="E29" s="52">
        <f t="shared" si="4"/>
        <v>-39993.434299999994</v>
      </c>
      <c r="F29" s="53"/>
      <c r="G29" s="54"/>
      <c r="H29" s="52">
        <f>+E29+G29-F29</f>
        <v>-39993.434299999994</v>
      </c>
      <c r="I29" s="57">
        <f>H29*-1</f>
        <v>39993.434299999994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-405799.47000000003</v>
      </c>
      <c r="D30" s="71">
        <f>SUM(D20:D29)</f>
        <v>-370913.31569999998</v>
      </c>
      <c r="E30" s="70">
        <f>SUM(E20:E29)</f>
        <v>-34886.154299999995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-34886.154299999995</v>
      </c>
      <c r="I30" s="87">
        <f>SUM(I21:I29)</f>
        <v>39993.434299999994</v>
      </c>
      <c r="J30" s="75">
        <f>SUM(J21:J29)</f>
        <v>-5107.2800000000016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-4.2999999786843546E-3</v>
      </c>
      <c r="F31" s="88">
        <f>+F19+F30</f>
        <v>0</v>
      </c>
      <c r="G31" s="88">
        <f>+G19+G30</f>
        <v>0</v>
      </c>
      <c r="H31" s="88">
        <f>+H30+H19</f>
        <v>-4.2999999786843546E-3</v>
      </c>
      <c r="I31" s="66">
        <f>+I30+I19</f>
        <v>39993.434299999994</v>
      </c>
      <c r="J31" s="89">
        <f>+J19+J30</f>
        <v>-37914.480000000018</v>
      </c>
      <c r="K31" s="90">
        <f>+K19+K30</f>
        <v>0</v>
      </c>
      <c r="L31" s="88">
        <f>+L19+L30</f>
        <v>0</v>
      </c>
      <c r="M31" s="66">
        <f>I31+J31+K31+L31</f>
        <v>2078.9542999999758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11644.21</v>
      </c>
      <c r="E35" s="60">
        <f>+D35</f>
        <v>11644.21</v>
      </c>
      <c r="F35" s="92">
        <v>0</v>
      </c>
      <c r="G35" s="93">
        <f>J14+J13+J12+J16</f>
        <v>-35221.800000000017</v>
      </c>
      <c r="H35" s="94">
        <f>+E35+G35-F35</f>
        <v>-23577.590000000018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95000.25</v>
      </c>
      <c r="E36" s="60">
        <f>+D36</f>
        <v>95000.25</v>
      </c>
      <c r="F36" s="95">
        <v>0</v>
      </c>
      <c r="G36" s="96">
        <v>0</v>
      </c>
      <c r="H36" s="94">
        <f>+E36+G36-F36</f>
        <v>95000.25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106644.45999999999</v>
      </c>
      <c r="E38" s="75">
        <f>SUM(E34:E37)</f>
        <v>106644.45999999999</v>
      </c>
      <c r="F38" s="99">
        <f>+F35+F36</f>
        <v>0</v>
      </c>
      <c r="G38" s="99">
        <f>+G35+G36</f>
        <v>-35221.800000000017</v>
      </c>
      <c r="H38" s="98">
        <f>SUM(H35:H37)</f>
        <v>71422.659999999974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39993.434299999994</v>
      </c>
      <c r="N39" s="102">
        <f>+M39+M40+M41</f>
        <v>2078.9542999999758</v>
      </c>
      <c r="O39" s="103">
        <f>+N39-H49</f>
        <v>4.2999999932362698E-3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0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-37914.480000000018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-264.96999999999844</v>
      </c>
      <c r="H42" s="109">
        <f>+E42+F42-G42</f>
        <v>-6656.3600000000015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-3064.75</v>
      </c>
      <c r="H44" s="94">
        <f>+E44-F44+G44</f>
        <v>-3610.7799999999997</v>
      </c>
      <c r="I44" s="64"/>
      <c r="J44" s="278" t="s">
        <v>90</v>
      </c>
      <c r="K44" s="279"/>
      <c r="L44" s="279"/>
      <c r="M44" s="112">
        <f>SUM(M39:M43)</f>
        <v>2078.9542999999758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107.09999999999991</v>
      </c>
      <c r="G45" s="94"/>
      <c r="H45" s="94">
        <f>+E45+F45-G45</f>
        <v>-8.5265128291212022E-14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2692.9442999999756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107.09999999999991</v>
      </c>
      <c r="G48" s="73">
        <f>SUM(G40:G47)</f>
        <v>-3329.7199999999984</v>
      </c>
      <c r="H48" s="73">
        <f>SUM(H39:H47)</f>
        <v>-69343.709999999992</v>
      </c>
      <c r="I48" s="91"/>
      <c r="J48" s="91"/>
      <c r="K48" s="91"/>
      <c r="L48" s="83" t="s">
        <v>94</v>
      </c>
      <c r="M48" s="83">
        <f>M46-C10</f>
        <v>4.2999999755011231E-3</v>
      </c>
    </row>
    <row r="49" spans="1:15" ht="15.75" thickTop="1">
      <c r="A49" s="66"/>
      <c r="B49" s="117"/>
      <c r="C49" s="117"/>
      <c r="D49" s="86">
        <f>+D38+D48</f>
        <v>39993.429999999993</v>
      </c>
      <c r="E49" s="88">
        <f>+E38+E48</f>
        <v>39993.429999999993</v>
      </c>
      <c r="F49" s="119">
        <f>+F38+F48</f>
        <v>107.09999999999991</v>
      </c>
      <c r="G49" s="120">
        <f>G48+G38</f>
        <v>-38551.520000000019</v>
      </c>
      <c r="H49" s="86">
        <f>+H38+H48</f>
        <v>2078.9499999999825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-36579.670000000035</v>
      </c>
      <c r="H51" s="133">
        <f>M44-H49</f>
        <v>4.2999999932362698E-3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4.2999999932362698E-3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-39272.614300000008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0" t="str">
        <f>[1]Balance!A1</f>
        <v>LAFISE VALORES DE EL SALVADOR, S.A. DE C.V.</v>
      </c>
      <c r="B1" s="270"/>
      <c r="C1" s="270"/>
      <c r="D1" s="270"/>
      <c r="E1" s="270"/>
      <c r="F1" s="270"/>
      <c r="G1" s="270"/>
      <c r="H1" s="270"/>
      <c r="I1" s="270"/>
      <c r="J1" s="241"/>
      <c r="K1" s="241"/>
    </row>
    <row r="2" spans="1:11" ht="15.75" customHeight="1">
      <c r="A2" s="269" t="str">
        <f>[1]Patrimonio!A2</f>
        <v>(Casa de Corredores de Bolsa)</v>
      </c>
      <c r="B2" s="269"/>
      <c r="C2" s="269"/>
      <c r="D2" s="269"/>
      <c r="E2" s="269"/>
      <c r="F2" s="269"/>
      <c r="G2" s="269"/>
      <c r="H2" s="269"/>
      <c r="I2" s="269"/>
      <c r="J2" s="241"/>
      <c r="K2" s="241"/>
    </row>
    <row r="3" spans="1:11" ht="15.75" customHeight="1">
      <c r="A3" s="287" t="str">
        <f>[1]Balance!A3</f>
        <v>(Compañía Salvadoreña Subsidiaria de Finance Exchange and Trading Corp.)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7" t="s">
        <v>10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7" t="s">
        <v>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7" t="s">
        <v>173</v>
      </c>
      <c r="C20" s="267"/>
      <c r="D20" s="267"/>
      <c r="E20" s="267"/>
      <c r="I20" s="234">
        <v>0</v>
      </c>
      <c r="J20" s="228"/>
      <c r="K20" s="234">
        <v>24519.54</v>
      </c>
    </row>
    <row r="21" spans="1:17">
      <c r="B21" s="267" t="s">
        <v>59</v>
      </c>
      <c r="C21" s="267"/>
      <c r="D21" s="267"/>
      <c r="E21" s="267"/>
      <c r="I21" s="234">
        <v>0</v>
      </c>
      <c r="J21" s="228"/>
      <c r="K21" s="234">
        <v>197405.45</v>
      </c>
      <c r="N21" s="192" t="s">
        <v>10</v>
      </c>
    </row>
    <row r="22" spans="1:17">
      <c r="B22" s="267" t="s">
        <v>172</v>
      </c>
      <c r="C22" s="267"/>
      <c r="D22" s="267"/>
      <c r="E22" s="267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7" t="s">
        <v>171</v>
      </c>
      <c r="C23" s="267"/>
      <c r="D23" s="267"/>
      <c r="E23" s="267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73" t="s">
        <v>97</v>
      </c>
      <c r="B48" s="273"/>
      <c r="C48" s="273"/>
      <c r="D48" s="273"/>
      <c r="E48" s="273"/>
      <c r="F48" s="273"/>
      <c r="G48" s="273"/>
      <c r="H48" s="273"/>
      <c r="I48" s="273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2021-10-11T14:26:48Z</dcterms:modified>
</cp:coreProperties>
</file>