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1\"/>
    </mc:Choice>
  </mc:AlternateContent>
  <xr:revisionPtr revIDLastSave="0" documentId="8_{71877ADA-F343-483E-B1D4-231FA6E21C5C}" xr6:coauthVersionLast="47" xr6:coauthVersionMax="47" xr10:uidLastSave="{00000000-0000-0000-0000-000000000000}"/>
  <bookViews>
    <workbookView xWindow="-120" yWindow="-120" windowWidth="20730" windowHeight="11160" xr2:uid="{B5FA133C-510C-4DB4-813F-E88D44DB9008}"/>
  </bookViews>
  <sheets>
    <sheet name="BALANCE4  (BVES)" sheetId="1" r:id="rId1"/>
    <sheet name="EST.RESULTAD4  (BVES)" sheetId="2" r:id="rId2"/>
  </sheets>
  <externalReferences>
    <externalReference r:id="rId3"/>
  </externalReferences>
  <definedNames>
    <definedName name="_xlnm.Print_Area" localSheetId="0">'BALANCE4  (BVES)'!$A$1:$G$61</definedName>
    <definedName name="_xlnm.Print_Area" localSheetId="1">'EST.RESULTAD4 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2" l="1"/>
  <c r="C42" i="2" s="1"/>
  <c r="B43" i="2"/>
  <c r="B40" i="2"/>
  <c r="B39" i="2"/>
  <c r="B38" i="2"/>
  <c r="B37" i="2"/>
  <c r="B36" i="2"/>
  <c r="B35" i="2"/>
  <c r="C32" i="2" s="1"/>
  <c r="F34" i="2"/>
  <c r="B34" i="2"/>
  <c r="G33" i="2"/>
  <c r="B33" i="2"/>
  <c r="F32" i="2"/>
  <c r="G31" i="2"/>
  <c r="B30" i="2"/>
  <c r="F29" i="2"/>
  <c r="G28" i="2"/>
  <c r="B28" i="2"/>
  <c r="C27" i="2" s="1"/>
  <c r="F25" i="2"/>
  <c r="B25" i="2"/>
  <c r="F24" i="2"/>
  <c r="G22" i="2" s="1"/>
  <c r="B24" i="2"/>
  <c r="C23" i="2" s="1"/>
  <c r="F23" i="2"/>
  <c r="B21" i="2"/>
  <c r="F20" i="2"/>
  <c r="B20" i="2"/>
  <c r="F19" i="2"/>
  <c r="G18" i="2" s="1"/>
  <c r="B19" i="2"/>
  <c r="C17" i="2" s="1"/>
  <c r="B18" i="2"/>
  <c r="F16" i="2"/>
  <c r="F15" i="2"/>
  <c r="B15" i="2"/>
  <c r="G14" i="2"/>
  <c r="B14" i="2"/>
  <c r="C12" i="2" s="1"/>
  <c r="B13" i="2"/>
  <c r="F12" i="2"/>
  <c r="F11" i="2"/>
  <c r="F10" i="2"/>
  <c r="B10" i="2"/>
  <c r="G9" i="2"/>
  <c r="G46" i="2" s="1"/>
  <c r="C9" i="2"/>
  <c r="F7" i="2"/>
  <c r="B7" i="2"/>
  <c r="F6" i="2"/>
  <c r="B6" i="2"/>
  <c r="G5" i="2"/>
  <c r="C5" i="2"/>
  <c r="A2" i="2"/>
  <c r="H66" i="1"/>
  <c r="B53" i="1"/>
  <c r="F52" i="1"/>
  <c r="B52" i="1"/>
  <c r="G51" i="1"/>
  <c r="C51" i="1"/>
  <c r="B49" i="1"/>
  <c r="C45" i="1" s="1"/>
  <c r="B48" i="1"/>
  <c r="B47" i="1"/>
  <c r="F46" i="1"/>
  <c r="B46" i="1"/>
  <c r="G45" i="1"/>
  <c r="F40" i="1"/>
  <c r="F39" i="1"/>
  <c r="E39" i="1" s="1"/>
  <c r="B39" i="1"/>
  <c r="G38" i="1"/>
  <c r="B38" i="1"/>
  <c r="C35" i="1" s="1"/>
  <c r="F37" i="1"/>
  <c r="G36" i="1" s="1"/>
  <c r="B37" i="1"/>
  <c r="B36" i="1"/>
  <c r="F35" i="1"/>
  <c r="G34" i="1"/>
  <c r="F33" i="1"/>
  <c r="G32" i="1" s="1"/>
  <c r="G42" i="1" s="1"/>
  <c r="B33" i="1"/>
  <c r="B32" i="1"/>
  <c r="C30" i="1" s="1"/>
  <c r="F29" i="1"/>
  <c r="G28" i="1"/>
  <c r="B28" i="1"/>
  <c r="C27" i="1" s="1"/>
  <c r="F27" i="1"/>
  <c r="G26" i="1" s="1"/>
  <c r="F25" i="1"/>
  <c r="B25" i="1"/>
  <c r="G24" i="1"/>
  <c r="B24" i="1"/>
  <c r="F23" i="1"/>
  <c r="G21" i="1" s="1"/>
  <c r="B23" i="1"/>
  <c r="F22" i="1"/>
  <c r="B22" i="1"/>
  <c r="C21" i="1" s="1"/>
  <c r="F20" i="1"/>
  <c r="G19" i="1"/>
  <c r="B19" i="1"/>
  <c r="F18" i="1"/>
  <c r="G17" i="1" s="1"/>
  <c r="B18" i="1"/>
  <c r="B17" i="1"/>
  <c r="F16" i="1"/>
  <c r="B16" i="1"/>
  <c r="F15" i="1"/>
  <c r="C15" i="1"/>
  <c r="G14" i="1"/>
  <c r="F13" i="1"/>
  <c r="B13" i="1"/>
  <c r="F12" i="1"/>
  <c r="B12" i="1"/>
  <c r="F11" i="1"/>
  <c r="B11" i="1"/>
  <c r="F10" i="1"/>
  <c r="G9" i="1" s="1"/>
  <c r="C10" i="1"/>
  <c r="C43" i="1" s="1"/>
  <c r="F8" i="1"/>
  <c r="B8" i="1"/>
  <c r="F7" i="1"/>
  <c r="B7" i="1"/>
  <c r="G6" i="1"/>
  <c r="C6" i="1"/>
  <c r="A2" i="1"/>
  <c r="G30" i="1" l="1"/>
  <c r="G43" i="1" s="1"/>
  <c r="H54" i="1" s="1"/>
  <c r="H58" i="1"/>
  <c r="C46" i="2"/>
  <c r="C47" i="2" l="1"/>
  <c r="A47" i="2" s="1"/>
  <c r="G47" i="2"/>
  <c r="E47" i="2" l="1"/>
  <c r="G48" i="2"/>
  <c r="C48" i="2"/>
</calcChain>
</file>

<file path=xl/sharedStrings.xml><?xml version="1.0" encoding="utf-8"?>
<sst xmlns="http://schemas.openxmlformats.org/spreadsheetml/2006/main" count="160" uniqueCount="136">
  <si>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</si>
  <si>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</si>
  <si>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</si>
  <si>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</si>
  <si>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</si>
  <si>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</si>
  <si>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</si>
  <si>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</si>
  <si>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</si>
  <si>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</si>
  <si>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</si>
  <si>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</si>
  <si>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</si>
  <si>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</si>
  <si>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</si>
  <si>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</si>
  <si>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</si>
  <si>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</si>
  <si>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</si>
  <si>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</si>
  <si>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</si>
  <si>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</si>
  <si>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</si>
  <si>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A MAS DE UN AÑO PLAZO</t>
  </si>
  <si>
    <t>RESERVAS POR SINIESTROS NO REPORTADOS</t>
  </si>
  <si>
    <t>VENCIDOS</t>
  </si>
  <si>
    <t>SOCIEDADES ACREEDORAS DE SEGUROS Y FIANZAS</t>
  </si>
  <si>
    <t>RENDIMIENTOS POR PRESTAMOS</t>
  </si>
  <si>
    <t>OBLIG. EN CTA. CTE. CON SOCIED. DE REASEG.</t>
  </si>
  <si>
    <t>PROVISIONES POR PRESTAMOS ( CR )</t>
  </si>
  <si>
    <t>OBLIGACIONES CON INTERMEDIARIOS Y AGENTES</t>
  </si>
  <si>
    <t>OBLIGACIONES CON AGENTES</t>
  </si>
  <si>
    <t>PRIMAS POR COBRAR</t>
  </si>
  <si>
    <t>CUENTAS POR PAGAR</t>
  </si>
  <si>
    <t>PRIMAS DE SEGUROS DE VIDA</t>
  </si>
  <si>
    <t>IMPUESTOS, CONTRIBUCIONES Y RETENCIONES</t>
  </si>
  <si>
    <t>PRIMAS DE SEGUROS DE ACCIDENTES Y ENFERMEDADES</t>
  </si>
  <si>
    <t>OTRAS CUENTAS POR PAGAR</t>
  </si>
  <si>
    <t>PRIMAS VENCIDAS</t>
  </si>
  <si>
    <t>REMUNERACIONES POR PAGAR</t>
  </si>
  <si>
    <t>PROVISION POR PRIMAS POR COBRAR (CR)</t>
  </si>
  <si>
    <t>AGUINALDOS Y BONIFICACIONES</t>
  </si>
  <si>
    <t>PROVISIONES</t>
  </si>
  <si>
    <t>SOCIEDADES DEUDORAS DE SEGUROS Y FIANZAS</t>
  </si>
  <si>
    <t>PROVISION POR OBLIGACIONES LABORALES</t>
  </si>
  <si>
    <t>CUENTA CORRIENTE POR SEGUROS Y FIANZAS</t>
  </si>
  <si>
    <t xml:space="preserve">OTROS PASIVOS </t>
  </si>
  <si>
    <t>INGRESOS DIFERIDOS</t>
  </si>
  <si>
    <t>INMUEBLES, MOBILIARIO Y EQUIPO</t>
  </si>
  <si>
    <t>TOTAL PASIVO</t>
  </si>
  <si>
    <t>INMUEBLES</t>
  </si>
  <si>
    <t>PATRIMONIO</t>
  </si>
  <si>
    <t>MOBILIARIO Y EQUIPO</t>
  </si>
  <si>
    <t>CAPITAL SOCIAL</t>
  </si>
  <si>
    <t>DEPRECIACION ACUMULADA MOBILIARIO Y EQUIPO</t>
  </si>
  <si>
    <t>CAPITAL PAGADO</t>
  </si>
  <si>
    <t>RESERVAS DE CAPITAL</t>
  </si>
  <si>
    <t>OTROS ACTIVOS</t>
  </si>
  <si>
    <t>RESERVAS OBLIGATORIAS</t>
  </si>
  <si>
    <t>PAGOS ANTICIPADOS Y CARGOS DIFERIDOS</t>
  </si>
  <si>
    <t>PATRIMONIO RESTRINGIDO</t>
  </si>
  <si>
    <t>CUENTAS POR COBRAR DIVERSAS</t>
  </si>
  <si>
    <t>UTILIDADES NO DISTRIBUIBLES</t>
  </si>
  <si>
    <t>IMPUESTO SOBRE LA RENTA POR LIQUIDAR</t>
  </si>
  <si>
    <t>RESULTADOS ACUMULADOS</t>
  </si>
  <si>
    <t>PROVISIONES DE OTROS ACTIVOS (CR)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</si>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</sst>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1" fillId="0" borderId="0" xfId="2" applyNumberFormat="1" applyAlignment="1">
      <alignment vertical="center"/>
    </xf>
    <xf numFmtId="0" fontId="6" fillId="0" borderId="0" xfId="2" applyFont="1"/>
    <xf numFmtId="4" fontId="1" fillId="0" borderId="0" xfId="2" applyNumberFormat="1"/>
    <xf numFmtId="164" fontId="7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1" fillId="0" borderId="2" xfId="2" applyNumberFormat="1" applyBorder="1" applyAlignment="1">
      <alignment vertical="center"/>
    </xf>
    <xf numFmtId="164" fontId="7" fillId="0" borderId="0" xfId="3" applyFont="1" applyFill="1" applyBorder="1" applyAlignment="1">
      <alignment vertical="center"/>
    </xf>
    <xf numFmtId="164" fontId="1" fillId="0" borderId="2" xfId="2" applyNumberForma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64" fontId="1" fillId="2" borderId="2" xfId="3" applyFont="1" applyFill="1" applyBorder="1" applyAlignment="1">
      <alignment vertical="center"/>
    </xf>
    <xf numFmtId="4" fontId="5" fillId="0" borderId="0" xfId="2" applyNumberFormat="1" applyFont="1" applyAlignment="1">
      <alignment horizontal="left" vertical="center"/>
    </xf>
    <xf numFmtId="10" fontId="1" fillId="0" borderId="0" xfId="2" applyNumberForma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1" fontId="1" fillId="0" borderId="0" xfId="2" applyNumberFormat="1" applyAlignment="1">
      <alignment horizontal="left" vertical="center"/>
    </xf>
    <xf numFmtId="164" fontId="3" fillId="0" borderId="0" xfId="3" applyFont="1" applyFill="1" applyBorder="1" applyAlignment="1">
      <alignment vertical="center"/>
    </xf>
    <xf numFmtId="164" fontId="3" fillId="0" borderId="3" xfId="3" applyFont="1" applyFill="1" applyBorder="1" applyAlignment="1">
      <alignment vertical="center" wrapText="1"/>
    </xf>
    <xf numFmtId="164" fontId="3" fillId="0" borderId="3" xfId="3" applyFont="1" applyFill="1" applyBorder="1" applyAlignment="1">
      <alignment horizontal="center" vertical="center" wrapText="1"/>
    </xf>
    <xf numFmtId="164" fontId="3" fillId="0" borderId="2" xfId="3" applyFont="1" applyFill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 wrapText="1"/>
    </xf>
    <xf numFmtId="164" fontId="1" fillId="0" borderId="0" xfId="3" applyFont="1" applyAlignment="1">
      <alignment vertical="center"/>
    </xf>
    <xf numFmtId="164" fontId="3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164" fontId="1" fillId="0" borderId="2" xfId="3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164" fontId="9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164" fontId="3" fillId="0" borderId="0" xfId="3" applyFont="1" applyFill="1" applyBorder="1"/>
    <xf numFmtId="0" fontId="10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164" fontId="3" fillId="0" borderId="0" xfId="3" applyFont="1" applyBorder="1"/>
    <xf numFmtId="0" fontId="11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12" fillId="0" borderId="0" xfId="2" applyFont="1" applyAlignment="1">
      <alignment horizontal="centerContinuous"/>
    </xf>
    <xf numFmtId="0" fontId="12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3" fillId="0" borderId="1" xfId="2" applyFont="1" applyBorder="1" applyAlignment="1">
      <alignment horizontal="centerContinuous"/>
    </xf>
    <xf numFmtId="0" fontId="13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3" fillId="0" borderId="0" xfId="2" applyFont="1" applyAlignment="1">
      <alignment horizontal="center"/>
    </xf>
    <xf numFmtId="0" fontId="5" fillId="0" borderId="0" xfId="2" applyFont="1"/>
    <xf numFmtId="39" fontId="1" fillId="0" borderId="0" xfId="2" applyNumberFormat="1"/>
    <xf numFmtId="0" fontId="1" fillId="0" borderId="0" xfId="2" applyAlignment="1">
      <alignment wrapText="1"/>
    </xf>
    <xf numFmtId="4" fontId="1" fillId="0" borderId="2" xfId="2" applyNumberFormat="1" applyBorder="1"/>
    <xf numFmtId="164" fontId="1" fillId="0" borderId="2" xfId="3" applyFont="1" applyFill="1" applyBorder="1"/>
    <xf numFmtId="0" fontId="14" fillId="0" borderId="0" xfId="2" applyFont="1" applyAlignment="1">
      <alignment wrapText="1"/>
    </xf>
    <xf numFmtId="0" fontId="14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2" applyNumberFormat="1" applyBorder="1"/>
    <xf numFmtId="0" fontId="1" fillId="0" borderId="0" xfId="2" applyAlignment="1">
      <alignment vertical="center" wrapText="1"/>
    </xf>
    <xf numFmtId="0" fontId="5" fillId="0" borderId="0" xfId="2" applyFont="1" applyAlignment="1">
      <alignment horizontal="left"/>
    </xf>
    <xf numFmtId="4" fontId="1" fillId="0" borderId="0" xfId="3" applyNumberFormat="1" applyFont="1" applyFill="1" applyBorder="1"/>
    <xf numFmtId="0" fontId="8" fillId="0" borderId="0" xfId="2" applyFont="1" applyAlignment="1">
      <alignment horizontal="left" wrapText="1"/>
    </xf>
    <xf numFmtId="0" fontId="5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1" fillId="0" borderId="2" xfId="2" applyNumberFormat="1" applyBorder="1"/>
    <xf numFmtId="164" fontId="1" fillId="0" borderId="0" xfId="4" applyNumberFormat="1" applyFont="1" applyFill="1" applyBorder="1"/>
    <xf numFmtId="164" fontId="1" fillId="0" borderId="0" xfId="3" applyFill="1"/>
    <xf numFmtId="164" fontId="15" fillId="0" borderId="0" xfId="4" applyNumberFormat="1" applyFont="1" applyFill="1" applyBorder="1"/>
    <xf numFmtId="164" fontId="1" fillId="0" borderId="0" xfId="3" applyFont="1" applyFill="1"/>
    <xf numFmtId="164" fontId="7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8" fillId="0" borderId="0" xfId="2" applyFont="1" applyAlignment="1">
      <alignment wrapText="1"/>
    </xf>
    <xf numFmtId="0" fontId="14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3" fontId="1" fillId="0" borderId="0" xfId="2" applyNumberFormat="1"/>
    <xf numFmtId="4" fontId="3" fillId="0" borderId="0" xfId="3" applyNumberFormat="1" applyFont="1" applyBorder="1"/>
    <xf numFmtId="164" fontId="3" fillId="0" borderId="3" xfId="2" applyNumberFormat="1" applyFont="1" applyBorder="1"/>
    <xf numFmtId="0" fontId="3" fillId="0" borderId="0" xfId="2" applyFont="1" applyAlignment="1">
      <alignment vertical="center"/>
    </xf>
    <xf numFmtId="164" fontId="3" fillId="0" borderId="0" xfId="2" applyNumberFormat="1" applyFont="1"/>
    <xf numFmtId="0" fontId="1" fillId="0" borderId="0" xfId="2" applyAlignment="1">
      <alignment horizontal="center"/>
    </xf>
    <xf numFmtId="164" fontId="10" fillId="0" borderId="0" xfId="2" applyNumberFormat="1" applyFont="1" applyAlignment="1">
      <alignment horizontal="center"/>
    </xf>
    <xf numFmtId="0" fontId="16" fillId="0" borderId="0" xfId="2" applyFont="1"/>
    <xf numFmtId="0" fontId="11" fillId="0" borderId="0" xfId="2" applyFont="1"/>
  </cellXfs>
  <cellStyles count="5">
    <cellStyle name="Millares" xfId="1" builtinId="3"/>
    <cellStyle name="Millares_BALANCE GENERALA ASOCIADO ENERO 06" xfId="3" xr:uid="{BAFE3425-218B-4A40-9050-3D9014E1E150}"/>
    <cellStyle name="Moneda 2" xfId="4" xr:uid="{9222D8F5-9DE3-4CE4-8E68-0B942FFB7314}"/>
    <cellStyle name="Normal" xfId="0" builtinId="0"/>
    <cellStyle name="Normal 2" xfId="2" xr:uid="{B6AB68CA-0F02-44E5-8E61-A449237AF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56</xdr:row>
      <xdr:rowOff>110066</xdr:rowOff>
    </xdr:from>
    <xdr:to>
      <xdr:col>1</xdr:col>
      <xdr:colOff>617007</xdr:colOff>
      <xdr:row>60</xdr:row>
      <xdr:rowOff>65616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D889497-E33A-4C3F-9974-0F88306A428D}"/>
            </a:ext>
          </a:extLst>
        </xdr:cNvPr>
        <xdr:cNvSpPr/>
      </xdr:nvSpPr>
      <xdr:spPr>
        <a:xfrm>
          <a:off x="447674" y="9606491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56</xdr:row>
      <xdr:rowOff>123824</xdr:rowOff>
    </xdr:from>
    <xdr:to>
      <xdr:col>4</xdr:col>
      <xdr:colOff>1380067</xdr:colOff>
      <xdr:row>60</xdr:row>
      <xdr:rowOff>46566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9DFF277-8595-48D4-8B50-39FF57FFF907}"/>
            </a:ext>
          </a:extLst>
        </xdr:cNvPr>
        <xdr:cNvSpPr/>
      </xdr:nvSpPr>
      <xdr:spPr>
        <a:xfrm>
          <a:off x="4240743" y="9620249"/>
          <a:ext cx="298767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1651001</xdr:colOff>
      <xdr:row>56</xdr:row>
      <xdr:rowOff>87842</xdr:rowOff>
    </xdr:from>
    <xdr:to>
      <xdr:col>6</xdr:col>
      <xdr:colOff>566209</xdr:colOff>
      <xdr:row>59</xdr:row>
      <xdr:rowOff>153459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620817F-3BD6-441A-AB0A-FCC81B0DE879}"/>
            </a:ext>
          </a:extLst>
        </xdr:cNvPr>
        <xdr:cNvSpPr/>
      </xdr:nvSpPr>
      <xdr:spPr>
        <a:xfrm>
          <a:off x="7499351" y="9584267"/>
          <a:ext cx="3801533" cy="551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117369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910749E-0B03-41EF-9C7A-A29B1D03F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50</xdr:row>
      <xdr:rowOff>142876</xdr:rowOff>
    </xdr:from>
    <xdr:to>
      <xdr:col>4</xdr:col>
      <xdr:colOff>1237191</xdr:colOff>
      <xdr:row>54</xdr:row>
      <xdr:rowOff>76201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DE028BF-2209-452B-A33D-CDDF88628BF4}"/>
            </a:ext>
          </a:extLst>
        </xdr:cNvPr>
        <xdr:cNvSpPr/>
      </xdr:nvSpPr>
      <xdr:spPr>
        <a:xfrm>
          <a:off x="3959225" y="9124951"/>
          <a:ext cx="3212041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1790700</xdr:colOff>
      <xdr:row>50</xdr:row>
      <xdr:rowOff>122767</xdr:rowOff>
    </xdr:from>
    <xdr:to>
      <xdr:col>6</xdr:col>
      <xdr:colOff>523875</xdr:colOff>
      <xdr:row>55</xdr:row>
      <xdr:rowOff>88280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1540063-86E5-4999-81E3-E8813EC6B5F9}"/>
            </a:ext>
          </a:extLst>
        </xdr:cNvPr>
        <xdr:cNvSpPr/>
      </xdr:nvSpPr>
      <xdr:spPr>
        <a:xfrm>
          <a:off x="7724775" y="9104842"/>
          <a:ext cx="3400425" cy="9180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161925</xdr:rowOff>
    </xdr:from>
    <xdr:to>
      <xdr:col>1</xdr:col>
      <xdr:colOff>527050</xdr:colOff>
      <xdr:row>54</xdr:row>
      <xdr:rowOff>159809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94AB2138-E979-43A3-86B3-9A5946DFEF44}"/>
            </a:ext>
          </a:extLst>
        </xdr:cNvPr>
        <xdr:cNvSpPr/>
      </xdr:nvSpPr>
      <xdr:spPr>
        <a:xfrm>
          <a:off x="323850" y="9144000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56EE76-2D7E-4FB8-9841-76A7F5495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EFF\2021\08.%20AGOSTO%202021\2021%2008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EST.RESULT.6 "/>
      <sheetName val="BALANCE6 "/>
      <sheetName val="EST.RESULTAD4 "/>
      <sheetName val="BALANCE4 "/>
      <sheetName val="BALANCE4  (BVES)"/>
      <sheetName val="EST.RESULTAD4  (BVES)"/>
    </sheetNames>
    <sheetDataSet>
      <sheetData sheetId="0"/>
      <sheetData sheetId="1">
        <row r="2">
          <cell r="B2" t="str">
            <v>ESTADO DE RESULTADO DEL 01 DE ENERO AL 31 DE AGOSTO 2021</v>
          </cell>
        </row>
        <row r="6">
          <cell r="D6">
            <v>1305666.8400000001</v>
          </cell>
          <cell r="J6">
            <v>2374016</v>
          </cell>
        </row>
        <row r="9">
          <cell r="D9">
            <v>4682044.91</v>
          </cell>
          <cell r="J9">
            <v>7261893.1500000004</v>
          </cell>
        </row>
        <row r="12">
          <cell r="D12">
            <v>0</v>
          </cell>
        </row>
        <row r="16">
          <cell r="J16">
            <v>370219.88</v>
          </cell>
        </row>
        <row r="17">
          <cell r="D17">
            <v>813376.80999999994</v>
          </cell>
        </row>
        <row r="18">
          <cell r="J18">
            <v>2814744.6999999997</v>
          </cell>
        </row>
        <row r="21">
          <cell r="J21">
            <v>572227.81000000006</v>
          </cell>
        </row>
        <row r="23">
          <cell r="D23">
            <v>645379.61</v>
          </cell>
        </row>
        <row r="26">
          <cell r="D26">
            <v>3232104.96</v>
          </cell>
          <cell r="J26">
            <v>328992.42</v>
          </cell>
        </row>
        <row r="29">
          <cell r="D29">
            <v>384081.9</v>
          </cell>
          <cell r="J29">
            <v>270199.03999999998</v>
          </cell>
        </row>
        <row r="34">
          <cell r="D34">
            <v>31528.19</v>
          </cell>
          <cell r="J34">
            <v>2393.12</v>
          </cell>
        </row>
        <row r="36">
          <cell r="J36">
            <v>7364.81</v>
          </cell>
        </row>
        <row r="38">
          <cell r="D38">
            <v>264070.53000000003</v>
          </cell>
        </row>
        <row r="41">
          <cell r="J41">
            <v>110671.15</v>
          </cell>
        </row>
        <row r="42">
          <cell r="D42">
            <v>10199.44</v>
          </cell>
        </row>
        <row r="44">
          <cell r="J44">
            <v>55141.84</v>
          </cell>
        </row>
        <row r="45">
          <cell r="D45">
            <v>18601.27</v>
          </cell>
        </row>
        <row r="52">
          <cell r="J52">
            <v>0</v>
          </cell>
        </row>
        <row r="55">
          <cell r="D55">
            <v>747195.83000000007</v>
          </cell>
        </row>
        <row r="57">
          <cell r="J57">
            <v>579.29999999999995</v>
          </cell>
        </row>
        <row r="62">
          <cell r="J62">
            <v>2089570.29</v>
          </cell>
        </row>
        <row r="66">
          <cell r="J66">
            <v>72482.070000000007</v>
          </cell>
        </row>
        <row r="81">
          <cell r="D81">
            <v>132634.65</v>
          </cell>
        </row>
        <row r="83">
          <cell r="D83">
            <v>490810.15</v>
          </cell>
        </row>
        <row r="88">
          <cell r="D88">
            <v>24489.74</v>
          </cell>
        </row>
        <row r="94">
          <cell r="C94">
            <v>1669638.92</v>
          </cell>
        </row>
        <row r="99">
          <cell r="D99">
            <v>408256.15</v>
          </cell>
        </row>
        <row r="110">
          <cell r="D110">
            <v>63982.9</v>
          </cell>
        </row>
        <row r="116">
          <cell r="D116">
            <v>378000.57000000007</v>
          </cell>
        </row>
        <row r="135">
          <cell r="D135">
            <v>13372.08</v>
          </cell>
        </row>
        <row r="139">
          <cell r="D139">
            <v>167591.19</v>
          </cell>
        </row>
        <row r="144">
          <cell r="D144">
            <v>26949.37</v>
          </cell>
        </row>
        <row r="147">
          <cell r="D147">
            <v>0</v>
          </cell>
        </row>
        <row r="149">
          <cell r="D149">
            <v>122810.91</v>
          </cell>
        </row>
        <row r="159">
          <cell r="D159">
            <v>15036.37</v>
          </cell>
        </row>
        <row r="161">
          <cell r="D161">
            <v>242576.49</v>
          </cell>
        </row>
      </sheetData>
      <sheetData sheetId="2">
        <row r="9">
          <cell r="D9">
            <v>1100</v>
          </cell>
          <cell r="I9">
            <v>0</v>
          </cell>
        </row>
        <row r="13">
          <cell r="H13">
            <v>109845.06</v>
          </cell>
        </row>
        <row r="14">
          <cell r="D14">
            <v>274720.15999999997</v>
          </cell>
        </row>
        <row r="18">
          <cell r="H18">
            <v>30910.21</v>
          </cell>
        </row>
        <row r="19">
          <cell r="D19">
            <v>1533100</v>
          </cell>
          <cell r="I19">
            <v>507623.39</v>
          </cell>
        </row>
        <row r="22">
          <cell r="D22">
            <v>3402586.7800000003</v>
          </cell>
        </row>
        <row r="23">
          <cell r="I23">
            <v>3192861.21</v>
          </cell>
        </row>
        <row r="26">
          <cell r="D26">
            <v>82282.02</v>
          </cell>
          <cell r="I26">
            <v>660.62</v>
          </cell>
        </row>
        <row r="30">
          <cell r="I30">
            <v>1543737.03</v>
          </cell>
        </row>
        <row r="33">
          <cell r="D33">
            <v>2513.62</v>
          </cell>
        </row>
        <row r="34">
          <cell r="H34">
            <v>328890.53000000003</v>
          </cell>
        </row>
        <row r="35">
          <cell r="H35">
            <v>186372.16</v>
          </cell>
        </row>
        <row r="36">
          <cell r="D36">
            <v>0</v>
          </cell>
        </row>
        <row r="38">
          <cell r="D38">
            <v>28393.84</v>
          </cell>
          <cell r="I38">
            <v>416780.61</v>
          </cell>
        </row>
        <row r="40">
          <cell r="D40">
            <v>0</v>
          </cell>
        </row>
        <row r="44">
          <cell r="C44">
            <v>-30907.46</v>
          </cell>
        </row>
        <row r="47">
          <cell r="D47">
            <v>1765224.1800000002</v>
          </cell>
        </row>
        <row r="51">
          <cell r="D51">
            <v>4365169.16</v>
          </cell>
        </row>
        <row r="52">
          <cell r="J52">
            <v>141514.93</v>
          </cell>
        </row>
        <row r="55">
          <cell r="D55">
            <v>1572550.96</v>
          </cell>
        </row>
        <row r="58">
          <cell r="D58">
            <v>-130842.43000000001</v>
          </cell>
        </row>
        <row r="59">
          <cell r="I59">
            <v>95008.89</v>
          </cell>
        </row>
        <row r="63">
          <cell r="I63">
            <v>95540.62000000001</v>
          </cell>
        </row>
        <row r="64">
          <cell r="C64">
            <v>91942.65</v>
          </cell>
        </row>
        <row r="69">
          <cell r="H69">
            <v>61191.23</v>
          </cell>
        </row>
        <row r="71">
          <cell r="D71">
            <v>689972.69</v>
          </cell>
        </row>
        <row r="76">
          <cell r="J76">
            <v>79220.7</v>
          </cell>
        </row>
        <row r="77">
          <cell r="D77">
            <v>-565371.12</v>
          </cell>
        </row>
        <row r="83">
          <cell r="D83">
            <v>1164986.17</v>
          </cell>
        </row>
        <row r="84">
          <cell r="J84">
            <v>60329.52</v>
          </cell>
        </row>
        <row r="90">
          <cell r="I90">
            <v>7500000</v>
          </cell>
        </row>
        <row r="92">
          <cell r="D92">
            <v>205954.27</v>
          </cell>
        </row>
        <row r="98">
          <cell r="D98">
            <v>687730.89</v>
          </cell>
        </row>
        <row r="99">
          <cell r="H99">
            <v>37888.44</v>
          </cell>
        </row>
        <row r="100">
          <cell r="H100">
            <v>19102.75</v>
          </cell>
        </row>
        <row r="101">
          <cell r="H101">
            <v>440095.79999999888</v>
          </cell>
        </row>
        <row r="102">
          <cell r="H102">
            <v>160535.53</v>
          </cell>
        </row>
        <row r="105">
          <cell r="D105">
            <v>-132997.15</v>
          </cell>
        </row>
        <row r="116">
          <cell r="D116">
            <v>1065330056.5</v>
          </cell>
          <cell r="I116">
            <v>1254016807.9200001</v>
          </cell>
        </row>
        <row r="120">
          <cell r="D120">
            <v>22681782.16</v>
          </cell>
        </row>
        <row r="121">
          <cell r="I121">
            <v>1537741.56</v>
          </cell>
        </row>
        <row r="124">
          <cell r="D124">
            <v>163537023.72</v>
          </cell>
        </row>
        <row r="128">
          <cell r="D128">
            <v>2467945.54</v>
          </cell>
        </row>
        <row r="134">
          <cell r="C134">
            <v>1533100</v>
          </cell>
        </row>
        <row r="135">
          <cell r="C135">
            <v>4641.5600000000004</v>
          </cell>
        </row>
      </sheetData>
      <sheetData sheetId="3"/>
      <sheetData sheetId="4">
        <row r="3">
          <cell r="A3" t="str">
            <v>BALANCE GENERAL AL 31 DE AGOSTO 2021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F5B58-5EC6-4404-8E99-C9CEFC03ADE3}">
  <sheetPr>
    <pageSetUpPr fitToPage="1"/>
  </sheetPr>
  <dimension ref="A1:O81"/>
  <sheetViews>
    <sheetView tabSelected="1" view="pageBreakPreview" topLeftCell="A40" zoomScaleNormal="90" zoomScaleSheetLayoutView="100" workbookViewId="0">
      <selection activeCell="C63" sqref="C63"/>
    </sheetView>
  </sheetViews>
  <sheetFormatPr baseColWidth="10" defaultRowHeight="12.75" x14ac:dyDescent="0.2"/>
  <cols>
    <col min="1" max="1" width="51.7109375" style="5" customWidth="1"/>
    <col min="2" max="2" width="18" style="6" customWidth="1"/>
    <col min="3" max="3" width="17.140625" style="6" customWidth="1"/>
    <col min="4" max="4" width="0.85546875" style="2" customWidth="1"/>
    <col min="5" max="5" width="56.28515625" style="5" customWidth="1"/>
    <col min="6" max="6" width="17" style="6" customWidth="1"/>
    <col min="7" max="7" width="19.140625" style="6" customWidth="1"/>
    <col min="8" max="8" width="19.7109375" style="2" customWidth="1"/>
    <col min="9" max="9" width="11.42578125" style="2" customWidth="1"/>
    <col min="10" max="10" width="6.7109375" style="2" customWidth="1"/>
    <col min="11" max="11" width="15.570312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"/>
      <c r="F1" s="1"/>
      <c r="G1" s="1"/>
    </row>
    <row r="2" spans="1:11" ht="12.75" customHeight="1" x14ac:dyDescent="0.2">
      <c r="A2" s="3" t="str">
        <f>+'[1]BALANCE4 '!A3:G3</f>
        <v>BALANCE GENERAL AL 31 DE AGOSTO 2021</v>
      </c>
      <c r="B2" s="3"/>
      <c r="C2" s="3"/>
      <c r="D2" s="3"/>
      <c r="E2" s="3"/>
      <c r="F2" s="3"/>
      <c r="G2" s="3"/>
    </row>
    <row r="3" spans="1:11" ht="12.75" customHeight="1" thickBot="1" x14ac:dyDescent="0.25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">
      <c r="E4" s="5" t="s">
        <v>2</v>
      </c>
    </row>
    <row r="5" spans="1:11" ht="12.75" customHeight="1" x14ac:dyDescent="0.2">
      <c r="A5" s="7" t="s">
        <v>3</v>
      </c>
      <c r="E5" s="7" t="s">
        <v>4</v>
      </c>
    </row>
    <row r="6" spans="1:11" ht="12.75" customHeight="1" x14ac:dyDescent="0.2">
      <c r="A6" s="8" t="s">
        <v>5</v>
      </c>
      <c r="B6" s="9" t="s">
        <v>2</v>
      </c>
      <c r="C6" s="10">
        <f>SUM(B7:B8)</f>
        <v>275820.15999999997</v>
      </c>
      <c r="D6" s="11"/>
      <c r="E6" s="8" t="s">
        <v>6</v>
      </c>
      <c r="F6" s="12"/>
      <c r="G6" s="10">
        <f>SUM(F7:F8)</f>
        <v>109845.06</v>
      </c>
    </row>
    <row r="7" spans="1:11" ht="12.75" customHeight="1" x14ac:dyDescent="0.2">
      <c r="A7" s="5" t="s">
        <v>7</v>
      </c>
      <c r="B7" s="13">
        <f>+'[1]BALANCE6 '!D9</f>
        <v>1100</v>
      </c>
      <c r="E7" s="5" t="s">
        <v>8</v>
      </c>
      <c r="F7" s="12">
        <f>+'[1]BALANCE6 '!I9</f>
        <v>0</v>
      </c>
      <c r="G7" s="10"/>
    </row>
    <row r="8" spans="1:11" ht="12.75" customHeight="1" x14ac:dyDescent="0.2">
      <c r="A8" s="5" t="s">
        <v>9</v>
      </c>
      <c r="B8" s="14">
        <f>+'[1]BALANCE6 '!D14</f>
        <v>274720.15999999997</v>
      </c>
      <c r="C8" s="10"/>
      <c r="D8" s="2" t="s">
        <v>2</v>
      </c>
      <c r="E8" s="5" t="s">
        <v>10</v>
      </c>
      <c r="F8" s="15">
        <f>'[1]BALANCE6 '!H13</f>
        <v>109845.06</v>
      </c>
    </row>
    <row r="9" spans="1:11" ht="12.75" customHeight="1" x14ac:dyDescent="0.2">
      <c r="B9" s="9"/>
      <c r="E9" s="8" t="s">
        <v>11</v>
      </c>
      <c r="F9" s="12"/>
      <c r="G9" s="10">
        <f>SUM(F10:F13)</f>
        <v>3732055.43</v>
      </c>
    </row>
    <row r="10" spans="1:11" ht="12.75" customHeight="1" x14ac:dyDescent="0.2">
      <c r="A10" s="8" t="s">
        <v>12</v>
      </c>
      <c r="B10" s="9" t="s">
        <v>2</v>
      </c>
      <c r="C10" s="10">
        <f>SUM(B11:B13)</f>
        <v>5017968.8</v>
      </c>
      <c r="E10" s="5" t="s">
        <v>13</v>
      </c>
      <c r="F10" s="16">
        <f>+'[1]BALANCE6 '!H18</f>
        <v>30910.21</v>
      </c>
      <c r="G10" s="10"/>
      <c r="H10" s="11"/>
    </row>
    <row r="11" spans="1:11" ht="12.75" customHeight="1" x14ac:dyDescent="0.2">
      <c r="A11" s="5" t="s">
        <v>14</v>
      </c>
      <c r="B11" s="9">
        <f>'[1]BALANCE6 '!D19</f>
        <v>1533100</v>
      </c>
      <c r="E11" s="5" t="s">
        <v>15</v>
      </c>
      <c r="F11" s="17">
        <f>+'[1]BALANCE6 '!I19</f>
        <v>507623.39</v>
      </c>
    </row>
    <row r="12" spans="1:11" ht="12.75" customHeight="1" x14ac:dyDescent="0.2">
      <c r="A12" s="5" t="s">
        <v>16</v>
      </c>
      <c r="B12" s="13">
        <f>'[1]BALANCE6 '!D22</f>
        <v>3402586.7800000003</v>
      </c>
      <c r="D12" s="18"/>
      <c r="E12" s="5" t="s">
        <v>17</v>
      </c>
      <c r="F12" s="17">
        <f>+'[1]BALANCE6 '!I23</f>
        <v>3192861.21</v>
      </c>
      <c r="G12" s="10"/>
      <c r="K12" s="19"/>
    </row>
    <row r="13" spans="1:11" ht="12.75" customHeight="1" x14ac:dyDescent="0.2">
      <c r="A13" s="5" t="s">
        <v>18</v>
      </c>
      <c r="B13" s="15">
        <f>'[1]BALANCE6 '!D26</f>
        <v>82282.02</v>
      </c>
      <c r="D13" s="18"/>
      <c r="E13" s="5" t="s">
        <v>19</v>
      </c>
      <c r="F13" s="15">
        <f>+'[1]BALANCE6 '!I26</f>
        <v>660.62</v>
      </c>
    </row>
    <row r="14" spans="1:11" ht="12.75" customHeight="1" x14ac:dyDescent="0.2">
      <c r="B14" s="16"/>
      <c r="D14" s="18"/>
      <c r="E14" s="8" t="s">
        <v>20</v>
      </c>
      <c r="G14" s="17">
        <f>SUM(F15:F16)</f>
        <v>2058999.7200000002</v>
      </c>
      <c r="K14" s="19"/>
    </row>
    <row r="15" spans="1:11" ht="12.75" customHeight="1" x14ac:dyDescent="0.2">
      <c r="A15" s="8" t="s">
        <v>21</v>
      </c>
      <c r="B15" s="20"/>
      <c r="C15" s="17">
        <f>SUM(B16:B19)</f>
        <v>0</v>
      </c>
      <c r="D15" s="18"/>
      <c r="E15" s="5" t="s">
        <v>22</v>
      </c>
      <c r="F15" s="17">
        <f>+'[1]BALANCE6 '!I30</f>
        <v>1543737.03</v>
      </c>
    </row>
    <row r="16" spans="1:11" ht="12.75" customHeight="1" x14ac:dyDescent="0.2">
      <c r="A16" s="5" t="s">
        <v>23</v>
      </c>
      <c r="B16" s="9">
        <f>'[1]BALANCE6 '!D36+'[1]BALANCE6 '!D33</f>
        <v>2513.62</v>
      </c>
      <c r="E16" s="5" t="s">
        <v>24</v>
      </c>
      <c r="F16" s="15">
        <f>+'[1]BALANCE6 '!H35+'[1]BALANCE6 '!H34</f>
        <v>515262.69000000006</v>
      </c>
    </row>
    <row r="17" spans="1:15" ht="12.75" customHeight="1" x14ac:dyDescent="0.2">
      <c r="A17" s="5" t="s">
        <v>25</v>
      </c>
      <c r="B17" s="9">
        <f>+'[1]BALANCE6 '!D38</f>
        <v>28393.84</v>
      </c>
      <c r="E17" s="8" t="s">
        <v>26</v>
      </c>
      <c r="F17" s="21"/>
      <c r="G17" s="10">
        <f>SUM(F18)</f>
        <v>416780.61</v>
      </c>
      <c r="H17" s="11"/>
    </row>
    <row r="18" spans="1:15" ht="12.75" customHeight="1" x14ac:dyDescent="0.2">
      <c r="A18" s="5" t="s">
        <v>27</v>
      </c>
      <c r="B18" s="9">
        <f>+'[1]BALANCE6 '!D40</f>
        <v>0</v>
      </c>
      <c r="E18" s="5" t="s">
        <v>28</v>
      </c>
      <c r="F18" s="22">
        <f>+'[1]BALANCE6 '!I38</f>
        <v>416780.61</v>
      </c>
      <c r="G18" s="10"/>
    </row>
    <row r="19" spans="1:15" ht="12.75" customHeight="1" x14ac:dyDescent="0.2">
      <c r="A19" s="5" t="s">
        <v>29</v>
      </c>
      <c r="B19" s="15">
        <f>'[1]BALANCE6 '!C44</f>
        <v>-30907.46</v>
      </c>
      <c r="E19" s="8" t="s">
        <v>30</v>
      </c>
      <c r="F19" s="21"/>
      <c r="G19" s="10">
        <f>SUM(F20)</f>
        <v>141514.93</v>
      </c>
    </row>
    <row r="20" spans="1:15" ht="12.75" customHeight="1" x14ac:dyDescent="0.2">
      <c r="E20" s="5" t="s">
        <v>31</v>
      </c>
      <c r="F20" s="15">
        <f>+'[1]BALANCE6 '!J52</f>
        <v>141514.93</v>
      </c>
      <c r="G20" s="10"/>
    </row>
    <row r="21" spans="1:15" ht="12.75" customHeight="1" x14ac:dyDescent="0.2">
      <c r="A21" s="8" t="s">
        <v>32</v>
      </c>
      <c r="B21" s="13"/>
      <c r="C21" s="10">
        <f>SUM(B22:B25)</f>
        <v>7572101.8700000001</v>
      </c>
      <c r="E21" s="8" t="s">
        <v>33</v>
      </c>
      <c r="F21" s="13"/>
      <c r="G21" s="10">
        <f>SUM(F22:F23)</f>
        <v>190549.51</v>
      </c>
    </row>
    <row r="22" spans="1:15" ht="12.75" customHeight="1" x14ac:dyDescent="0.2">
      <c r="A22" s="5" t="s">
        <v>34</v>
      </c>
      <c r="B22" s="9">
        <f>'[1]BALANCE6 '!D47</f>
        <v>1765224.1800000002</v>
      </c>
      <c r="E22" s="5" t="s">
        <v>35</v>
      </c>
      <c r="F22" s="16">
        <f>+'[1]BALANCE6 '!I59</f>
        <v>95008.89</v>
      </c>
    </row>
    <row r="23" spans="1:15" ht="12.75" customHeight="1" x14ac:dyDescent="0.2">
      <c r="A23" s="5" t="s">
        <v>36</v>
      </c>
      <c r="B23" s="17">
        <f>+'[1]BALANCE6 '!D51</f>
        <v>4365169.16</v>
      </c>
      <c r="E23" s="5" t="s">
        <v>37</v>
      </c>
      <c r="F23" s="15">
        <f>+'[1]BALANCE6 '!I63</f>
        <v>95540.62000000001</v>
      </c>
      <c r="G23" s="10"/>
    </row>
    <row r="24" spans="1:15" ht="12.75" customHeight="1" x14ac:dyDescent="0.2">
      <c r="A24" s="5" t="s">
        <v>38</v>
      </c>
      <c r="B24" s="10">
        <f>'[1]BALANCE6 '!D55</f>
        <v>1572550.96</v>
      </c>
      <c r="E24" s="8" t="s">
        <v>39</v>
      </c>
      <c r="F24" s="23"/>
      <c r="G24" s="10">
        <f>SUM(F25:F25)</f>
        <v>61191.23</v>
      </c>
    </row>
    <row r="25" spans="1:15" ht="12.75" customHeight="1" x14ac:dyDescent="0.2">
      <c r="A25" s="5" t="s">
        <v>40</v>
      </c>
      <c r="B25" s="24">
        <f>'[1]BALANCE6 '!D58</f>
        <v>-130842.43000000001</v>
      </c>
      <c r="E25" s="5" t="s">
        <v>41</v>
      </c>
      <c r="F25" s="15">
        <f>SUM('[1]BALANCE6 '!H69)</f>
        <v>61191.23</v>
      </c>
    </row>
    <row r="26" spans="1:15" ht="12.75" customHeight="1" x14ac:dyDescent="0.2">
      <c r="E26" s="8" t="s">
        <v>42</v>
      </c>
      <c r="G26" s="17">
        <f>SUM(F27)</f>
        <v>79220.7</v>
      </c>
    </row>
    <row r="27" spans="1:15" ht="12.75" customHeight="1" x14ac:dyDescent="0.2">
      <c r="A27" s="8" t="s">
        <v>43</v>
      </c>
      <c r="B27" s="16"/>
      <c r="C27" s="17">
        <f>SUM(B28)</f>
        <v>91942.65</v>
      </c>
      <c r="E27" s="25" t="s">
        <v>44</v>
      </c>
      <c r="F27" s="15">
        <f>+'[1]BALANCE6 '!J76</f>
        <v>79220.7</v>
      </c>
    </row>
    <row r="28" spans="1:15" ht="12.75" customHeight="1" x14ac:dyDescent="0.2">
      <c r="A28" s="5" t="s">
        <v>45</v>
      </c>
      <c r="B28" s="26">
        <f>'[1]BALANCE6 '!C64</f>
        <v>91942.65</v>
      </c>
      <c r="E28" s="27" t="s">
        <v>46</v>
      </c>
      <c r="F28" s="23"/>
      <c r="G28" s="10">
        <f>+SUM(F29:F29)</f>
        <v>60329.52</v>
      </c>
    </row>
    <row r="29" spans="1:15" ht="12.75" customHeight="1" x14ac:dyDescent="0.2">
      <c r="B29" s="16"/>
      <c r="E29" s="25" t="s">
        <v>47</v>
      </c>
      <c r="F29" s="15">
        <f>+'[1]BALANCE6 '!J84</f>
        <v>60329.52</v>
      </c>
      <c r="G29" s="10"/>
      <c r="L29" s="28"/>
      <c r="O29" s="28"/>
    </row>
    <row r="30" spans="1:15" ht="12.75" customHeight="1" x14ac:dyDescent="0.2">
      <c r="A30" s="8" t="s">
        <v>48</v>
      </c>
      <c r="B30" s="9" t="s">
        <v>2</v>
      </c>
      <c r="C30" s="10">
        <f>SUM(B31:B33)</f>
        <v>124601.56999999995</v>
      </c>
      <c r="E30" s="29" t="s">
        <v>49</v>
      </c>
      <c r="F30" s="9" t="s">
        <v>2</v>
      </c>
      <c r="G30" s="30">
        <f>SUM(G6:G28)</f>
        <v>6850486.7100000009</v>
      </c>
    </row>
    <row r="31" spans="1:15" ht="12.75" customHeight="1" x14ac:dyDescent="0.2">
      <c r="A31" s="5" t="s">
        <v>50</v>
      </c>
      <c r="B31" s="16">
        <v>0</v>
      </c>
      <c r="C31" s="10"/>
      <c r="E31" s="29" t="s">
        <v>51</v>
      </c>
      <c r="F31" s="9" t="s">
        <v>2</v>
      </c>
      <c r="G31" s="10" t="s">
        <v>2</v>
      </c>
    </row>
    <row r="32" spans="1:15" ht="12.75" customHeight="1" x14ac:dyDescent="0.2">
      <c r="A32" s="5" t="s">
        <v>52</v>
      </c>
      <c r="B32" s="16">
        <f>'[1]BALANCE6 '!D71</f>
        <v>689972.69</v>
      </c>
      <c r="E32" s="8" t="s">
        <v>53</v>
      </c>
      <c r="F32" s="13"/>
      <c r="G32" s="10">
        <f>+F33</f>
        <v>7500000</v>
      </c>
      <c r="K32" s="11"/>
    </row>
    <row r="33" spans="1:11" ht="12.75" customHeight="1" x14ac:dyDescent="0.2">
      <c r="A33" s="5" t="s">
        <v>54</v>
      </c>
      <c r="B33" s="15">
        <f>'[1]BALANCE6 '!D77</f>
        <v>-565371.12</v>
      </c>
      <c r="E33" s="5" t="s">
        <v>55</v>
      </c>
      <c r="F33" s="15">
        <f>'[1]BALANCE6 '!I90</f>
        <v>7500000</v>
      </c>
      <c r="G33" s="10"/>
      <c r="K33" s="11"/>
    </row>
    <row r="34" spans="1:11" ht="12.75" customHeight="1" x14ac:dyDescent="0.2">
      <c r="B34" s="9"/>
      <c r="E34" s="8" t="s">
        <v>56</v>
      </c>
      <c r="G34" s="16">
        <f>+F35</f>
        <v>37888.44</v>
      </c>
    </row>
    <row r="35" spans="1:11" ht="12.75" customHeight="1" x14ac:dyDescent="0.2">
      <c r="A35" s="8" t="s">
        <v>57</v>
      </c>
      <c r="B35" s="13"/>
      <c r="C35" s="10">
        <f>SUM(B36:B39)</f>
        <v>1925674.1800000002</v>
      </c>
      <c r="E35" s="5" t="s">
        <v>58</v>
      </c>
      <c r="F35" s="15">
        <f>+'[1]BALANCE6 '!H99</f>
        <v>37888.44</v>
      </c>
    </row>
    <row r="36" spans="1:11" ht="12.75" customHeight="1" x14ac:dyDescent="0.2">
      <c r="A36" s="5" t="s">
        <v>59</v>
      </c>
      <c r="B36" s="9">
        <f>'[1]BALANCE6 '!D83</f>
        <v>1164986.17</v>
      </c>
      <c r="C36" s="10"/>
      <c r="E36" s="8" t="s">
        <v>60</v>
      </c>
      <c r="F36" s="16"/>
      <c r="G36" s="10">
        <f>+F37</f>
        <v>19102.75</v>
      </c>
    </row>
    <row r="37" spans="1:11" ht="12.75" customHeight="1" x14ac:dyDescent="0.2">
      <c r="A37" s="5" t="s">
        <v>61</v>
      </c>
      <c r="B37" s="10">
        <f>'[1]BALANCE6 '!D92</f>
        <v>205954.27</v>
      </c>
      <c r="C37" s="10"/>
      <c r="E37" s="31" t="s">
        <v>62</v>
      </c>
      <c r="F37" s="15">
        <f>+'[1]BALANCE6 '!H100</f>
        <v>19102.75</v>
      </c>
    </row>
    <row r="38" spans="1:11" ht="12.75" customHeight="1" x14ac:dyDescent="0.2">
      <c r="A38" s="5" t="s">
        <v>63</v>
      </c>
      <c r="B38" s="13">
        <f>'[1]BALANCE6 '!D98</f>
        <v>687730.89</v>
      </c>
      <c r="C38" s="10"/>
      <c r="E38" s="8" t="s">
        <v>64</v>
      </c>
      <c r="F38" s="16"/>
      <c r="G38" s="10">
        <f>SUM(F39:F40)</f>
        <v>600631.32999999891</v>
      </c>
    </row>
    <row r="39" spans="1:11" ht="12.75" customHeight="1" x14ac:dyDescent="0.2">
      <c r="A39" s="5" t="s">
        <v>65</v>
      </c>
      <c r="B39" s="15">
        <f>'[1]BALANCE6 '!D105</f>
        <v>-132997.15</v>
      </c>
      <c r="E39" s="5" t="str">
        <f>IF(F39&lt;0,"PERDIDA DEL EJERCICIO","UTILIDAD DEL EJERCICIO")</f>
        <v>UTILIDAD DEL EJERCICIO</v>
      </c>
      <c r="F39" s="16">
        <f>+'[1]BALANCE6 '!H101</f>
        <v>440095.79999999888</v>
      </c>
      <c r="H39" s="19"/>
    </row>
    <row r="40" spans="1:11" ht="12.75" customHeight="1" x14ac:dyDescent="0.2">
      <c r="E40" s="5" t="s">
        <v>66</v>
      </c>
      <c r="F40" s="15">
        <f>+'[1]BALANCE6 '!H102</f>
        <v>160535.53</v>
      </c>
    </row>
    <row r="41" spans="1:11" ht="12.75" customHeight="1" x14ac:dyDescent="0.2"/>
    <row r="42" spans="1:11" ht="12.75" customHeight="1" x14ac:dyDescent="0.2">
      <c r="E42" s="7" t="s">
        <v>67</v>
      </c>
      <c r="F42" s="12"/>
      <c r="G42" s="30">
        <f>SUM(G32:G41)</f>
        <v>8157622.5199999996</v>
      </c>
    </row>
    <row r="43" spans="1:11" ht="12.75" customHeight="1" thickBot="1" x14ac:dyDescent="0.25">
      <c r="A43" s="29" t="s">
        <v>68</v>
      </c>
      <c r="B43" s="32" t="s">
        <v>2</v>
      </c>
      <c r="C43" s="33">
        <f>SUM(C5:C42)</f>
        <v>15008109.23</v>
      </c>
      <c r="E43" s="7" t="s">
        <v>69</v>
      </c>
      <c r="F43" s="9"/>
      <c r="G43" s="34">
        <f>G30+G42</f>
        <v>15008109.23</v>
      </c>
    </row>
    <row r="44" spans="1:11" ht="12.75" customHeight="1" thickTop="1" x14ac:dyDescent="0.2">
      <c r="H44" s="11"/>
      <c r="I44" s="11"/>
    </row>
    <row r="45" spans="1:11" ht="12.75" customHeight="1" x14ac:dyDescent="0.2">
      <c r="A45" s="8" t="s">
        <v>70</v>
      </c>
      <c r="B45" s="32"/>
      <c r="C45" s="35">
        <f>SUM(B46:B49)</f>
        <v>1254016807.9200001</v>
      </c>
      <c r="E45" s="36" t="s">
        <v>71</v>
      </c>
      <c r="F45" s="13"/>
      <c r="G45" s="35">
        <f>SUM(F46)</f>
        <v>1254016807.9200001</v>
      </c>
      <c r="H45" s="11"/>
      <c r="I45" s="11"/>
    </row>
    <row r="46" spans="1:11" ht="24" customHeight="1" x14ac:dyDescent="0.2">
      <c r="A46" s="37" t="s">
        <v>72</v>
      </c>
      <c r="B46" s="9">
        <f>'[1]BALANCE6 '!D116</f>
        <v>1065330056.5</v>
      </c>
      <c r="C46" s="32"/>
      <c r="E46" s="38" t="s">
        <v>73</v>
      </c>
      <c r="F46" s="15">
        <f>'[1]BALANCE6 '!I116</f>
        <v>1254016807.9200001</v>
      </c>
      <c r="G46" s="32"/>
      <c r="H46" s="11"/>
      <c r="I46" s="11"/>
    </row>
    <row r="47" spans="1:11" ht="12.75" customHeight="1" x14ac:dyDescent="0.2">
      <c r="A47" s="5" t="s">
        <v>74</v>
      </c>
      <c r="B47" s="39">
        <f>+'[1]BALANCE6 '!D120</f>
        <v>22681782.16</v>
      </c>
      <c r="C47" s="40"/>
      <c r="E47" s="41"/>
      <c r="F47" s="42"/>
      <c r="G47" s="40"/>
      <c r="H47" s="11"/>
      <c r="I47" s="11"/>
    </row>
    <row r="48" spans="1:11" ht="21.75" customHeight="1" x14ac:dyDescent="0.2">
      <c r="A48" s="37" t="s">
        <v>75</v>
      </c>
      <c r="B48" s="39">
        <f>'[1]BALANCE6 '!D124</f>
        <v>163537023.72</v>
      </c>
      <c r="F48" s="42"/>
      <c r="G48" s="40"/>
      <c r="H48" s="11"/>
      <c r="I48" s="11"/>
    </row>
    <row r="49" spans="1:12" ht="21" customHeight="1" x14ac:dyDescent="0.2">
      <c r="A49" s="38" t="s">
        <v>76</v>
      </c>
      <c r="B49" s="43">
        <f>'[1]BALANCE6 '!D128</f>
        <v>2467945.54</v>
      </c>
      <c r="E49" s="44"/>
      <c r="F49" s="42"/>
      <c r="G49" s="45"/>
      <c r="H49" s="11"/>
      <c r="I49" s="11"/>
    </row>
    <row r="50" spans="1:12" ht="12.75" customHeight="1" x14ac:dyDescent="0.2">
      <c r="B50" s="45"/>
      <c r="C50" s="40"/>
      <c r="E50" s="44"/>
      <c r="F50" s="42"/>
      <c r="G50" s="45"/>
    </row>
    <row r="51" spans="1:12" ht="12.75" customHeight="1" x14ac:dyDescent="0.2">
      <c r="A51" s="8" t="s">
        <v>77</v>
      </c>
      <c r="B51" s="45"/>
      <c r="C51" s="46">
        <f>SUM(B52:B53)</f>
        <v>1537741.56</v>
      </c>
      <c r="E51" s="8" t="s">
        <v>78</v>
      </c>
      <c r="G51" s="46">
        <f>+F52</f>
        <v>1537741.56</v>
      </c>
    </row>
    <row r="52" spans="1:12" ht="12.75" customHeight="1" x14ac:dyDescent="0.2">
      <c r="A52" s="5" t="s">
        <v>79</v>
      </c>
      <c r="B52" s="47">
        <f>+'[1]BALANCE6 '!C134</f>
        <v>1533100</v>
      </c>
      <c r="C52" s="40"/>
      <c r="E52" s="5" t="s">
        <v>78</v>
      </c>
      <c r="F52" s="22">
        <f>+'[1]BALANCE6 '!I121</f>
        <v>1537741.56</v>
      </c>
    </row>
    <row r="53" spans="1:12" ht="12.75" customHeight="1" x14ac:dyDescent="0.2">
      <c r="A53" s="48" t="s">
        <v>80</v>
      </c>
      <c r="B53" s="43">
        <f>+'[1]BALANCE6 '!C135</f>
        <v>4641.5600000000004</v>
      </c>
      <c r="C53" s="40"/>
      <c r="F53" s="17"/>
    </row>
    <row r="54" spans="1:12" ht="12.75" customHeight="1" x14ac:dyDescent="0.2">
      <c r="B54" s="45"/>
      <c r="C54" s="40"/>
      <c r="H54" s="11">
        <f>+C43-G43</f>
        <v>0</v>
      </c>
    </row>
    <row r="55" spans="1:12" ht="12.75" customHeight="1" x14ac:dyDescent="0.2">
      <c r="B55" s="45"/>
      <c r="C55" s="40"/>
      <c r="H55" s="11"/>
      <c r="L55" s="11"/>
    </row>
    <row r="56" spans="1:12" ht="12.75" customHeight="1" x14ac:dyDescent="0.2">
      <c r="B56" s="45"/>
      <c r="C56" s="40"/>
      <c r="H56" s="11"/>
      <c r="L56" s="11"/>
    </row>
    <row r="57" spans="1:12" ht="12.75" customHeight="1" x14ac:dyDescent="0.2">
      <c r="B57" s="45"/>
      <c r="C57" s="40"/>
      <c r="H57" s="11"/>
      <c r="L57" s="11"/>
    </row>
    <row r="58" spans="1:12" ht="12.75" customHeight="1" x14ac:dyDescent="0.2">
      <c r="B58" s="45"/>
      <c r="C58" s="40"/>
      <c r="H58" s="11">
        <f>+G45-C45</f>
        <v>0</v>
      </c>
      <c r="K58" s="49"/>
    </row>
    <row r="59" spans="1:12" ht="12.75" customHeight="1" x14ac:dyDescent="0.2">
      <c r="B59" s="45"/>
      <c r="C59" s="40"/>
      <c r="H59" s="50" t="s">
        <v>2</v>
      </c>
      <c r="K59" s="11"/>
    </row>
    <row r="60" spans="1:12" ht="12.75" customHeight="1" x14ac:dyDescent="0.2">
      <c r="A60" s="51" t="s">
        <v>81</v>
      </c>
      <c r="C60" s="52"/>
      <c r="F60" s="53" t="s">
        <v>82</v>
      </c>
      <c r="G60" s="52"/>
      <c r="H60" s="11"/>
    </row>
    <row r="61" spans="1:12" ht="12.75" customHeight="1" x14ac:dyDescent="0.2">
      <c r="A61" s="54"/>
      <c r="C61" s="52"/>
      <c r="F61" s="52"/>
      <c r="G61" s="52"/>
      <c r="I61" s="11"/>
      <c r="K61" s="11"/>
    </row>
    <row r="62" spans="1:12" ht="12.75" customHeight="1" x14ac:dyDescent="0.2">
      <c r="F62" s="52"/>
      <c r="G62" s="52"/>
    </row>
    <row r="63" spans="1:12" ht="12.75" customHeight="1" x14ac:dyDescent="0.2">
      <c r="D63" s="55"/>
    </row>
    <row r="64" spans="1:12" ht="12.75" customHeight="1" x14ac:dyDescent="0.2">
      <c r="D64" s="55"/>
    </row>
    <row r="65" spans="4:11" ht="12.75" customHeight="1" x14ac:dyDescent="0.2">
      <c r="D65" s="55"/>
    </row>
    <row r="66" spans="4:11" ht="12.75" customHeight="1" x14ac:dyDescent="0.2">
      <c r="D66" s="55"/>
      <c r="H66" s="11">
        <f>+C51-G51</f>
        <v>0</v>
      </c>
    </row>
    <row r="67" spans="4:11" ht="12.75" customHeight="1" x14ac:dyDescent="0.2">
      <c r="D67" s="55"/>
    </row>
    <row r="68" spans="4:11" ht="12.75" customHeight="1" x14ac:dyDescent="0.2">
      <c r="D68" s="55"/>
      <c r="K68" s="11"/>
    </row>
    <row r="69" spans="4:11" ht="12.75" customHeight="1" x14ac:dyDescent="0.2">
      <c r="D69" s="55"/>
    </row>
    <row r="70" spans="4:11" ht="12.75" customHeight="1" x14ac:dyDescent="0.2">
      <c r="D70" s="55"/>
    </row>
    <row r="71" spans="4:11" ht="12.75" customHeight="1" x14ac:dyDescent="0.2">
      <c r="D71" s="55"/>
    </row>
    <row r="72" spans="4:11" ht="12.75" customHeight="1" x14ac:dyDescent="0.2"/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5">
      <c r="D79" s="56"/>
    </row>
    <row r="80" spans="4:11" ht="12.75" customHeight="1" x14ac:dyDescent="0.25">
      <c r="D80" s="56"/>
    </row>
    <row r="81" spans="4:4" ht="15.75" x14ac:dyDescent="0.25">
      <c r="D81" s="56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3AABE-F9A7-4E1D-A649-A0E3C142A108}">
  <sheetPr>
    <pageSetUpPr fitToPage="1"/>
  </sheetPr>
  <dimension ref="A1:I64"/>
  <sheetViews>
    <sheetView view="pageBreakPreview" topLeftCell="A30" zoomScaleNormal="100" zoomScaleSheetLayoutView="100" workbookViewId="0">
      <selection activeCell="C63" sqref="C63"/>
    </sheetView>
  </sheetViews>
  <sheetFormatPr baseColWidth="10" defaultRowHeight="12.75" x14ac:dyDescent="0.2"/>
  <cols>
    <col min="1" max="1" width="51.140625" style="2" customWidth="1"/>
    <col min="2" max="2" width="18" style="2" customWidth="1"/>
    <col min="3" max="3" width="18.5703125" style="2" customWidth="1"/>
    <col min="4" max="4" width="1.28515625" style="2" customWidth="1"/>
    <col min="5" max="5" width="50.85546875" style="6" customWidth="1"/>
    <col min="6" max="7" width="19.140625" style="2" customWidth="1"/>
    <col min="8" max="8" width="20.28515625" style="2" bestFit="1" customWidth="1"/>
    <col min="9" max="16384" width="11.42578125" style="2"/>
  </cols>
  <sheetData>
    <row r="1" spans="1:9" ht="17.25" customHeight="1" x14ac:dyDescent="0.25">
      <c r="A1" s="57" t="s">
        <v>0</v>
      </c>
      <c r="B1" s="58"/>
      <c r="C1" s="58"/>
      <c r="D1" s="58"/>
      <c r="E1" s="59"/>
      <c r="F1" s="58"/>
      <c r="G1" s="60"/>
    </row>
    <row r="2" spans="1:9" ht="15" customHeight="1" x14ac:dyDescent="0.2">
      <c r="A2" s="61" t="str">
        <f>'[1]EST.RESULT.6 '!B2</f>
        <v>ESTADO DE RESULTADO DEL 01 DE ENERO AL 31 DE AGOSTO 2021</v>
      </c>
      <c r="B2" s="61"/>
      <c r="C2" s="61"/>
      <c r="D2" s="61"/>
      <c r="E2" s="62"/>
      <c r="F2" s="61"/>
      <c r="G2" s="60"/>
    </row>
    <row r="3" spans="1:9" ht="19.5" customHeight="1" thickBot="1" x14ac:dyDescent="0.25">
      <c r="A3" s="63" t="s">
        <v>1</v>
      </c>
      <c r="B3" s="64"/>
      <c r="C3" s="64"/>
      <c r="D3" s="64"/>
      <c r="E3" s="65"/>
      <c r="F3" s="64"/>
      <c r="G3" s="66"/>
      <c r="H3" s="67"/>
    </row>
    <row r="4" spans="1:9" ht="18" customHeight="1" x14ac:dyDescent="0.2">
      <c r="A4" s="68" t="s">
        <v>83</v>
      </c>
      <c r="E4" s="7" t="s">
        <v>84</v>
      </c>
      <c r="G4" s="19"/>
      <c r="H4" s="67"/>
      <c r="I4" s="67"/>
    </row>
    <row r="5" spans="1:9" ht="16.5" customHeight="1" x14ac:dyDescent="0.2">
      <c r="A5" s="69" t="s">
        <v>85</v>
      </c>
      <c r="C5" s="19">
        <f>SUM(B6:B7)</f>
        <v>5987711.75</v>
      </c>
      <c r="D5" s="67"/>
      <c r="E5" s="8" t="s">
        <v>86</v>
      </c>
      <c r="F5" s="70"/>
      <c r="G5" s="70">
        <f>SUM(F6:F7)</f>
        <v>9635909.1500000004</v>
      </c>
      <c r="H5" s="67"/>
    </row>
    <row r="6" spans="1:9" x14ac:dyDescent="0.2">
      <c r="A6" s="2" t="s">
        <v>87</v>
      </c>
      <c r="B6" s="19">
        <f>+'[1]EST.RESULT.6 '!D6+'[1]EST.RESULT.6 '!D12</f>
        <v>1305666.8400000001</v>
      </c>
      <c r="C6" s="19"/>
      <c r="E6" s="5" t="s">
        <v>87</v>
      </c>
      <c r="F6" s="70">
        <f>+'[1]EST.RESULT.6 '!J6</f>
        <v>2374016</v>
      </c>
      <c r="G6" s="70"/>
      <c r="H6" s="67"/>
    </row>
    <row r="7" spans="1:9" x14ac:dyDescent="0.2">
      <c r="A7" s="71" t="s">
        <v>88</v>
      </c>
      <c r="B7" s="72">
        <f>+'[1]EST.RESULT.6 '!D9</f>
        <v>4682044.91</v>
      </c>
      <c r="E7" s="5" t="s">
        <v>89</v>
      </c>
      <c r="F7" s="73">
        <f>+'[1]EST.RESULT.6 '!J9</f>
        <v>7261893.1500000004</v>
      </c>
      <c r="G7" s="70"/>
    </row>
    <row r="8" spans="1:9" x14ac:dyDescent="0.2">
      <c r="C8" s="19"/>
      <c r="E8" s="5"/>
      <c r="F8" s="49"/>
      <c r="G8" s="70"/>
    </row>
    <row r="9" spans="1:9" ht="24" x14ac:dyDescent="0.2">
      <c r="A9" s="74" t="s">
        <v>90</v>
      </c>
      <c r="B9" s="70"/>
      <c r="C9" s="70">
        <f>SUM(B10)</f>
        <v>813376.80999999994</v>
      </c>
      <c r="E9" s="75" t="s">
        <v>91</v>
      </c>
      <c r="G9" s="70">
        <f>SUM(F10:F12)</f>
        <v>3757192.3899999997</v>
      </c>
    </row>
    <row r="10" spans="1:9" x14ac:dyDescent="0.2">
      <c r="A10" s="76" t="s">
        <v>87</v>
      </c>
      <c r="B10" s="77">
        <f>+'[1]EST.RESULT.6 '!D17</f>
        <v>813376.80999999994</v>
      </c>
      <c r="C10" s="70"/>
      <c r="D10" s="67"/>
      <c r="E10" s="6" t="s">
        <v>87</v>
      </c>
      <c r="F10" s="19">
        <f>+'[1]EST.RESULT.6 '!J16</f>
        <v>370219.88</v>
      </c>
      <c r="H10" s="67"/>
    </row>
    <row r="11" spans="1:9" ht="25.5" x14ac:dyDescent="0.2">
      <c r="A11" s="76"/>
      <c r="B11" s="19"/>
      <c r="C11" s="70"/>
      <c r="E11" s="78" t="s">
        <v>92</v>
      </c>
      <c r="F11" s="19">
        <f>+'[1]EST.RESULT.6 '!J18</f>
        <v>2814744.6999999997</v>
      </c>
    </row>
    <row r="12" spans="1:9" ht="15" customHeight="1" x14ac:dyDescent="0.2">
      <c r="A12" s="79" t="s">
        <v>93</v>
      </c>
      <c r="C12" s="19">
        <f>SUM(B13:B15)</f>
        <v>4261566.47</v>
      </c>
      <c r="E12" s="6" t="s">
        <v>94</v>
      </c>
      <c r="F12" s="72">
        <f>+'[1]EST.RESULT.6 '!J21</f>
        <v>572227.81000000006</v>
      </c>
    </row>
    <row r="13" spans="1:9" x14ac:dyDescent="0.2">
      <c r="A13" s="76" t="s">
        <v>87</v>
      </c>
      <c r="B13" s="80">
        <f>+'[1]EST.RESULT.6 '!D23</f>
        <v>645379.61</v>
      </c>
      <c r="F13" s="19"/>
    </row>
    <row r="14" spans="1:9" ht="15.75" customHeight="1" x14ac:dyDescent="0.2">
      <c r="A14" s="81" t="s">
        <v>95</v>
      </c>
      <c r="B14" s="19">
        <f>+'[1]EST.RESULT.6 '!D26</f>
        <v>3232104.96</v>
      </c>
      <c r="C14" s="11"/>
      <c r="E14" s="82" t="s">
        <v>96</v>
      </c>
      <c r="G14" s="19">
        <f>SUM(F15:F16)</f>
        <v>599191.46</v>
      </c>
    </row>
    <row r="15" spans="1:9" x14ac:dyDescent="0.2">
      <c r="A15" s="76" t="s">
        <v>94</v>
      </c>
      <c r="B15" s="83">
        <f>+'[1]EST.RESULT.6 '!D29</f>
        <v>384081.9</v>
      </c>
      <c r="E15" s="6" t="s">
        <v>87</v>
      </c>
      <c r="F15" s="19">
        <f>+'[1]EST.RESULT.6 '!J26</f>
        <v>328992.42</v>
      </c>
    </row>
    <row r="16" spans="1:9" x14ac:dyDescent="0.2">
      <c r="A16" s="76"/>
      <c r="B16" s="19"/>
      <c r="C16" s="19"/>
      <c r="E16" s="6" t="s">
        <v>97</v>
      </c>
      <c r="F16" s="84">
        <f>+'[1]EST.RESULT.6 '!J29</f>
        <v>270199.03999999998</v>
      </c>
    </row>
    <row r="17" spans="1:8" x14ac:dyDescent="0.2">
      <c r="A17" s="69" t="s">
        <v>98</v>
      </c>
      <c r="B17" s="19"/>
      <c r="C17" s="19">
        <f>SUM(B18:B21)</f>
        <v>1071595.2600000002</v>
      </c>
    </row>
    <row r="18" spans="1:8" x14ac:dyDescent="0.2">
      <c r="A18" s="2" t="s">
        <v>99</v>
      </c>
      <c r="B18" s="19">
        <f>+'[1]EST.RESULT.6 '!D34</f>
        <v>31528.19</v>
      </c>
      <c r="D18" s="67"/>
      <c r="E18" s="8" t="s">
        <v>100</v>
      </c>
      <c r="F18" s="85"/>
      <c r="G18" s="85">
        <f>SUM(F19:F20)</f>
        <v>9757.93</v>
      </c>
    </row>
    <row r="19" spans="1:8" x14ac:dyDescent="0.2">
      <c r="A19" s="2" t="s">
        <v>101</v>
      </c>
      <c r="B19" s="19">
        <f>+'[1]EST.RESULT.6 '!D38</f>
        <v>264070.53000000003</v>
      </c>
      <c r="C19" s="19"/>
      <c r="D19" s="11"/>
      <c r="E19" s="6" t="s">
        <v>87</v>
      </c>
      <c r="F19" s="11">
        <f>SUM('[1]EST.RESULT.6 '!J34)</f>
        <v>2393.12</v>
      </c>
      <c r="G19" s="85"/>
    </row>
    <row r="20" spans="1:8" x14ac:dyDescent="0.2">
      <c r="A20" s="2" t="s">
        <v>102</v>
      </c>
      <c r="B20" s="19">
        <f>+'[1]EST.RESULT.6 '!D45+'[1]EST.RESULT.6 '!D42</f>
        <v>28800.71</v>
      </c>
      <c r="E20" s="5" t="s">
        <v>88</v>
      </c>
      <c r="F20" s="11">
        <f>SUM('[1]EST.RESULT.6 '!J36)</f>
        <v>7364.81</v>
      </c>
    </row>
    <row r="21" spans="1:8" x14ac:dyDescent="0.2">
      <c r="A21" s="2" t="s">
        <v>103</v>
      </c>
      <c r="B21" s="72">
        <f>+'[1]EST.RESULT.6 '!D55</f>
        <v>747195.83000000007</v>
      </c>
    </row>
    <row r="22" spans="1:8" ht="18" x14ac:dyDescent="0.25">
      <c r="E22" s="82" t="s">
        <v>104</v>
      </c>
      <c r="G22" s="86">
        <f>SUM(F23:F25)</f>
        <v>165812.99</v>
      </c>
      <c r="H22" s="87"/>
    </row>
    <row r="23" spans="1:8" ht="13.5" customHeight="1" x14ac:dyDescent="0.25">
      <c r="A23" s="79" t="s">
        <v>105</v>
      </c>
      <c r="C23" s="19">
        <f>SUM(B24:B25)</f>
        <v>623444.80000000005</v>
      </c>
      <c r="E23" s="6" t="s">
        <v>106</v>
      </c>
      <c r="F23" s="88">
        <f>+'[1]EST.RESULT.6 '!J41</f>
        <v>110671.15</v>
      </c>
      <c r="G23" s="11"/>
      <c r="H23" s="87" t="s">
        <v>107</v>
      </c>
    </row>
    <row r="24" spans="1:8" ht="14.25" customHeight="1" x14ac:dyDescent="0.25">
      <c r="A24" s="76" t="s">
        <v>87</v>
      </c>
      <c r="B24" s="19">
        <f>+'[1]EST.RESULT.6 '!D81</f>
        <v>132634.65</v>
      </c>
      <c r="C24" s="70"/>
      <c r="E24" s="5" t="s">
        <v>108</v>
      </c>
      <c r="F24" s="88">
        <f>+'[1]EST.RESULT.6 '!J44</f>
        <v>55141.84</v>
      </c>
      <c r="H24" s="87"/>
    </row>
    <row r="25" spans="1:8" ht="14.25" customHeight="1" x14ac:dyDescent="0.2">
      <c r="A25" s="2" t="s">
        <v>97</v>
      </c>
      <c r="B25" s="72">
        <f>+'[1]EST.RESULT.6 '!D83</f>
        <v>490810.15</v>
      </c>
      <c r="E25" s="6" t="s">
        <v>109</v>
      </c>
      <c r="F25" s="73">
        <f>+'[1]EST.RESULT.6 '!J52</f>
        <v>0</v>
      </c>
    </row>
    <row r="26" spans="1:8" ht="5.25" customHeight="1" x14ac:dyDescent="0.35">
      <c r="B26" s="89"/>
      <c r="C26" s="90"/>
      <c r="E26" s="5"/>
      <c r="F26" s="49"/>
    </row>
    <row r="27" spans="1:8" ht="14.25" customHeight="1" x14ac:dyDescent="0.2">
      <c r="A27" s="69" t="s">
        <v>110</v>
      </c>
      <c r="B27" s="91"/>
      <c r="C27" s="91">
        <f>SUM(B28:B30)</f>
        <v>1694128.66</v>
      </c>
      <c r="E27" s="5"/>
      <c r="F27" s="49"/>
    </row>
    <row r="28" spans="1:8" x14ac:dyDescent="0.2">
      <c r="A28" s="2" t="s">
        <v>111</v>
      </c>
      <c r="B28" s="19">
        <f>+'[1]EST.RESULT.6 '!D88</f>
        <v>24489.74</v>
      </c>
      <c r="C28" s="91"/>
      <c r="E28" s="44" t="s">
        <v>112</v>
      </c>
      <c r="F28" s="49"/>
      <c r="G28" s="86">
        <f>SUM(F29)</f>
        <v>579.29999999999995</v>
      </c>
    </row>
    <row r="29" spans="1:8" x14ac:dyDescent="0.2">
      <c r="A29" s="2" t="s">
        <v>113</v>
      </c>
      <c r="B29" s="49">
        <v>0</v>
      </c>
      <c r="E29" s="5" t="s">
        <v>114</v>
      </c>
      <c r="F29" s="73">
        <f>+'[1]EST.RESULT.6 '!J57</f>
        <v>579.29999999999995</v>
      </c>
      <c r="H29" s="67"/>
    </row>
    <row r="30" spans="1:8" ht="24" x14ac:dyDescent="0.2">
      <c r="A30" s="92" t="s">
        <v>115</v>
      </c>
      <c r="B30" s="73">
        <f>+'[1]EST.RESULT.6 '!C94</f>
        <v>1669638.92</v>
      </c>
    </row>
    <row r="31" spans="1:8" x14ac:dyDescent="0.2">
      <c r="E31" s="93" t="s">
        <v>116</v>
      </c>
      <c r="G31" s="86">
        <f>SUM(F32)</f>
        <v>2089570.29</v>
      </c>
    </row>
    <row r="32" spans="1:8" x14ac:dyDescent="0.2">
      <c r="A32" s="69" t="s">
        <v>117</v>
      </c>
      <c r="B32" s="91"/>
      <c r="C32" s="19">
        <f>SUM(B33:B40)</f>
        <v>1180963.1700000002</v>
      </c>
      <c r="D32" s="67"/>
      <c r="E32" s="5" t="s">
        <v>118</v>
      </c>
      <c r="F32" s="72">
        <f>+'[1]EST.RESULT.6 '!J62</f>
        <v>2089570.29</v>
      </c>
    </row>
    <row r="33" spans="1:8" ht="20.25" customHeight="1" x14ac:dyDescent="0.2">
      <c r="A33" s="2" t="s">
        <v>119</v>
      </c>
      <c r="B33" s="91">
        <f>+'[1]EST.RESULT.6 '!D99</f>
        <v>408256.15</v>
      </c>
      <c r="C33" s="19"/>
      <c r="E33" s="93" t="s">
        <v>120</v>
      </c>
      <c r="F33" s="88"/>
      <c r="G33" s="86">
        <f>SUM(F34)</f>
        <v>72482.070000000007</v>
      </c>
    </row>
    <row r="34" spans="1:8" ht="12.75" customHeight="1" x14ac:dyDescent="0.2">
      <c r="A34" s="2" t="s">
        <v>121</v>
      </c>
      <c r="B34" s="19">
        <f>+'[1]EST.RESULT.6 '!D110</f>
        <v>63982.9</v>
      </c>
      <c r="E34" s="6" t="s">
        <v>122</v>
      </c>
      <c r="F34" s="72">
        <f>+'[1]EST.RESULT.6 '!J66</f>
        <v>72482.070000000007</v>
      </c>
    </row>
    <row r="35" spans="1:8" ht="12.75" customHeight="1" x14ac:dyDescent="0.2">
      <c r="A35" s="2" t="s">
        <v>123</v>
      </c>
      <c r="B35" s="91">
        <f>+'[1]EST.RESULT.6 '!D116</f>
        <v>378000.57000000007</v>
      </c>
      <c r="C35" s="91"/>
    </row>
    <row r="36" spans="1:8" ht="12.75" customHeight="1" x14ac:dyDescent="0.2">
      <c r="A36" s="2" t="s">
        <v>124</v>
      </c>
      <c r="B36" s="19">
        <f>+'[1]EST.RESULT.6 '!D135</f>
        <v>13372.08</v>
      </c>
      <c r="H36" s="94"/>
    </row>
    <row r="37" spans="1:8" ht="12.75" customHeight="1" x14ac:dyDescent="0.2">
      <c r="A37" s="2" t="s">
        <v>125</v>
      </c>
      <c r="B37" s="91">
        <f>+'[1]EST.RESULT.6 '!D139</f>
        <v>167591.19</v>
      </c>
      <c r="C37" s="19"/>
      <c r="H37" s="95"/>
    </row>
    <row r="38" spans="1:8" ht="12.75" customHeight="1" x14ac:dyDescent="0.2">
      <c r="A38" s="2" t="s">
        <v>126</v>
      </c>
      <c r="B38" s="91">
        <f>+'[1]EST.RESULT.6 '!D144</f>
        <v>26949.37</v>
      </c>
      <c r="C38" s="19"/>
      <c r="H38" s="95"/>
    </row>
    <row r="39" spans="1:8" ht="12.75" customHeight="1" x14ac:dyDescent="0.2">
      <c r="A39" s="2" t="s">
        <v>127</v>
      </c>
      <c r="B39" s="91">
        <f>+'[1]EST.RESULT.6 '!D147</f>
        <v>0</v>
      </c>
      <c r="C39" s="19"/>
      <c r="H39" s="11"/>
    </row>
    <row r="40" spans="1:8" ht="12.75" customHeight="1" x14ac:dyDescent="0.2">
      <c r="A40" s="2" t="s">
        <v>128</v>
      </c>
      <c r="B40" s="83">
        <f>+'[1]EST.RESULT.6 '!D149</f>
        <v>122810.91</v>
      </c>
      <c r="C40" s="19"/>
      <c r="H40" s="67"/>
    </row>
    <row r="42" spans="1:8" x14ac:dyDescent="0.2">
      <c r="A42" s="69" t="s">
        <v>129</v>
      </c>
      <c r="C42" s="19">
        <f>SUM(B43:B44)</f>
        <v>257612.86</v>
      </c>
    </row>
    <row r="43" spans="1:8" x14ac:dyDescent="0.2">
      <c r="A43" s="2" t="s">
        <v>130</v>
      </c>
      <c r="B43" s="49">
        <f>+'[1]EST.RESULT.6 '!D159</f>
        <v>15036.37</v>
      </c>
      <c r="H43" s="11"/>
    </row>
    <row r="44" spans="1:8" x14ac:dyDescent="0.2">
      <c r="A44" s="2" t="s">
        <v>131</v>
      </c>
      <c r="B44" s="84">
        <f>+'[1]EST.RESULT.6 '!D161</f>
        <v>242576.49</v>
      </c>
    </row>
    <row r="45" spans="1:8" ht="4.5" customHeight="1" x14ac:dyDescent="0.2">
      <c r="D45" s="67"/>
    </row>
    <row r="46" spans="1:8" ht="12.75" customHeight="1" x14ac:dyDescent="0.2">
      <c r="A46" s="68" t="s">
        <v>132</v>
      </c>
      <c r="B46" s="96"/>
      <c r="C46" s="19">
        <f>SUM(C5:C45)</f>
        <v>15890399.779999999</v>
      </c>
      <c r="E46" s="7" t="s">
        <v>133</v>
      </c>
      <c r="F46" s="88"/>
      <c r="G46" s="19">
        <f>SUM(G5:G43)</f>
        <v>16330495.580000002</v>
      </c>
    </row>
    <row r="47" spans="1:8" x14ac:dyDescent="0.2">
      <c r="A47" s="68" t="str">
        <f>IF(C47=0,"","UTILIDAD DEL EJERCICIO")</f>
        <v>UTILIDAD DEL EJERCICIO</v>
      </c>
      <c r="B47" s="97"/>
      <c r="C47" s="19">
        <f>IF(SUM(-C46+G46)&lt;0,0,SUM(-C46+G46))</f>
        <v>440095.80000000261</v>
      </c>
      <c r="E47" s="98" t="str">
        <f>IF(G47=0,"","PERDIDA DEL EJERCICIO")</f>
        <v/>
      </c>
      <c r="G47" s="99">
        <f>IF(SUM(-G46+C46)&lt;0,0,SUM(-G46+C46))</f>
        <v>0</v>
      </c>
    </row>
    <row r="48" spans="1:8" ht="16.5" customHeight="1" thickBot="1" x14ac:dyDescent="0.25">
      <c r="A48" s="68" t="s">
        <v>134</v>
      </c>
      <c r="B48" s="100" t="s">
        <v>2</v>
      </c>
      <c r="C48" s="101">
        <f>+C46+C47</f>
        <v>16330495.580000002</v>
      </c>
      <c r="E48" s="102" t="s">
        <v>135</v>
      </c>
      <c r="F48" s="103" t="s">
        <v>2</v>
      </c>
      <c r="G48" s="101">
        <f>+G46+G47</f>
        <v>16330495.580000002</v>
      </c>
    </row>
    <row r="49" spans="1:8" ht="13.5" thickTop="1" x14ac:dyDescent="0.2">
      <c r="H49" s="99"/>
    </row>
    <row r="51" spans="1:8" ht="24" customHeight="1" x14ac:dyDescent="0.2"/>
    <row r="56" spans="1:8" x14ac:dyDescent="0.2">
      <c r="C56" s="19"/>
      <c r="G56" s="99"/>
      <c r="H56" s="11"/>
    </row>
    <row r="57" spans="1:8" x14ac:dyDescent="0.2">
      <c r="H57" s="11"/>
    </row>
    <row r="58" spans="1:8" x14ac:dyDescent="0.2">
      <c r="A58" s="104"/>
      <c r="B58" s="100"/>
      <c r="C58" s="103"/>
      <c r="F58" s="103"/>
      <c r="G58" s="103"/>
      <c r="H58" s="99"/>
    </row>
    <row r="59" spans="1:8" ht="15.75" x14ac:dyDescent="0.25">
      <c r="A59" s="105"/>
      <c r="B59" s="54"/>
      <c r="C59" s="54"/>
      <c r="E59" s="54"/>
      <c r="F59" s="105"/>
      <c r="G59" s="106"/>
    </row>
    <row r="60" spans="1:8" ht="15.75" x14ac:dyDescent="0.25">
      <c r="A60" s="105"/>
      <c r="C60" s="107"/>
      <c r="F60" s="105"/>
      <c r="G60" s="106"/>
    </row>
    <row r="61" spans="1:8" ht="15.75" x14ac:dyDescent="0.25">
      <c r="A61" s="106"/>
      <c r="D61" s="56"/>
      <c r="F61" s="106"/>
      <c r="G61" s="106"/>
    </row>
    <row r="62" spans="1:8" ht="15.75" x14ac:dyDescent="0.25">
      <c r="D62" s="56"/>
    </row>
    <row r="64" spans="1:8" ht="15.75" x14ac:dyDescent="0.2">
      <c r="D64" s="54"/>
    </row>
  </sheetData>
  <printOptions horizontalCentered="1"/>
  <pageMargins left="0.31496062992125984" right="0.23622047244094491" top="0.43307086614173229" bottom="0.19685039370078741" header="0" footer="0"/>
  <pageSetup scale="74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BALANCE4  (BVES)</vt:lpstr>
      <vt:lpstr>EST.RESULTAD4  (BVES)</vt:lpstr>
      <vt:lpstr>'BALANCE4  (BVES)'!Área_de_impresión</vt:lpstr>
      <vt:lpstr>'EST.RESULTAD4 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2021-10-01T14:36:17Z</dcterms:created>
  <dcterms:modified xsi:type="dcterms:W3CDTF">2021-10-01T14:36:43Z</dcterms:modified>
</cp:coreProperties>
</file>