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PORTES BCO CUSCATLAN ES\mensual\2021\Estados Financieros para BVES\Agosto\"/>
    </mc:Choice>
  </mc:AlternateContent>
  <bookViews>
    <workbookView xWindow="0" yWindow="0" windowWidth="20490" windowHeight="7620" firstSheet="1" activeTab="1"/>
  </bookViews>
  <sheets>
    <sheet name="CUSCATLAN SV INVERSIONES" sheetId="1" state="hidden" r:id="rId1"/>
    <sheet name="Balance General BVES" sheetId="2" r:id="rId2"/>
    <sheet name="Estado Resultados BVES" sheetId="3" r:id="rId3"/>
  </sheets>
  <definedNames>
    <definedName name="_xlnm._FilterDatabase" localSheetId="0" hidden="1">'CUSCATLAN SV INVERSIONES'!$A$5:$T$213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0" i="1" l="1"/>
  <c r="D209" i="1" l="1"/>
  <c r="D208" i="1"/>
  <c r="D207" i="1"/>
  <c r="D206" i="1"/>
  <c r="D205" i="1"/>
  <c r="D204" i="1"/>
  <c r="D203" i="1"/>
  <c r="E209" i="1"/>
  <c r="E208" i="1"/>
  <c r="E207" i="1"/>
  <c r="E206" i="1"/>
  <c r="E205" i="1"/>
  <c r="E204" i="1"/>
  <c r="E203" i="1"/>
  <c r="E200" i="1"/>
  <c r="G200" i="1"/>
  <c r="F200" i="1"/>
  <c r="A187" i="1"/>
  <c r="E210" i="1" l="1"/>
  <c r="D212" i="1"/>
  <c r="E212" i="1"/>
  <c r="D210" i="1"/>
  <c r="T186" i="1"/>
  <c r="T188" i="1"/>
  <c r="T189" i="1"/>
  <c r="T190" i="1"/>
  <c r="T191" i="1"/>
  <c r="T192" i="1"/>
  <c r="T193" i="1"/>
  <c r="T194" i="1"/>
  <c r="T195" i="1"/>
  <c r="T196" i="1"/>
  <c r="T197" i="1"/>
  <c r="T198" i="1"/>
  <c r="T199" i="1"/>
  <c r="T200" i="1"/>
  <c r="A186" i="1"/>
  <c r="D213" i="1" l="1"/>
  <c r="F209" i="1"/>
  <c r="F208" i="1"/>
  <c r="F207" i="1"/>
  <c r="F206" i="1"/>
  <c r="F205" i="1"/>
  <c r="F204" i="1"/>
  <c r="F203" i="1"/>
  <c r="F212" i="1" l="1"/>
  <c r="E213" i="1" s="1"/>
  <c r="F210" i="1"/>
  <c r="G209" i="1" l="1"/>
  <c r="G203" i="1"/>
  <c r="G208" i="1"/>
  <c r="G207" i="1"/>
  <c r="G206" i="1"/>
  <c r="G205" i="1"/>
  <c r="G204" i="1"/>
  <c r="G212" i="1" l="1"/>
  <c r="G210" i="1"/>
  <c r="H200" i="1"/>
  <c r="H206" i="1"/>
  <c r="H207" i="1"/>
  <c r="H212" i="1" s="1"/>
  <c r="H209" i="1"/>
  <c r="H203" i="1"/>
  <c r="H208" i="1"/>
  <c r="H205" i="1"/>
  <c r="H204" i="1"/>
  <c r="G213" i="1" l="1"/>
  <c r="F213" i="1"/>
  <c r="H210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51" i="1"/>
  <c r="T52" i="1"/>
  <c r="T53" i="1"/>
  <c r="T54" i="1"/>
  <c r="T55" i="1"/>
  <c r="T56" i="1"/>
  <c r="T57" i="1"/>
  <c r="T58" i="1"/>
  <c r="T59" i="1"/>
  <c r="T60" i="1"/>
  <c r="T61" i="1"/>
  <c r="T62" i="1"/>
  <c r="T63" i="1"/>
  <c r="T64" i="1"/>
  <c r="T65" i="1"/>
  <c r="T66" i="1"/>
  <c r="T67" i="1"/>
  <c r="T68" i="1"/>
  <c r="T69" i="1"/>
  <c r="T70" i="1"/>
  <c r="T71" i="1"/>
  <c r="T72" i="1"/>
  <c r="T73" i="1"/>
  <c r="T74" i="1"/>
  <c r="T75" i="1"/>
  <c r="T76" i="1"/>
  <c r="T77" i="1"/>
  <c r="T78" i="1"/>
  <c r="T79" i="1"/>
  <c r="T80" i="1"/>
  <c r="T81" i="1"/>
  <c r="T82" i="1"/>
  <c r="T83" i="1"/>
  <c r="T84" i="1"/>
  <c r="T85" i="1"/>
  <c r="T86" i="1"/>
  <c r="T87" i="1"/>
  <c r="T88" i="1"/>
  <c r="T89" i="1"/>
  <c r="T90" i="1"/>
  <c r="T91" i="1"/>
  <c r="T92" i="1"/>
  <c r="T93" i="1"/>
  <c r="T94" i="1"/>
  <c r="T95" i="1"/>
  <c r="T96" i="1"/>
  <c r="T97" i="1"/>
  <c r="T98" i="1"/>
  <c r="T99" i="1"/>
  <c r="T100" i="1"/>
  <c r="T101" i="1"/>
  <c r="T102" i="1"/>
  <c r="T103" i="1"/>
  <c r="T104" i="1"/>
  <c r="T105" i="1"/>
  <c r="T106" i="1"/>
  <c r="T107" i="1"/>
  <c r="T108" i="1"/>
  <c r="T109" i="1"/>
  <c r="T110" i="1"/>
  <c r="T111" i="1"/>
  <c r="T112" i="1"/>
  <c r="T113" i="1"/>
  <c r="T114" i="1"/>
  <c r="T115" i="1"/>
  <c r="T116" i="1"/>
  <c r="T117" i="1"/>
  <c r="T118" i="1"/>
  <c r="T119" i="1"/>
  <c r="T120" i="1"/>
  <c r="T121" i="1"/>
  <c r="T122" i="1"/>
  <c r="T123" i="1"/>
  <c r="T124" i="1"/>
  <c r="T125" i="1"/>
  <c r="T126" i="1"/>
  <c r="T127" i="1"/>
  <c r="T128" i="1"/>
  <c r="T129" i="1"/>
  <c r="T130" i="1"/>
  <c r="T131" i="1"/>
  <c r="T132" i="1"/>
  <c r="T133" i="1"/>
  <c r="T134" i="1"/>
  <c r="T135" i="1"/>
  <c r="T136" i="1"/>
  <c r="T137" i="1"/>
  <c r="T138" i="1"/>
  <c r="T139" i="1"/>
  <c r="T140" i="1"/>
  <c r="T141" i="1"/>
  <c r="T142" i="1"/>
  <c r="T143" i="1"/>
  <c r="T144" i="1"/>
  <c r="T145" i="1"/>
  <c r="T146" i="1"/>
  <c r="T147" i="1"/>
  <c r="T148" i="1"/>
  <c r="T149" i="1"/>
  <c r="T150" i="1"/>
  <c r="T151" i="1"/>
  <c r="T152" i="1"/>
  <c r="T153" i="1"/>
  <c r="T154" i="1"/>
  <c r="T155" i="1"/>
  <c r="T156" i="1"/>
  <c r="T157" i="1"/>
  <c r="T158" i="1"/>
  <c r="T159" i="1"/>
  <c r="T160" i="1"/>
  <c r="T161" i="1"/>
  <c r="T162" i="1"/>
  <c r="T163" i="1"/>
  <c r="T164" i="1"/>
  <c r="T165" i="1"/>
  <c r="T166" i="1"/>
  <c r="T167" i="1"/>
  <c r="T168" i="1"/>
  <c r="T169" i="1"/>
  <c r="T170" i="1"/>
  <c r="T171" i="1"/>
  <c r="T172" i="1"/>
  <c r="T173" i="1"/>
  <c r="T174" i="1"/>
  <c r="T175" i="1"/>
  <c r="T176" i="1"/>
  <c r="T177" i="1"/>
  <c r="T178" i="1"/>
  <c r="T179" i="1"/>
  <c r="T180" i="1"/>
  <c r="T181" i="1"/>
  <c r="T182" i="1"/>
  <c r="T183" i="1"/>
  <c r="T184" i="1"/>
  <c r="T185" i="1"/>
  <c r="T201" i="1"/>
  <c r="T202" i="1"/>
  <c r="T203" i="1"/>
  <c r="T204" i="1"/>
  <c r="T205" i="1"/>
  <c r="T206" i="1"/>
  <c r="T207" i="1"/>
  <c r="T208" i="1"/>
  <c r="T209" i="1"/>
  <c r="T210" i="1"/>
  <c r="T211" i="1"/>
  <c r="T212" i="1"/>
  <c r="T213" i="1"/>
  <c r="T6" i="1"/>
  <c r="I200" i="1" l="1"/>
  <c r="I209" i="1" l="1"/>
  <c r="I208" i="1"/>
  <c r="I207" i="1"/>
  <c r="I206" i="1"/>
  <c r="I205" i="1"/>
  <c r="I204" i="1"/>
  <c r="I203" i="1"/>
  <c r="O63" i="1"/>
  <c r="O62" i="1"/>
  <c r="O61" i="1"/>
  <c r="A61" i="1"/>
  <c r="A62" i="1"/>
  <c r="A63" i="1"/>
  <c r="I212" i="1" l="1"/>
  <c r="I210" i="1"/>
  <c r="J209" i="1"/>
  <c r="J208" i="1"/>
  <c r="J207" i="1"/>
  <c r="J206" i="1"/>
  <c r="J205" i="1"/>
  <c r="J204" i="1"/>
  <c r="J203" i="1"/>
  <c r="J200" i="1"/>
  <c r="H213" i="1" l="1"/>
  <c r="J212" i="1"/>
  <c r="I213" i="1" s="1"/>
  <c r="J210" i="1"/>
  <c r="O123" i="1"/>
  <c r="O22" i="1"/>
  <c r="O120" i="1"/>
  <c r="P120" i="1"/>
  <c r="R120" i="1"/>
  <c r="O121" i="1"/>
  <c r="P121" i="1"/>
  <c r="R121" i="1"/>
  <c r="O122" i="1"/>
  <c r="P122" i="1"/>
  <c r="R122" i="1"/>
  <c r="P123" i="1"/>
  <c r="R123" i="1"/>
  <c r="A120" i="1"/>
  <c r="A121" i="1"/>
  <c r="A122" i="1"/>
  <c r="A123" i="1"/>
  <c r="O21" i="1"/>
  <c r="P21" i="1"/>
  <c r="R21" i="1"/>
  <c r="P22" i="1"/>
  <c r="R22" i="1"/>
  <c r="O23" i="1"/>
  <c r="P23" i="1"/>
  <c r="R23" i="1"/>
  <c r="O24" i="1"/>
  <c r="P24" i="1"/>
  <c r="R24" i="1"/>
  <c r="A21" i="1"/>
  <c r="A22" i="1"/>
  <c r="A23" i="1"/>
  <c r="A24" i="1"/>
  <c r="Q120" i="1" l="1"/>
  <c r="Q123" i="1"/>
  <c r="Q121" i="1"/>
  <c r="Q23" i="1"/>
  <c r="Q122" i="1"/>
  <c r="Q24" i="1"/>
  <c r="Q22" i="1"/>
  <c r="Q21" i="1"/>
  <c r="K200" i="1"/>
  <c r="G14" i="3"/>
  <c r="P199" i="1" l="1"/>
  <c r="O199" i="1"/>
  <c r="P198" i="1"/>
  <c r="O198" i="1"/>
  <c r="P197" i="1"/>
  <c r="O197" i="1"/>
  <c r="P196" i="1"/>
  <c r="O196" i="1"/>
  <c r="P195" i="1"/>
  <c r="O195" i="1"/>
  <c r="P194" i="1"/>
  <c r="O194" i="1"/>
  <c r="P193" i="1"/>
  <c r="O193" i="1"/>
  <c r="P192" i="1"/>
  <c r="O192" i="1"/>
  <c r="P191" i="1"/>
  <c r="O191" i="1"/>
  <c r="P190" i="1"/>
  <c r="O190" i="1"/>
  <c r="P189" i="1"/>
  <c r="O189" i="1"/>
  <c r="P188" i="1"/>
  <c r="O188" i="1"/>
  <c r="P185" i="1"/>
  <c r="O185" i="1"/>
  <c r="P184" i="1"/>
  <c r="O184" i="1"/>
  <c r="P183" i="1"/>
  <c r="O183" i="1"/>
  <c r="P182" i="1"/>
  <c r="O182" i="1"/>
  <c r="P181" i="1"/>
  <c r="O181" i="1"/>
  <c r="P180" i="1"/>
  <c r="O180" i="1"/>
  <c r="P179" i="1"/>
  <c r="O179" i="1"/>
  <c r="P178" i="1"/>
  <c r="O178" i="1"/>
  <c r="P177" i="1"/>
  <c r="O177" i="1"/>
  <c r="P176" i="1"/>
  <c r="O176" i="1"/>
  <c r="P175" i="1"/>
  <c r="O175" i="1"/>
  <c r="P174" i="1"/>
  <c r="O174" i="1"/>
  <c r="P173" i="1"/>
  <c r="O173" i="1"/>
  <c r="P172" i="1"/>
  <c r="O172" i="1"/>
  <c r="P171" i="1"/>
  <c r="O171" i="1"/>
  <c r="P170" i="1"/>
  <c r="O170" i="1"/>
  <c r="P169" i="1"/>
  <c r="O169" i="1"/>
  <c r="P168" i="1"/>
  <c r="O168" i="1"/>
  <c r="P167" i="1"/>
  <c r="O167" i="1"/>
  <c r="P166" i="1"/>
  <c r="O166" i="1"/>
  <c r="P165" i="1"/>
  <c r="O165" i="1"/>
  <c r="P164" i="1"/>
  <c r="O164" i="1"/>
  <c r="P163" i="1"/>
  <c r="O163" i="1"/>
  <c r="P162" i="1"/>
  <c r="O162" i="1"/>
  <c r="P161" i="1"/>
  <c r="O161" i="1"/>
  <c r="P160" i="1"/>
  <c r="O160" i="1"/>
  <c r="P159" i="1"/>
  <c r="O159" i="1"/>
  <c r="P158" i="1"/>
  <c r="O158" i="1"/>
  <c r="P157" i="1"/>
  <c r="O157" i="1"/>
  <c r="P156" i="1"/>
  <c r="O156" i="1"/>
  <c r="P155" i="1"/>
  <c r="O155" i="1"/>
  <c r="P154" i="1"/>
  <c r="O154" i="1"/>
  <c r="P153" i="1"/>
  <c r="O153" i="1"/>
  <c r="P152" i="1"/>
  <c r="O152" i="1"/>
  <c r="P151" i="1"/>
  <c r="O151" i="1"/>
  <c r="P150" i="1"/>
  <c r="O150" i="1"/>
  <c r="P149" i="1"/>
  <c r="O149" i="1"/>
  <c r="P148" i="1"/>
  <c r="O148" i="1"/>
  <c r="P147" i="1"/>
  <c r="O147" i="1"/>
  <c r="P146" i="1"/>
  <c r="O146" i="1"/>
  <c r="P145" i="1"/>
  <c r="O145" i="1"/>
  <c r="P144" i="1"/>
  <c r="O144" i="1"/>
  <c r="P143" i="1"/>
  <c r="O143" i="1"/>
  <c r="P142" i="1"/>
  <c r="O142" i="1"/>
  <c r="P141" i="1"/>
  <c r="O141" i="1"/>
  <c r="P140" i="1"/>
  <c r="O140" i="1"/>
  <c r="P139" i="1"/>
  <c r="O139" i="1"/>
  <c r="P138" i="1"/>
  <c r="O138" i="1"/>
  <c r="P137" i="1"/>
  <c r="O137" i="1"/>
  <c r="P136" i="1"/>
  <c r="O136" i="1"/>
  <c r="P135" i="1"/>
  <c r="O135" i="1"/>
  <c r="P134" i="1"/>
  <c r="O134" i="1"/>
  <c r="P133" i="1"/>
  <c r="O133" i="1"/>
  <c r="P132" i="1"/>
  <c r="O132" i="1"/>
  <c r="P131" i="1"/>
  <c r="O131" i="1"/>
  <c r="P130" i="1"/>
  <c r="O130" i="1"/>
  <c r="P129" i="1"/>
  <c r="O129" i="1"/>
  <c r="P128" i="1"/>
  <c r="O128" i="1"/>
  <c r="P127" i="1"/>
  <c r="O127" i="1"/>
  <c r="P126" i="1"/>
  <c r="O126" i="1"/>
  <c r="P125" i="1"/>
  <c r="O125" i="1"/>
  <c r="P124" i="1"/>
  <c r="O124" i="1"/>
  <c r="P119" i="1"/>
  <c r="O119" i="1"/>
  <c r="P118" i="1"/>
  <c r="O118" i="1"/>
  <c r="P117" i="1"/>
  <c r="O117" i="1"/>
  <c r="P116" i="1"/>
  <c r="O116" i="1"/>
  <c r="P115" i="1"/>
  <c r="O115" i="1"/>
  <c r="P114" i="1"/>
  <c r="O114" i="1"/>
  <c r="P113" i="1"/>
  <c r="O113" i="1"/>
  <c r="P112" i="1"/>
  <c r="O112" i="1"/>
  <c r="P111" i="1"/>
  <c r="O111" i="1"/>
  <c r="P110" i="1"/>
  <c r="O110" i="1"/>
  <c r="P109" i="1"/>
  <c r="O109" i="1"/>
  <c r="P108" i="1"/>
  <c r="O108" i="1"/>
  <c r="P106" i="1"/>
  <c r="O106" i="1"/>
  <c r="P107" i="1"/>
  <c r="O107" i="1"/>
  <c r="P105" i="1"/>
  <c r="O105" i="1"/>
  <c r="P104" i="1"/>
  <c r="O104" i="1"/>
  <c r="P103" i="1"/>
  <c r="O103" i="1"/>
  <c r="P102" i="1"/>
  <c r="O102" i="1"/>
  <c r="P101" i="1"/>
  <c r="O101" i="1"/>
  <c r="P100" i="1"/>
  <c r="O100" i="1"/>
  <c r="P99" i="1"/>
  <c r="O99" i="1"/>
  <c r="P98" i="1"/>
  <c r="O98" i="1"/>
  <c r="P97" i="1"/>
  <c r="O97" i="1"/>
  <c r="P96" i="1"/>
  <c r="O96" i="1"/>
  <c r="P95" i="1"/>
  <c r="O95" i="1"/>
  <c r="P94" i="1"/>
  <c r="O94" i="1"/>
  <c r="P93" i="1"/>
  <c r="O93" i="1"/>
  <c r="P92" i="1"/>
  <c r="O92" i="1"/>
  <c r="P91" i="1"/>
  <c r="O91" i="1"/>
  <c r="P90" i="1"/>
  <c r="O90" i="1"/>
  <c r="P89" i="1"/>
  <c r="O89" i="1"/>
  <c r="P88" i="1"/>
  <c r="O88" i="1"/>
  <c r="P87" i="1"/>
  <c r="O87" i="1"/>
  <c r="P86" i="1"/>
  <c r="O86" i="1"/>
  <c r="P85" i="1"/>
  <c r="O85" i="1"/>
  <c r="P84" i="1"/>
  <c r="O84" i="1"/>
  <c r="P83" i="1"/>
  <c r="O83" i="1"/>
  <c r="P82" i="1"/>
  <c r="O82" i="1"/>
  <c r="P81" i="1"/>
  <c r="O81" i="1"/>
  <c r="P80" i="1"/>
  <c r="O80" i="1"/>
  <c r="P79" i="1"/>
  <c r="O79" i="1"/>
  <c r="P78" i="1"/>
  <c r="O78" i="1"/>
  <c r="P77" i="1"/>
  <c r="O77" i="1"/>
  <c r="P76" i="1"/>
  <c r="O76" i="1"/>
  <c r="P75" i="1"/>
  <c r="O75" i="1"/>
  <c r="P74" i="1"/>
  <c r="O74" i="1"/>
  <c r="P73" i="1"/>
  <c r="O73" i="1"/>
  <c r="P72" i="1"/>
  <c r="O72" i="1"/>
  <c r="P71" i="1"/>
  <c r="O71" i="1"/>
  <c r="P70" i="1"/>
  <c r="O70" i="1"/>
  <c r="P69" i="1"/>
  <c r="O69" i="1"/>
  <c r="P68" i="1"/>
  <c r="O68" i="1"/>
  <c r="P67" i="1"/>
  <c r="O67" i="1"/>
  <c r="P66" i="1"/>
  <c r="O66" i="1"/>
  <c r="P65" i="1"/>
  <c r="O65" i="1"/>
  <c r="P64" i="1"/>
  <c r="O64" i="1"/>
  <c r="P60" i="1"/>
  <c r="O60" i="1"/>
  <c r="P59" i="1"/>
  <c r="O59" i="1"/>
  <c r="P58" i="1"/>
  <c r="O58" i="1"/>
  <c r="P57" i="1"/>
  <c r="O57" i="1"/>
  <c r="P56" i="1"/>
  <c r="O56" i="1"/>
  <c r="P55" i="1"/>
  <c r="O55" i="1"/>
  <c r="P54" i="1"/>
  <c r="O54" i="1"/>
  <c r="P53" i="1"/>
  <c r="O53" i="1"/>
  <c r="P52" i="1"/>
  <c r="O52" i="1"/>
  <c r="P51" i="1"/>
  <c r="O51" i="1"/>
  <c r="P50" i="1"/>
  <c r="O50" i="1"/>
  <c r="P49" i="1"/>
  <c r="O49" i="1"/>
  <c r="P48" i="1"/>
  <c r="O48" i="1"/>
  <c r="P47" i="1"/>
  <c r="O47" i="1"/>
  <c r="P46" i="1"/>
  <c r="O46" i="1"/>
  <c r="P45" i="1"/>
  <c r="O45" i="1"/>
  <c r="P44" i="1"/>
  <c r="O44" i="1"/>
  <c r="P43" i="1"/>
  <c r="O43" i="1"/>
  <c r="P42" i="1"/>
  <c r="O42" i="1"/>
  <c r="P41" i="1"/>
  <c r="O41" i="1"/>
  <c r="P40" i="1"/>
  <c r="O40" i="1"/>
  <c r="P39" i="1"/>
  <c r="O39" i="1"/>
  <c r="P38" i="1"/>
  <c r="O38" i="1"/>
  <c r="P37" i="1"/>
  <c r="O37" i="1"/>
  <c r="P36" i="1"/>
  <c r="O36" i="1"/>
  <c r="P35" i="1"/>
  <c r="O35" i="1"/>
  <c r="P34" i="1"/>
  <c r="O34" i="1"/>
  <c r="P31" i="1"/>
  <c r="O31" i="1"/>
  <c r="P30" i="1"/>
  <c r="O30" i="1"/>
  <c r="P29" i="1"/>
  <c r="O29" i="1"/>
  <c r="P28" i="1"/>
  <c r="O28" i="1"/>
  <c r="P27" i="1"/>
  <c r="O27" i="1"/>
  <c r="P26" i="1"/>
  <c r="O26" i="1"/>
  <c r="P25" i="1"/>
  <c r="O25" i="1"/>
  <c r="P20" i="1"/>
  <c r="O20" i="1"/>
  <c r="P19" i="1"/>
  <c r="O19" i="1"/>
  <c r="P18" i="1"/>
  <c r="O18" i="1"/>
  <c r="P17" i="1"/>
  <c r="O17" i="1"/>
  <c r="P16" i="1"/>
  <c r="O16" i="1"/>
  <c r="P15" i="1"/>
  <c r="O15" i="1"/>
  <c r="P14" i="1"/>
  <c r="O14" i="1"/>
  <c r="P13" i="1"/>
  <c r="O13" i="1"/>
  <c r="P12" i="1"/>
  <c r="O12" i="1"/>
  <c r="P11" i="1"/>
  <c r="O11" i="1"/>
  <c r="P10" i="1"/>
  <c r="O10" i="1"/>
  <c r="P9" i="1"/>
  <c r="O9" i="1"/>
  <c r="P8" i="1"/>
  <c r="O8" i="1"/>
  <c r="P7" i="1"/>
  <c r="O7" i="1"/>
  <c r="P6" i="1"/>
  <c r="O6" i="1"/>
  <c r="R87" i="1"/>
  <c r="R86" i="1"/>
  <c r="R85" i="1"/>
  <c r="A87" i="1"/>
  <c r="A86" i="1"/>
  <c r="A85" i="1"/>
  <c r="R106" i="1"/>
  <c r="A106" i="1"/>
  <c r="L209" i="1"/>
  <c r="L208" i="1"/>
  <c r="L207" i="1"/>
  <c r="L206" i="1"/>
  <c r="L205" i="1"/>
  <c r="L204" i="1"/>
  <c r="L203" i="1"/>
  <c r="L200" i="1"/>
  <c r="Q86" i="1" l="1"/>
  <c r="Q85" i="1"/>
  <c r="Q6" i="1"/>
  <c r="Q87" i="1"/>
  <c r="Q106" i="1"/>
  <c r="L210" i="1"/>
  <c r="L212" i="1"/>
  <c r="R20" i="1"/>
  <c r="Q20" i="1"/>
  <c r="R19" i="1"/>
  <c r="R18" i="1"/>
  <c r="R17" i="1"/>
  <c r="Q17" i="1"/>
  <c r="A20" i="1"/>
  <c r="A19" i="1"/>
  <c r="A18" i="1"/>
  <c r="A17" i="1"/>
  <c r="Q19" i="1" l="1"/>
  <c r="Q18" i="1"/>
  <c r="A148" i="1"/>
  <c r="A147" i="1"/>
  <c r="A146" i="1"/>
  <c r="R148" i="1"/>
  <c r="R147" i="1"/>
  <c r="R146" i="1"/>
  <c r="A82" i="1"/>
  <c r="R82" i="1"/>
  <c r="R25" i="1"/>
  <c r="Q148" i="1" l="1"/>
  <c r="Q147" i="1"/>
  <c r="Q82" i="1"/>
  <c r="Q146" i="1"/>
  <c r="G31" i="3"/>
  <c r="G57" i="3"/>
  <c r="H55" i="3" s="1"/>
  <c r="G53" i="3"/>
  <c r="H51" i="3" s="1"/>
  <c r="G47" i="3"/>
  <c r="H45" i="3" s="1"/>
  <c r="G41" i="3"/>
  <c r="G40" i="3"/>
  <c r="G39" i="3"/>
  <c r="G32" i="3"/>
  <c r="G30" i="3"/>
  <c r="G13" i="3"/>
  <c r="G21" i="3"/>
  <c r="G20" i="3"/>
  <c r="G19" i="3"/>
  <c r="G18" i="3"/>
  <c r="F78" i="2"/>
  <c r="F77" i="2"/>
  <c r="F74" i="2"/>
  <c r="F73" i="2"/>
  <c r="F66" i="2"/>
  <c r="F65" i="2"/>
  <c r="F62" i="2"/>
  <c r="F61" i="2"/>
  <c r="F60" i="2"/>
  <c r="F52" i="2"/>
  <c r="H64" i="3" s="1"/>
  <c r="F46" i="2"/>
  <c r="G44" i="2" s="1"/>
  <c r="F42" i="2"/>
  <c r="G40" i="2" s="1"/>
  <c r="F37" i="2"/>
  <c r="G35" i="2" s="1"/>
  <c r="F33" i="2"/>
  <c r="F32" i="2"/>
  <c r="F31" i="2"/>
  <c r="F30" i="2"/>
  <c r="F24" i="2"/>
  <c r="F23" i="2"/>
  <c r="F22" i="2"/>
  <c r="F21" i="2"/>
  <c r="F17" i="2"/>
  <c r="F16" i="2"/>
  <c r="F15" i="2"/>
  <c r="F14" i="2"/>
  <c r="F13" i="2"/>
  <c r="F12" i="2"/>
  <c r="F11" i="2"/>
  <c r="F10" i="2"/>
  <c r="H37" i="3" l="1"/>
  <c r="H28" i="3"/>
  <c r="H16" i="3"/>
  <c r="H11" i="3"/>
  <c r="G64" i="2"/>
  <c r="G59" i="2"/>
  <c r="G76" i="2"/>
  <c r="G72" i="2"/>
  <c r="G28" i="2"/>
  <c r="G19" i="2"/>
  <c r="G8" i="2"/>
  <c r="H23" i="3" l="1"/>
  <c r="H34" i="3" s="1"/>
  <c r="G68" i="2"/>
  <c r="G80" i="2"/>
  <c r="G26" i="2"/>
  <c r="G81" i="2" l="1"/>
  <c r="H73" i="3"/>
  <c r="H74" i="3"/>
  <c r="H43" i="3"/>
  <c r="H49" i="3" s="1"/>
  <c r="H60" i="3" s="1"/>
  <c r="F53" i="2" l="1"/>
  <c r="G50" i="2" s="1"/>
  <c r="G55" i="2" s="1"/>
  <c r="H75" i="3"/>
  <c r="H69" i="3"/>
  <c r="N209" i="1" l="1"/>
  <c r="N208" i="1"/>
  <c r="N207" i="1"/>
  <c r="N206" i="1"/>
  <c r="N205" i="1"/>
  <c r="N204" i="1"/>
  <c r="N203" i="1"/>
  <c r="M209" i="1"/>
  <c r="M208" i="1"/>
  <c r="M207" i="1"/>
  <c r="M206" i="1"/>
  <c r="M205" i="1"/>
  <c r="M204" i="1"/>
  <c r="M203" i="1"/>
  <c r="K209" i="1"/>
  <c r="K208" i="1"/>
  <c r="K207" i="1"/>
  <c r="K206" i="1"/>
  <c r="K205" i="1"/>
  <c r="K204" i="1"/>
  <c r="K203" i="1"/>
  <c r="N200" i="1"/>
  <c r="K212" i="1" l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4" i="1"/>
  <c r="A83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0" i="1"/>
  <c r="A59" i="1"/>
  <c r="A58" i="1"/>
  <c r="A57" i="1"/>
  <c r="A56" i="1"/>
  <c r="A55" i="1"/>
  <c r="A54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4" i="1"/>
  <c r="R83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0" i="1"/>
  <c r="R59" i="1"/>
  <c r="R58" i="1"/>
  <c r="R57" i="1"/>
  <c r="R56" i="1"/>
  <c r="R55" i="1"/>
  <c r="R54" i="1"/>
  <c r="K213" i="1" l="1"/>
  <c r="J213" i="1"/>
  <c r="N212" i="1"/>
  <c r="Q83" i="1"/>
  <c r="Q94" i="1"/>
  <c r="Q105" i="1"/>
  <c r="Q114" i="1"/>
  <c r="Q158" i="1"/>
  <c r="Q166" i="1"/>
  <c r="Q177" i="1"/>
  <c r="M212" i="1"/>
  <c r="L213" i="1" s="1"/>
  <c r="Q58" i="1"/>
  <c r="Q102" i="1"/>
  <c r="Q111" i="1"/>
  <c r="Q126" i="1"/>
  <c r="Q174" i="1"/>
  <c r="Q182" i="1"/>
  <c r="Q134" i="1"/>
  <c r="Q55" i="1"/>
  <c r="Q77" i="1"/>
  <c r="Q119" i="1"/>
  <c r="Q131" i="1"/>
  <c r="Q142" i="1"/>
  <c r="Q153" i="1"/>
  <c r="Q192" i="1"/>
  <c r="Q69" i="1"/>
  <c r="Q66" i="1"/>
  <c r="Q74" i="1"/>
  <c r="Q89" i="1"/>
  <c r="Q97" i="1"/>
  <c r="Q139" i="1"/>
  <c r="Q150" i="1"/>
  <c r="Q161" i="1"/>
  <c r="Q169" i="1"/>
  <c r="M200" i="1"/>
  <c r="Q56" i="1"/>
  <c r="Q59" i="1"/>
  <c r="Q65" i="1"/>
  <c r="Q75" i="1"/>
  <c r="Q78" i="1"/>
  <c r="Q81" i="1"/>
  <c r="Q95" i="1"/>
  <c r="Q98" i="1"/>
  <c r="Q101" i="1"/>
  <c r="Q112" i="1"/>
  <c r="Q115" i="1"/>
  <c r="Q118" i="1"/>
  <c r="Q132" i="1"/>
  <c r="Q135" i="1"/>
  <c r="Q138" i="1"/>
  <c r="Q151" i="1"/>
  <c r="Q154" i="1"/>
  <c r="Q157" i="1"/>
  <c r="Q167" i="1"/>
  <c r="Q170" i="1"/>
  <c r="Q173" i="1"/>
  <c r="Q183" i="1"/>
  <c r="Q188" i="1"/>
  <c r="Q71" i="1"/>
  <c r="Q91" i="1"/>
  <c r="Q108" i="1"/>
  <c r="Q128" i="1"/>
  <c r="Q144" i="1"/>
  <c r="Q163" i="1"/>
  <c r="Q179" i="1"/>
  <c r="Q197" i="1"/>
  <c r="Q84" i="1"/>
  <c r="Q103" i="1"/>
  <c r="Q124" i="1"/>
  <c r="Q140" i="1"/>
  <c r="Q159" i="1"/>
  <c r="Q175" i="1"/>
  <c r="Q193" i="1"/>
  <c r="Q54" i="1"/>
  <c r="Q70" i="1"/>
  <c r="Q73" i="1"/>
  <c r="Q90" i="1"/>
  <c r="Q93" i="1"/>
  <c r="Q107" i="1"/>
  <c r="Q110" i="1"/>
  <c r="Q127" i="1"/>
  <c r="Q130" i="1"/>
  <c r="Q143" i="1"/>
  <c r="Q149" i="1"/>
  <c r="Q162" i="1"/>
  <c r="Q165" i="1"/>
  <c r="Q178" i="1"/>
  <c r="Q181" i="1"/>
  <c r="Q196" i="1"/>
  <c r="Q67" i="1"/>
  <c r="Q99" i="1"/>
  <c r="Q79" i="1"/>
  <c r="Q155" i="1"/>
  <c r="Q60" i="1"/>
  <c r="Q116" i="1"/>
  <c r="Q136" i="1"/>
  <c r="Q171" i="1"/>
  <c r="Q189" i="1"/>
  <c r="Q57" i="1"/>
  <c r="Q64" i="1"/>
  <c r="Q68" i="1"/>
  <c r="Q72" i="1"/>
  <c r="Q76" i="1"/>
  <c r="Q80" i="1"/>
  <c r="Q88" i="1"/>
  <c r="Q92" i="1"/>
  <c r="Q96" i="1"/>
  <c r="Q100" i="1"/>
  <c r="Q104" i="1"/>
  <c r="Q109" i="1"/>
  <c r="Q113" i="1"/>
  <c r="Q117" i="1"/>
  <c r="Q125" i="1"/>
  <c r="Q129" i="1"/>
  <c r="Q133" i="1"/>
  <c r="Q137" i="1"/>
  <c r="Q141" i="1"/>
  <c r="Q145" i="1"/>
  <c r="Q152" i="1"/>
  <c r="Q156" i="1"/>
  <c r="Q160" i="1"/>
  <c r="Q164" i="1"/>
  <c r="Q168" i="1"/>
  <c r="Q172" i="1"/>
  <c r="Q176" i="1"/>
  <c r="Q180" i="1"/>
  <c r="Q185" i="1"/>
  <c r="Q191" i="1"/>
  <c r="Q195" i="1"/>
  <c r="Q199" i="1"/>
  <c r="Q184" i="1"/>
  <c r="Q190" i="1"/>
  <c r="Q194" i="1"/>
  <c r="Q198" i="1"/>
  <c r="Q26" i="1" l="1"/>
  <c r="Q28" i="1"/>
  <c r="Q30" i="1"/>
  <c r="Q34" i="1"/>
  <c r="Q36" i="1"/>
  <c r="Q38" i="1"/>
  <c r="Q44" i="1"/>
  <c r="Q46" i="1"/>
  <c r="Q48" i="1"/>
  <c r="Q50" i="1"/>
  <c r="Q52" i="1"/>
  <c r="P200" i="1"/>
  <c r="O200" i="1"/>
  <c r="Q12" i="1"/>
  <c r="Q9" i="1"/>
  <c r="Q11" i="1"/>
  <c r="Q15" i="1"/>
  <c r="Q25" i="1"/>
  <c r="Q27" i="1"/>
  <c r="Q37" i="1"/>
  <c r="Q41" i="1"/>
  <c r="Q43" i="1"/>
  <c r="Q45" i="1"/>
  <c r="Q53" i="1"/>
  <c r="Q13" i="1"/>
  <c r="Q8" i="1"/>
  <c r="Q10" i="1"/>
  <c r="Q16" i="1"/>
  <c r="Q42" i="1"/>
  <c r="Q29" i="1"/>
  <c r="Q35" i="1"/>
  <c r="Q51" i="1"/>
  <c r="M213" i="1"/>
  <c r="N210" i="1"/>
  <c r="Q39" i="1"/>
  <c r="Q7" i="1"/>
  <c r="Q14" i="1"/>
  <c r="Q31" i="1"/>
  <c r="Q40" i="1"/>
  <c r="Q47" i="1"/>
  <c r="Q49" i="1"/>
  <c r="M210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1" i="1"/>
  <c r="A30" i="1"/>
  <c r="A29" i="1"/>
  <c r="A28" i="1"/>
  <c r="A27" i="1"/>
  <c r="A26" i="1"/>
  <c r="A25" i="1"/>
  <c r="A16" i="1"/>
  <c r="A15" i="1"/>
  <c r="A14" i="1"/>
  <c r="A13" i="1"/>
  <c r="A12" i="1"/>
  <c r="A11" i="1"/>
  <c r="A10" i="1"/>
  <c r="A9" i="1"/>
  <c r="A8" i="1"/>
  <c r="A7" i="1"/>
  <c r="A6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1" i="1"/>
  <c r="R30" i="1"/>
  <c r="R29" i="1"/>
  <c r="R28" i="1"/>
  <c r="R27" i="1"/>
  <c r="R26" i="1"/>
  <c r="R16" i="1"/>
  <c r="R15" i="1"/>
  <c r="R14" i="1"/>
  <c r="R13" i="1"/>
  <c r="R12" i="1"/>
  <c r="R11" i="1"/>
  <c r="R10" i="1"/>
  <c r="R9" i="1"/>
  <c r="R8" i="1"/>
  <c r="R7" i="1"/>
  <c r="R6" i="1"/>
  <c r="Q200" i="1" l="1"/>
  <c r="K210" i="1"/>
</calcChain>
</file>

<file path=xl/sharedStrings.xml><?xml version="1.0" encoding="utf-8"?>
<sst xmlns="http://schemas.openxmlformats.org/spreadsheetml/2006/main" count="516" uniqueCount="235">
  <si>
    <t>BALANCE DE COMPROBACION COMPARATIVO</t>
  </si>
  <si>
    <t>CUENTA</t>
  </si>
  <si>
    <t>DESCRIPCION DE LA CUENTA</t>
  </si>
  <si>
    <t>VARIACION</t>
  </si>
  <si>
    <t>Mensual Diciembre</t>
  </si>
  <si>
    <t>L</t>
  </si>
  <si>
    <t>COMENTARIO</t>
  </si>
  <si>
    <t>R</t>
  </si>
  <si>
    <t>ACTIVO</t>
  </si>
  <si>
    <t>PASIVO</t>
  </si>
  <si>
    <t>CAPITAL SOCIAL</t>
  </si>
  <si>
    <t>RESERVA LEGAL</t>
  </si>
  <si>
    <t>IMPUESTOS MUNICIPALES</t>
  </si>
  <si>
    <t>RESULTADOS ACUMULADOS</t>
  </si>
  <si>
    <t>RESULTADOS MENSUAL</t>
  </si>
  <si>
    <t>DEPOSITOS A PLAZO</t>
  </si>
  <si>
    <t>GASTOS PAGADOS POR ANTICIPADO</t>
  </si>
  <si>
    <t>IMPUESTO SOBRE LA RENTA</t>
  </si>
  <si>
    <t>SCOTIABANK EL SALVADOR, S.A.</t>
  </si>
  <si>
    <t>CAPITAL</t>
  </si>
  <si>
    <t>INGRESOS</t>
  </si>
  <si>
    <t>CUSCATLAN SV INVERSIONES, S.A. DE C.V. CASA DE CORREDORES DE BOLSA</t>
  </si>
  <si>
    <t>ACTIVO CORRIENTE</t>
  </si>
  <si>
    <t>BANCOS Y OTRAS INSTITUCIONES FINANCIERAS</t>
  </si>
  <si>
    <t>BANCOS Y OTRAS INSTITUCIONES FINANCIERAS LOCALES</t>
  </si>
  <si>
    <t>DEPOSITOS EN CUENTA CORRIENTE</t>
  </si>
  <si>
    <t>SCOTIABANK EL SALVADOR CTA CTE # 02-40-020211</t>
  </si>
  <si>
    <t>SCOTIABANK EL SALVADOR CTA CTE # 71-40-018095</t>
  </si>
  <si>
    <t>SCOTIABANK EL SALVADOR CTA CTE # 02-09-101262</t>
  </si>
  <si>
    <t>DAVIVIENDA</t>
  </si>
  <si>
    <t>BANCO ATLANTIDA</t>
  </si>
  <si>
    <t>RENDIMIENTOS POR COBRAR</t>
  </si>
  <si>
    <t>RENDIMIENTOS POR COBRAR EN M.L.</t>
  </si>
  <si>
    <t>IMPUESTOS</t>
  </si>
  <si>
    <t>IMPUESTOS A LA RENTA</t>
  </si>
  <si>
    <t>CREDITO FISCAL DEL IMPUESTO SOBRE LA RENTA</t>
  </si>
  <si>
    <t>IMPUESTO SOBRE LA RENTA RETENIDO</t>
  </si>
  <si>
    <t>OTRAS RETENCIONES</t>
  </si>
  <si>
    <t>GASTOS PAGADOS POR ANTICIPADO POR SERVICIOS</t>
  </si>
  <si>
    <t>PRIMAS POR FIANZA</t>
  </si>
  <si>
    <t>SEGUROS E INVERSIONES  S.A. FIANZA-FIOT-164267</t>
  </si>
  <si>
    <t>OTROS GASTOS POR SERVICIO PAGADOS ANTICIPADAMENTE</t>
  </si>
  <si>
    <t>ALCALDIA MUNICIPAL DE SAN SALVADOR</t>
  </si>
  <si>
    <t>ACTIVO NO CORRIENTE</t>
  </si>
  <si>
    <t>INVERSIONES FINANCIERAS A LARGO PLAZO</t>
  </si>
  <si>
    <t>INVERSIONES CONSERVADAS PARA NEGOCIACION</t>
  </si>
  <si>
    <t>ACCIONES</t>
  </si>
  <si>
    <t>BOLSA DE VALORES DE EL SALVADOR  S.A. DE C.V.</t>
  </si>
  <si>
    <t>ACTIVOS INTANGIBLES</t>
  </si>
  <si>
    <t>DERECHOS DE EXPLOTACION DE PUESTO DE BOLSA</t>
  </si>
  <si>
    <t>PASIVO CORRIENTE</t>
  </si>
  <si>
    <t>OBLIGACIONES POR OPERACIONES BURSATILES</t>
  </si>
  <si>
    <t>OBLIGACIONES POR SERVICIOS DE ADMINISTRACION DE CARTERA</t>
  </si>
  <si>
    <t>OTRAS OBLIGACIONES</t>
  </si>
  <si>
    <t>PLAN CRECIMIENTO ACELERADO</t>
  </si>
  <si>
    <t>CUENTAS POR PAGAR</t>
  </si>
  <si>
    <t>CUENTAS POR PAGAR POR SERVICIOS</t>
  </si>
  <si>
    <t>SERVICIOS POR PAGAR DE COMUNICACION Y TELEFONO</t>
  </si>
  <si>
    <t>CTE TELECOM PERSONAL, S.A. DE C.V.</t>
  </si>
  <si>
    <t>SERVICIOS PROFESIONALES POR PAGAR</t>
  </si>
  <si>
    <t>KPMG, S.A.</t>
  </si>
  <si>
    <t>ERNST   YOUNG EL SALVADOR, S.A. DE C.V.</t>
  </si>
  <si>
    <t>OTROS SERVICIOS POR PAGAR</t>
  </si>
  <si>
    <t>ACREEDORES VARIOS</t>
  </si>
  <si>
    <t>DUTRIZ HERMANOS  S.A. DE C.V.</t>
  </si>
  <si>
    <t>PROVISIONES POR PAGAR</t>
  </si>
  <si>
    <t>PROVISION POR INTERESES POR PAGAR DE PRESTAMOS BANCARIOS</t>
  </si>
  <si>
    <t>BANCO CUSCATLAN SV, S.A</t>
  </si>
  <si>
    <t>CUENTAS POR PAGAR RELACIONADAS</t>
  </si>
  <si>
    <t>CUENTAS POR PAGAR A EMPRESAS RELACIONADAS</t>
  </si>
  <si>
    <t>PRESTAMOS</t>
  </si>
  <si>
    <t>OTRAS CUENTAS POR PAGAR A EMPRESAS RELACIONADAS</t>
  </si>
  <si>
    <t>IMPUESTOS POR PAGAR PROPIOS</t>
  </si>
  <si>
    <t>DIRECCION GENERAL DE IMPUESTOS INTERNOS</t>
  </si>
  <si>
    <t>PATRIMONIO NETO</t>
  </si>
  <si>
    <t>CAPITAL SUSCRITO MINIMO</t>
  </si>
  <si>
    <t>CAPITAL SOCIAL FIJO</t>
  </si>
  <si>
    <t>RESERVAS DE CAPITAL</t>
  </si>
  <si>
    <t>RESULTADOS</t>
  </si>
  <si>
    <t>RESULTADOS ACUMULADOS DE EJERCICIOS ANTERIORES</t>
  </si>
  <si>
    <t>UTILIDAD ACUMULADA  DE EJERCICIOS ANTERIORES</t>
  </si>
  <si>
    <t>UTILIDAD POR APLICAR</t>
  </si>
  <si>
    <t>UTILIDAD DE 2010</t>
  </si>
  <si>
    <t>UTILIDAD DE 2011</t>
  </si>
  <si>
    <t>UTILIDAD DE 2012</t>
  </si>
  <si>
    <t>UTILIDAD DE 2013</t>
  </si>
  <si>
    <t>UTILIDAD DE 2014</t>
  </si>
  <si>
    <t>PERDIDA ACUMULADA  DE EJERCICIO ANTERIORES</t>
  </si>
  <si>
    <t>PERDIDA ACUMULADA DE EJERCICIO ANTERIORES</t>
  </si>
  <si>
    <t>PERDIDA DE 2009</t>
  </si>
  <si>
    <t>PERDIDA DE 2015</t>
  </si>
  <si>
    <t>PERDIDA DE 2016</t>
  </si>
  <si>
    <t>PERDIDA DE 2017</t>
  </si>
  <si>
    <t>PERDIDA DE 2018</t>
  </si>
  <si>
    <t>PERDIDA DE 2019</t>
  </si>
  <si>
    <t>GASTOS</t>
  </si>
  <si>
    <t>GASTOS DE OPERACION</t>
  </si>
  <si>
    <t>GASTOS DE OPERACION DE SERVICIOS BURSATILES</t>
  </si>
  <si>
    <t>GASTOS DE OPERACION POR SERVICIOS BURSATILES</t>
  </si>
  <si>
    <t>GASTOS POR COMISIONES DE BOLSA DE VALORES POR OPERACIONES</t>
  </si>
  <si>
    <t>GASTOS GENERALES DE ADMINISTRACION Y DE PERSONAL DE OPERACIONES</t>
  </si>
  <si>
    <t>GASTOS POR SERVICIOS RECIBIDOS DE TERCEROS</t>
  </si>
  <si>
    <t>SERVICIOS DE COMUNICACION</t>
  </si>
  <si>
    <t>SERVICIOS DE COMUNICACION TELEFONO</t>
  </si>
  <si>
    <t>SERVICIOS DE CUSTODIA DE VALORES</t>
  </si>
  <si>
    <t>SERVICIOS DE INFORMATICA</t>
  </si>
  <si>
    <t>SERVICIOS DE IMPRENTA</t>
  </si>
  <si>
    <t>AUDITORIA EXTERNA</t>
  </si>
  <si>
    <t>AUDITORIA EXTERNA FINANCIERA</t>
  </si>
  <si>
    <t>AUDITORIA EXTERNA FISCAL</t>
  </si>
  <si>
    <t>HONORARIOS POR ESTUDIOS DE PRECIOS A TRANSFERENCIAS</t>
  </si>
  <si>
    <t>SERVICIOS DE PUBLICIDAD</t>
  </si>
  <si>
    <t>IMPUESTOS Y CONTRIBUCIONES</t>
  </si>
  <si>
    <t>OTROS IMPUESTOS Y CONTRIBUCIONES</t>
  </si>
  <si>
    <t>GASTOS POR DEPRECIACION AMORTIZACION Y DETERIORO POR OPERACIONES</t>
  </si>
  <si>
    <t>AMORTIZACION DE ACTIVOS INTANGIBLES</t>
  </si>
  <si>
    <t>AMORTIZACION DE PUESTO DE BOLSA</t>
  </si>
  <si>
    <t>GASTOS FINANCIEROS</t>
  </si>
  <si>
    <t>OTROS GASTOS FINANCIEROS</t>
  </si>
  <si>
    <t>GASTOS POR CREDITOS</t>
  </si>
  <si>
    <t>GASTOS POR LINEAS DE CREDITO</t>
  </si>
  <si>
    <t>GASTOS POR GARANTIAS CONTRATADAS</t>
  </si>
  <si>
    <t>GASTOS EXTRAORDINARIOS</t>
  </si>
  <si>
    <t>OTROS GASTOS EXTRAORDINARIOS</t>
  </si>
  <si>
    <t>INGRESOS FINANCIEROS</t>
  </si>
  <si>
    <t>INGRESOS POR INVERSIONES FINANCIERAS</t>
  </si>
  <si>
    <t>INGRESOS GRAVADOS POR IMPUESTO SOBRE LA RENTA</t>
  </si>
  <si>
    <t>INGRESOS POR OPERACIONES DE INVERSION EN TITULOS VALORES DE RENT</t>
  </si>
  <si>
    <t>ING X OPERAC. DE INVERSION EN TITULOS VALORES DE RENTA VARIABLE</t>
  </si>
  <si>
    <t>OTROS INGRESOS FINANCIEROS</t>
  </si>
  <si>
    <t>OTROS INGRESOS FINANCIEROS SCOTIABANK EL SALVADOR</t>
  </si>
  <si>
    <t>OTROS INGRESOS FINANCIEROS OTROS</t>
  </si>
  <si>
    <t>CONTINGENTES DE COMPROMISOS Y DE CONTROL PROPIAS</t>
  </si>
  <si>
    <t>CUENTAS CONTINGENTES DE COMPROMISO DEUDORAS</t>
  </si>
  <si>
    <t>GARANTIAS OTORGADAS</t>
  </si>
  <si>
    <t>POR OPERACIONES BURSATILES</t>
  </si>
  <si>
    <t>FIANZA DE FIEL CUMPLIMIENTO</t>
  </si>
  <si>
    <t>CONTINGENTES DE COMPROMISO Y CONTROL PROPIAS</t>
  </si>
  <si>
    <t>CUENTAS CONTINGENTES Y DE COMPROMISOS</t>
  </si>
  <si>
    <t>RESPONSABILIDAD POR GARANTIAS OTORGADAS</t>
  </si>
  <si>
    <t>RESPONSABILIDAD POR OTRAS GARANTIAS OTORGADAS</t>
  </si>
  <si>
    <t>SEGUROS E INVERSIONES   S.A.</t>
  </si>
  <si>
    <t xml:space="preserve">Casa de corredores de bolsa  </t>
  </si>
  <si>
    <t>(Compañía salvadoreña, subsidiaria de Banco Cuscatlán de El Salvador, S.A.)</t>
  </si>
  <si>
    <t>(Expresado en Dolares de los Estados Unidos de America)</t>
  </si>
  <si>
    <t>CORRIENTE</t>
  </si>
  <si>
    <t>DISPONIBLE RESTRINGIDO</t>
  </si>
  <si>
    <t>INVERSIONES TEMPORALES</t>
  </si>
  <si>
    <t xml:space="preserve">CUENTAS Y DOCUMENTOS POR COBRAR </t>
  </si>
  <si>
    <t>CUENTAS Y DOCUMENTOS POR COBRAR RELACIONADAS</t>
  </si>
  <si>
    <t>ACTIVOS NO CORRIENTES</t>
  </si>
  <si>
    <t>INMUEBLES</t>
  </si>
  <si>
    <t>MUEBLES</t>
  </si>
  <si>
    <t>TOTAL ACTIVO</t>
  </si>
  <si>
    <t>PASIVO NO CORRIENTE</t>
  </si>
  <si>
    <t>INGRESOS DIFERIDOS</t>
  </si>
  <si>
    <t>PATRIMONIO</t>
  </si>
  <si>
    <t>RESERVA DE CAPITAL</t>
  </si>
  <si>
    <t>REVALUACIONES</t>
  </si>
  <si>
    <t>RESULTADOS DEL PRESENTE EJERCICIO</t>
  </si>
  <si>
    <t>TOTAL PASIVO MAS PATRIMONIO</t>
  </si>
  <si>
    <t xml:space="preserve">VAL. DE EMIS. EXISTENCIA xNEGOCIAR </t>
  </si>
  <si>
    <t>OTRAS CONTINGENCIAS Y COMPROMISOS</t>
  </si>
  <si>
    <t>CUENTAS DE CONTROL DEUDORAS</t>
  </si>
  <si>
    <t>VALORES Y BIENES PROPIOS EN CUSTODIA</t>
  </si>
  <si>
    <t>VALORES Y BIENES PROPIOS CEDIDOS EN GARANTIA</t>
  </si>
  <si>
    <t>TOTAL</t>
  </si>
  <si>
    <t>CONTINGENTES DE COMPROMISO Y CONTROL ACREEDORAS</t>
  </si>
  <si>
    <t>RESPONSABILIDAD POR OTRAS CONTINGENCIAS Y COMPROMI</t>
  </si>
  <si>
    <t>CONTRACUENTA VALORES Y BIENES PROPIOS EN CUSTODIA</t>
  </si>
  <si>
    <t>CONTRACUENTA VALORES Y BIENES PROPIOS CON GARANTIA</t>
  </si>
  <si>
    <t xml:space="preserve">TOTAL </t>
  </si>
  <si>
    <t xml:space="preserve">CUSCATLAN SV INVERSIONES, S.A. DE C.V. </t>
  </si>
  <si>
    <t>ESTADO DE RESULTADOS ACUMULADO</t>
  </si>
  <si>
    <t>INGRESOS DE OPERACIÓN</t>
  </si>
  <si>
    <t xml:space="preserve">INGRESOS POR SERVICIOS BURSATILES </t>
  </si>
  <si>
    <t>INGRESOS DIVERSOS</t>
  </si>
  <si>
    <t>GASTOS DE OPERACIÓN</t>
  </si>
  <si>
    <t>GASTOS DE OPERACIÓN DE SERVICIOS BURSATILES</t>
  </si>
  <si>
    <t>GASTOS DE OPERACION POR SERV. DE ADMON. DE CARTERA</t>
  </si>
  <si>
    <t>GTOS.GRALES.DE ADMON.Y PERSONAL DE OP. BURSATILES</t>
  </si>
  <si>
    <t>RESULTADO DE OPERACIÓN</t>
  </si>
  <si>
    <t>MAS</t>
  </si>
  <si>
    <t xml:space="preserve">INGRESOS POR INVERSIONES FINANCIERAS </t>
  </si>
  <si>
    <t xml:space="preserve">INGRESOS POR CUENTAS Y DOCUMENTOS POR COBRAR </t>
  </si>
  <si>
    <t>RESULTADOS ANTES DE INTERESES E IMPUESTOS</t>
  </si>
  <si>
    <t>GASTOS DE OPERACIONES POR INVERSIONES PROPIAS</t>
  </si>
  <si>
    <t>GASTOS POR OBLIGACIONES CON INSTITUCIONES FINANCIE</t>
  </si>
  <si>
    <t>RESULTADOS DESPUES DE INTERESES Y ANTES DE IMPUESTOS</t>
  </si>
  <si>
    <t>RESULTADOS DESPUES DE  IMPUESTOS</t>
  </si>
  <si>
    <t>INGRESOS EXTRAORDINARIOS</t>
  </si>
  <si>
    <t>RESULTADO DEL PERIODO</t>
  </si>
  <si>
    <t>UTILIDAD (PERDIDA) RETENIDAS AL PRINCIPIAR EL AÑO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</si>
  <si>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</si>
  <si>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</si>
  <si>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</si>
  <si>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</si>
  <si>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</si>
  <si>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</si>
  <si>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</si>
  <si>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</si>
  <si>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</si>
  <si>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CHEQUES RECHAZADOS</t>
  </si>
  <si>
    <t>SISA INVERSIONES, S.A.</t>
  </si>
  <si>
    <t>GASTOS POR SEGUROS</t>
  </si>
  <si>
    <t>OTROS SEGUROS</t>
  </si>
  <si>
    <t>POLIZAS DE SEGURO</t>
  </si>
  <si>
    <t>GASTOS  POR DEPRECIACION, AMORTIZACION Y DETERIORO  POR OPERACIONES</t>
  </si>
  <si>
    <t xml:space="preserve">Producto que manejaba antes la casa 2009, se mantiene es saldo a favor de cliente </t>
  </si>
  <si>
    <t>OTRAS CUENTAS POR COBRAR</t>
  </si>
  <si>
    <t>DELOITTE CONSULTING, S.A. DE S.V.</t>
  </si>
  <si>
    <t>Mensual Enero</t>
  </si>
  <si>
    <t>OTROS</t>
  </si>
  <si>
    <t>UTILIDAD DEL EJERCICIO</t>
  </si>
  <si>
    <t>UTILIDAD DEL EJERCICIO - GANANCIA Y PERDIDA</t>
  </si>
  <si>
    <t>UTILIDAD DE 2020</t>
  </si>
  <si>
    <t>IMPUESTOS RETENIDOS</t>
  </si>
  <si>
    <t>IMPUESTO SOBRE LA RENTA RETENIDO POR SERVICIOS PROFESIONALES</t>
  </si>
  <si>
    <t>LARGO</t>
  </si>
  <si>
    <t>CUENTAS Y DOCUMENTOS POR COBRAR</t>
  </si>
  <si>
    <t>UTILIDAD 2020</t>
  </si>
  <si>
    <t>INGRESOSxOPERAC DE INVERSION EN TITULOS VALORES DE RENTA VARIABL</t>
  </si>
  <si>
    <t>OTROS INGRESOS POR EXCEDENTE DE PAGOS SSF Y CASF</t>
  </si>
  <si>
    <t>CUENTAS CONTINGENTES Y DE COMPROMISOS ACREEDORAS</t>
  </si>
  <si>
    <t>PAGO A CUENTA DE IMPUESTO A LA RENTA</t>
  </si>
  <si>
    <t>PAGO A CUENTA</t>
  </si>
  <si>
    <t>OTROS INGRESOS VARIOS</t>
  </si>
  <si>
    <t>AL 31 DE AGOSTO DE 2021</t>
  </si>
  <si>
    <t>BALANCE GENERAL AL 31 DE AGOSTO DE 2021</t>
  </si>
  <si>
    <t>PERIODO DEL 1  DE ENERO AL 31 DE AGOSTO DE 2021</t>
  </si>
  <si>
    <t xml:space="preserve">       José Eduardo Luna Roshardt                                                                            Ana Maria Alas de Peña</t>
  </si>
  <si>
    <t xml:space="preserve">         Representante Legal                                                                                             Gerente General</t>
  </si>
  <si>
    <t xml:space="preserve">          Ricardo Ernesto Mejia                                                                                 </t>
  </si>
  <si>
    <t xml:space="preserve">            Contador General                                                                                              </t>
  </si>
  <si>
    <t xml:space="preserve">             Contador General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</si>
</sst>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#,##0.0_);\(#,##0.0\)"/>
    <numFmt numFmtId="165" formatCode="#,##0.000"/>
    <numFmt numFmtId="166" formatCode="_(* #,##0_);_(* \(#,##0\);_(* &quot;-&quot;??_);_(@_)"/>
    <numFmt numFmtId="167" formatCode="#,##0.00_ ;[Red]\-#,##0.00\ 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2"/>
      <name val="Arial"/>
      <family val="2"/>
    </font>
    <font>
      <b/>
      <sz val="9"/>
      <color indexed="9"/>
      <name val="Arial"/>
      <family val="2"/>
    </font>
    <font>
      <b/>
      <sz val="9"/>
      <color indexed="10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u val="singleAccounting"/>
      <sz val="12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0" fillId="0" borderId="0" xfId="0" applyBorder="1"/>
    <xf numFmtId="0" fontId="0" fillId="0" borderId="0" xfId="0"/>
    <xf numFmtId="0" fontId="5" fillId="0" borderId="0" xfId="3" applyFont="1" applyFill="1" applyBorder="1" applyAlignment="1" applyProtection="1">
      <alignment horizontal="left"/>
      <protection locked="0"/>
    </xf>
    <xf numFmtId="164" fontId="6" fillId="3" borderId="1" xfId="3" applyNumberFormat="1" applyFont="1" applyFill="1" applyBorder="1" applyAlignment="1">
      <alignment horizontal="center" vertical="center"/>
    </xf>
    <xf numFmtId="164" fontId="6" fillId="3" borderId="1" xfId="3" applyNumberFormat="1" applyFont="1" applyFill="1" applyBorder="1" applyAlignment="1" applyProtection="1">
      <alignment horizontal="center" vertical="center"/>
    </xf>
    <xf numFmtId="14" fontId="6" fillId="3" borderId="1" xfId="4" applyNumberFormat="1" applyFont="1" applyFill="1" applyBorder="1" applyAlignment="1" applyProtection="1">
      <alignment horizontal="center"/>
      <protection locked="0"/>
    </xf>
    <xf numFmtId="39" fontId="7" fillId="2" borderId="1" xfId="3" applyNumberFormat="1" applyFont="1" applyFill="1" applyBorder="1" applyAlignment="1">
      <alignment horizontal="center" wrapText="1"/>
    </xf>
    <xf numFmtId="0" fontId="2" fillId="2" borderId="0" xfId="0" applyFont="1" applyFill="1"/>
    <xf numFmtId="0" fontId="8" fillId="0" borderId="0" xfId="3" applyFont="1" applyFill="1" applyBorder="1" applyAlignment="1" applyProtection="1">
      <alignment horizontal="left" vertical="center"/>
      <protection locked="0"/>
    </xf>
    <xf numFmtId="40" fontId="0" fillId="0" borderId="0" xfId="0" applyNumberFormat="1"/>
    <xf numFmtId="40" fontId="0" fillId="0" borderId="0" xfId="1" applyNumberFormat="1" applyFont="1"/>
    <xf numFmtId="40" fontId="2" fillId="2" borderId="0" xfId="0" applyNumberFormat="1" applyFont="1" applyFill="1"/>
    <xf numFmtId="40" fontId="0" fillId="2" borderId="0" xfId="0" applyNumberFormat="1" applyFill="1"/>
    <xf numFmtId="0" fontId="0" fillId="0" borderId="0" xfId="0" applyFill="1"/>
    <xf numFmtId="40" fontId="0" fillId="0" borderId="0" xfId="0" applyNumberFormat="1" applyFill="1"/>
    <xf numFmtId="0" fontId="0" fillId="4" borderId="0" xfId="0" applyFill="1"/>
    <xf numFmtId="0" fontId="3" fillId="5" borderId="0" xfId="2" applyFont="1" applyFill="1"/>
    <xf numFmtId="0" fontId="9" fillId="5" borderId="0" xfId="2" applyFont="1" applyFill="1" applyAlignment="1"/>
    <xf numFmtId="43" fontId="9" fillId="5" borderId="0" xfId="1" applyFont="1" applyFill="1"/>
    <xf numFmtId="0" fontId="10" fillId="5" borderId="0" xfId="2" applyFont="1" applyFill="1"/>
    <xf numFmtId="0" fontId="9" fillId="5" borderId="0" xfId="2" applyFont="1" applyFill="1"/>
    <xf numFmtId="43" fontId="1" fillId="5" borderId="0" xfId="1" applyFill="1"/>
    <xf numFmtId="43" fontId="10" fillId="5" borderId="0" xfId="2" applyNumberFormat="1" applyFont="1" applyFill="1"/>
    <xf numFmtId="43" fontId="3" fillId="5" borderId="0" xfId="2" applyNumberFormat="1" applyFont="1" applyFill="1"/>
    <xf numFmtId="0" fontId="3" fillId="0" borderId="0" xfId="5" applyFont="1"/>
    <xf numFmtId="43" fontId="1" fillId="5" borderId="2" xfId="1" applyFill="1" applyBorder="1"/>
    <xf numFmtId="43" fontId="3" fillId="5" borderId="2" xfId="2" applyNumberFormat="1" applyFont="1" applyFill="1" applyBorder="1"/>
    <xf numFmtId="0" fontId="3" fillId="5" borderId="2" xfId="2" applyFont="1" applyFill="1" applyBorder="1"/>
    <xf numFmtId="43" fontId="1" fillId="5" borderId="0" xfId="1" applyFill="1" applyBorder="1"/>
    <xf numFmtId="0" fontId="3" fillId="5" borderId="0" xfId="2" applyFont="1" applyFill="1" applyBorder="1"/>
    <xf numFmtId="43" fontId="10" fillId="5" borderId="3" xfId="2" applyNumberFormat="1" applyFont="1" applyFill="1" applyBorder="1"/>
    <xf numFmtId="43" fontId="10" fillId="5" borderId="0" xfId="1" applyFont="1" applyFill="1"/>
    <xf numFmtId="2" fontId="3" fillId="5" borderId="0" xfId="2" applyNumberFormat="1" applyFont="1" applyFill="1"/>
    <xf numFmtId="0" fontId="11" fillId="5" borderId="0" xfId="2" applyFont="1" applyFill="1"/>
    <xf numFmtId="43" fontId="11" fillId="5" borderId="0" xfId="1" applyFont="1" applyFill="1"/>
    <xf numFmtId="0" fontId="3" fillId="0" borderId="0" xfId="2" applyFont="1"/>
    <xf numFmtId="0" fontId="5" fillId="5" borderId="0" xfId="2" applyFont="1" applyFill="1"/>
    <xf numFmtId="43" fontId="5" fillId="5" borderId="0" xfId="1" applyFont="1" applyFill="1"/>
    <xf numFmtId="43" fontId="10" fillId="5" borderId="4" xfId="2" applyNumberFormat="1" applyFont="1" applyFill="1" applyBorder="1"/>
    <xf numFmtId="43" fontId="5" fillId="5" borderId="4" xfId="2" applyNumberFormat="1" applyFont="1" applyFill="1" applyBorder="1"/>
    <xf numFmtId="0" fontId="10" fillId="5" borderId="2" xfId="2" applyFont="1" applyFill="1" applyBorder="1"/>
    <xf numFmtId="0" fontId="13" fillId="5" borderId="0" xfId="2" applyFont="1" applyFill="1"/>
    <xf numFmtId="0" fontId="14" fillId="5" borderId="0" xfId="2" applyFont="1" applyFill="1"/>
    <xf numFmtId="0" fontId="3" fillId="4" borderId="0" xfId="2" applyFont="1" applyFill="1" applyAlignment="1">
      <alignment horizontal="left"/>
    </xf>
    <xf numFmtId="43" fontId="10" fillId="5" borderId="0" xfId="2" applyNumberFormat="1" applyFont="1" applyFill="1" applyBorder="1"/>
    <xf numFmtId="0" fontId="10" fillId="5" borderId="0" xfId="2" applyFont="1" applyFill="1" applyBorder="1"/>
    <xf numFmtId="43" fontId="10" fillId="0" borderId="4" xfId="2" applyNumberFormat="1" applyFont="1" applyFill="1" applyBorder="1"/>
    <xf numFmtId="43" fontId="14" fillId="5" borderId="0" xfId="1" applyFont="1" applyFill="1" applyBorder="1"/>
    <xf numFmtId="43" fontId="13" fillId="5" borderId="0" xfId="1" applyFont="1" applyFill="1"/>
    <xf numFmtId="43" fontId="14" fillId="5" borderId="0" xfId="1" applyFont="1" applyFill="1"/>
    <xf numFmtId="4" fontId="14" fillId="5" borderId="0" xfId="2" applyNumberFormat="1" applyFont="1" applyFill="1" applyBorder="1"/>
    <xf numFmtId="4" fontId="14" fillId="5" borderId="3" xfId="2" applyNumberFormat="1" applyFont="1" applyFill="1" applyBorder="1"/>
    <xf numFmtId="0" fontId="14" fillId="5" borderId="0" xfId="2" applyFont="1" applyFill="1" applyBorder="1"/>
    <xf numFmtId="165" fontId="14" fillId="5" borderId="0" xfId="2" applyNumberFormat="1" applyFont="1" applyFill="1"/>
    <xf numFmtId="0" fontId="13" fillId="5" borderId="0" xfId="2" applyFont="1" applyFill="1" applyBorder="1"/>
    <xf numFmtId="43" fontId="13" fillId="5" borderId="0" xfId="2" applyNumberFormat="1" applyFont="1" applyFill="1"/>
    <xf numFmtId="0" fontId="3" fillId="4" borderId="0" xfId="2" applyFont="1" applyFill="1" applyAlignment="1">
      <alignment horizontal="right"/>
    </xf>
    <xf numFmtId="0" fontId="3" fillId="4" borderId="0" xfId="6" quotePrefix="1" applyNumberFormat="1" applyFont="1" applyFill="1" applyAlignment="1">
      <alignment horizontal="right"/>
    </xf>
    <xf numFmtId="0" fontId="0" fillId="4" borderId="0" xfId="0" applyFill="1" applyAlignment="1">
      <alignment horizontal="right"/>
    </xf>
    <xf numFmtId="43" fontId="10" fillId="5" borderId="2" xfId="2" applyNumberFormat="1" applyFont="1" applyFill="1" applyBorder="1"/>
    <xf numFmtId="0" fontId="10" fillId="4" borderId="0" xfId="2" applyFont="1" applyFill="1" applyAlignment="1">
      <alignment horizontal="right"/>
    </xf>
    <xf numFmtId="0" fontId="13" fillId="4" borderId="0" xfId="2" applyFont="1" applyFill="1" applyAlignment="1">
      <alignment horizontal="right"/>
    </xf>
    <xf numFmtId="0" fontId="11" fillId="4" borderId="0" xfId="2" applyFont="1" applyFill="1" applyAlignment="1">
      <alignment horizontal="right"/>
    </xf>
    <xf numFmtId="166" fontId="14" fillId="4" borderId="0" xfId="1" applyNumberFormat="1" applyFont="1" applyFill="1"/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167" fontId="0" fillId="0" borderId="0" xfId="0" applyNumberFormat="1" applyFill="1"/>
    <xf numFmtId="0" fontId="0" fillId="0" borderId="0" xfId="0"/>
    <xf numFmtId="167" fontId="0" fillId="0" borderId="0" xfId="1" applyNumberFormat="1" applyFont="1" applyFill="1"/>
    <xf numFmtId="0" fontId="16" fillId="0" borderId="0" xfId="0" applyFont="1"/>
    <xf numFmtId="0" fontId="15" fillId="0" borderId="0" xfId="0" quotePrefix="1" applyNumberFormat="1" applyFont="1"/>
    <xf numFmtId="4" fontId="0" fillId="0" borderId="0" xfId="0" applyNumberFormat="1" applyFill="1"/>
    <xf numFmtId="0" fontId="0" fillId="6" borderId="0" xfId="0" applyFill="1" applyAlignment="1">
      <alignment horizontal="left"/>
    </xf>
    <xf numFmtId="0" fontId="0" fillId="0" borderId="0" xfId="0"/>
    <xf numFmtId="0" fontId="0" fillId="6" borderId="0" xfId="0" applyFill="1"/>
    <xf numFmtId="167" fontId="0" fillId="6" borderId="0" xfId="0" applyNumberFormat="1" applyFill="1"/>
    <xf numFmtId="0" fontId="0" fillId="0" borderId="0" xfId="0"/>
    <xf numFmtId="0" fontId="0" fillId="0" borderId="0" xfId="0"/>
    <xf numFmtId="0" fontId="15" fillId="0" borderId="0" xfId="0" applyFont="1"/>
    <xf numFmtId="4" fontId="15" fillId="0" borderId="0" xfId="0" applyNumberFormat="1" applyFont="1"/>
    <xf numFmtId="1" fontId="15" fillId="0" borderId="0" xfId="0" quotePrefix="1" applyNumberFormat="1" applyFont="1"/>
    <xf numFmtId="0" fontId="0" fillId="0" borderId="0" xfId="0"/>
    <xf numFmtId="0" fontId="15" fillId="0" borderId="0" xfId="0" applyFont="1"/>
    <xf numFmtId="4" fontId="15" fillId="0" borderId="0" xfId="0" applyNumberFormat="1" applyFont="1"/>
    <xf numFmtId="0" fontId="17" fillId="5" borderId="0" xfId="2" applyFont="1" applyFill="1"/>
    <xf numFmtId="0" fontId="18" fillId="4" borderId="0" xfId="0" applyFont="1" applyFill="1"/>
    <xf numFmtId="43" fontId="18" fillId="5" borderId="0" xfId="1" applyFont="1" applyFill="1"/>
    <xf numFmtId="43" fontId="11" fillId="5" borderId="0" xfId="1" applyFont="1" applyFill="1" applyBorder="1" applyAlignment="1">
      <alignment horizontal="center"/>
    </xf>
    <xf numFmtId="43" fontId="12" fillId="5" borderId="0" xfId="1" applyFont="1" applyFill="1" applyAlignment="1">
      <alignment horizontal="center"/>
    </xf>
  </cellXfs>
  <cellStyles count="7">
    <cellStyle name="=C:\WINNT\SYSTEM32\COMMAND.COM" xfId="2"/>
    <cellStyle name="Millares" xfId="1" builtinId="3"/>
    <cellStyle name="Normal" xfId="0" builtinId="0"/>
    <cellStyle name="Normal 2" xfId="6"/>
    <cellStyle name="Normal 22" xfId="5"/>
    <cellStyle name="Normal_CONTROL" xfId="3"/>
    <cellStyle name="Normal_Parametros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3"/>
  <sheetViews>
    <sheetView zoomScale="70" zoomScaleNormal="70" workbookViewId="0">
      <pane ySplit="5" topLeftCell="A191" activePane="bottomLeft" state="frozen"/>
      <selection pane="bottomLeft" activeCell="D216" sqref="D216"/>
    </sheetView>
  </sheetViews>
  <sheetFormatPr baseColWidth="10" defaultRowHeight="15" x14ac:dyDescent="0.25"/>
  <cols>
    <col min="1" max="1" width="3.140625" customWidth="1"/>
    <col min="3" max="3" width="51.5703125" bestFit="1" customWidth="1"/>
    <col min="4" max="5" width="13.85546875" style="80" bestFit="1" customWidth="1"/>
    <col min="6" max="6" width="13.85546875" style="76" bestFit="1" customWidth="1"/>
    <col min="7" max="7" width="13.85546875" style="70" bestFit="1" customWidth="1"/>
    <col min="8" max="8" width="13.85546875" style="84" bestFit="1" customWidth="1"/>
    <col min="9" max="9" width="13.140625" style="68" customWidth="1"/>
    <col min="10" max="10" width="13.5703125" style="68" customWidth="1"/>
    <col min="11" max="11" width="14.42578125" bestFit="1" customWidth="1"/>
    <col min="12" max="12" width="14.42578125" style="2" hidden="1" customWidth="1"/>
    <col min="13" max="13" width="14.5703125" hidden="1" customWidth="1"/>
    <col min="14" max="14" width="14.42578125" hidden="1" customWidth="1"/>
    <col min="15" max="15" width="11.42578125" hidden="1" customWidth="1"/>
    <col min="16" max="16" width="14.28515625" hidden="1" customWidth="1"/>
    <col min="17" max="17" width="14.5703125" hidden="1" customWidth="1"/>
    <col min="18" max="18" width="2" hidden="1" customWidth="1"/>
    <col min="19" max="19" width="52.140625" hidden="1" customWidth="1"/>
    <col min="20" max="20" width="6.5703125" customWidth="1"/>
    <col min="21" max="21" width="10.42578125" style="80" hidden="1" customWidth="1"/>
    <col min="22" max="22" width="0" style="66" hidden="1" customWidth="1"/>
    <col min="23" max="23" width="0" hidden="1" customWidth="1"/>
  </cols>
  <sheetData>
    <row r="1" spans="1:27" x14ac:dyDescent="0.25">
      <c r="A1" s="1"/>
      <c r="B1" s="1"/>
    </row>
    <row r="2" spans="1:27" ht="15.75" x14ac:dyDescent="0.25">
      <c r="A2" s="1"/>
      <c r="B2" s="3" t="s">
        <v>21</v>
      </c>
    </row>
    <row r="3" spans="1:27" x14ac:dyDescent="0.25">
      <c r="A3" s="1"/>
      <c r="B3" s="9" t="s">
        <v>0</v>
      </c>
    </row>
    <row r="4" spans="1:27" x14ac:dyDescent="0.25">
      <c r="B4" s="9" t="s">
        <v>227</v>
      </c>
      <c r="N4" s="2"/>
    </row>
    <row r="5" spans="1:27" ht="24.75" x14ac:dyDescent="0.25">
      <c r="A5" s="5" t="s">
        <v>7</v>
      </c>
      <c r="B5" s="5" t="s">
        <v>1</v>
      </c>
      <c r="C5" s="4" t="s">
        <v>2</v>
      </c>
      <c r="D5" s="6">
        <v>44439</v>
      </c>
      <c r="E5" s="6">
        <v>44408</v>
      </c>
      <c r="F5" s="6">
        <v>44377</v>
      </c>
      <c r="G5" s="6">
        <v>44347</v>
      </c>
      <c r="H5" s="6">
        <v>44316</v>
      </c>
      <c r="I5" s="6">
        <v>44286</v>
      </c>
      <c r="J5" s="6">
        <v>44255</v>
      </c>
      <c r="K5" s="6">
        <v>44227</v>
      </c>
      <c r="L5" s="6">
        <v>44196</v>
      </c>
      <c r="M5" s="6">
        <v>44165</v>
      </c>
      <c r="N5" s="6">
        <v>44135</v>
      </c>
      <c r="O5" s="7" t="s">
        <v>211</v>
      </c>
      <c r="P5" s="7" t="s">
        <v>4</v>
      </c>
      <c r="Q5" s="7" t="s">
        <v>3</v>
      </c>
      <c r="R5" s="5" t="s">
        <v>5</v>
      </c>
      <c r="S5" s="5" t="s">
        <v>6</v>
      </c>
      <c r="T5" s="72" t="s">
        <v>218</v>
      </c>
    </row>
    <row r="6" spans="1:27" x14ac:dyDescent="0.25">
      <c r="A6" t="str">
        <f>LEFT(B6)</f>
        <v>1</v>
      </c>
      <c r="B6" s="65">
        <v>1</v>
      </c>
      <c r="C6" s="14" t="s">
        <v>8</v>
      </c>
      <c r="D6" s="69">
        <v>1236929</v>
      </c>
      <c r="E6" s="69">
        <v>1237840.21</v>
      </c>
      <c r="F6" s="69">
        <v>1236304.2</v>
      </c>
      <c r="G6" s="69">
        <v>3298420.65</v>
      </c>
      <c r="H6" s="69">
        <v>3289491.04</v>
      </c>
      <c r="I6" s="71">
        <v>3285853.19</v>
      </c>
      <c r="J6" s="69">
        <v>3277885.76</v>
      </c>
      <c r="K6" s="15">
        <v>3270682.56</v>
      </c>
      <c r="L6" s="15">
        <v>3259760.9</v>
      </c>
      <c r="M6" s="11">
        <v>3250409.32</v>
      </c>
      <c r="N6" s="10">
        <v>3239913.57</v>
      </c>
      <c r="O6" s="10">
        <f>K6-L6</f>
        <v>10921.660000000149</v>
      </c>
      <c r="P6" s="10">
        <f>L6-M6</f>
        <v>9351.5800000000745</v>
      </c>
      <c r="Q6" s="10">
        <f>O6-P6</f>
        <v>1570.0800000000745</v>
      </c>
      <c r="R6">
        <f>LEN(B6)</f>
        <v>1</v>
      </c>
      <c r="T6" s="73">
        <f>LEN(B6)</f>
        <v>1</v>
      </c>
      <c r="U6" s="73">
        <v>1</v>
      </c>
      <c r="V6" s="85" t="s">
        <v>8</v>
      </c>
      <c r="W6" s="86">
        <v>1237840.21</v>
      </c>
      <c r="X6" s="82"/>
      <c r="Y6" s="83"/>
      <c r="Z6" s="85"/>
      <c r="AA6" s="86"/>
    </row>
    <row r="7" spans="1:27" x14ac:dyDescent="0.25">
      <c r="A7" s="2" t="str">
        <f t="shared" ref="A7:A24" si="0">LEFT(B7)</f>
        <v>1</v>
      </c>
      <c r="B7" s="65">
        <v>11</v>
      </c>
      <c r="C7" s="14" t="s">
        <v>22</v>
      </c>
      <c r="D7" s="69">
        <v>1235423.98</v>
      </c>
      <c r="E7" s="69">
        <v>1236323.29</v>
      </c>
      <c r="F7" s="69">
        <v>1234775.3799999999</v>
      </c>
      <c r="G7" s="69">
        <v>3296879.93</v>
      </c>
      <c r="H7" s="69">
        <v>3287938.42</v>
      </c>
      <c r="I7" s="71">
        <v>3284288.67</v>
      </c>
      <c r="J7" s="69">
        <v>3276309.34</v>
      </c>
      <c r="K7" s="15">
        <v>3269094.24</v>
      </c>
      <c r="L7" s="15">
        <v>3258160.68</v>
      </c>
      <c r="M7" s="11">
        <v>3248797.2</v>
      </c>
      <c r="N7" s="10">
        <v>3238289.55</v>
      </c>
      <c r="O7" s="10">
        <f t="shared" ref="O7:O20" si="1">K7-L7</f>
        <v>10933.560000000056</v>
      </c>
      <c r="P7" s="10">
        <f t="shared" ref="P7:P20" si="2">L7-M7</f>
        <v>9363.4799999999814</v>
      </c>
      <c r="Q7" s="10">
        <f t="shared" ref="Q7:Q16" si="3">O7-P7</f>
        <v>1570.0800000000745</v>
      </c>
      <c r="R7" s="2">
        <f t="shared" ref="R7:R16" si="4">LEN(B7)</f>
        <v>2</v>
      </c>
      <c r="T7" s="73">
        <f t="shared" ref="T7:T72" si="5">LEN(B7)</f>
        <v>2</v>
      </c>
      <c r="U7" s="73">
        <v>11</v>
      </c>
      <c r="V7" s="85" t="s">
        <v>22</v>
      </c>
      <c r="W7" s="86">
        <v>1236323.29</v>
      </c>
      <c r="X7" s="82"/>
      <c r="Y7" s="83"/>
      <c r="Z7" s="85"/>
      <c r="AA7" s="86"/>
    </row>
    <row r="8" spans="1:27" x14ac:dyDescent="0.25">
      <c r="A8" s="2" t="str">
        <f t="shared" si="0"/>
        <v>1</v>
      </c>
      <c r="B8" s="65">
        <v>111</v>
      </c>
      <c r="C8" s="14" t="s">
        <v>23</v>
      </c>
      <c r="D8" s="69">
        <v>1202932.56</v>
      </c>
      <c r="E8" s="69">
        <v>1203260.8899999999</v>
      </c>
      <c r="F8" s="69">
        <v>1201387.23</v>
      </c>
      <c r="G8" s="69">
        <v>3263946.59</v>
      </c>
      <c r="H8" s="69">
        <v>3255461.5</v>
      </c>
      <c r="I8" s="71">
        <v>3253104.99</v>
      </c>
      <c r="J8" s="69">
        <v>3247036.41</v>
      </c>
      <c r="K8" s="15">
        <v>3229467.31</v>
      </c>
      <c r="L8" s="15">
        <v>3220018.74</v>
      </c>
      <c r="M8" s="11">
        <v>3218957.6</v>
      </c>
      <c r="N8" s="10">
        <v>3208860.92</v>
      </c>
      <c r="O8" s="10">
        <f t="shared" si="1"/>
        <v>9448.5699999998324</v>
      </c>
      <c r="P8" s="10">
        <f t="shared" si="2"/>
        <v>1061.1400000001304</v>
      </c>
      <c r="Q8" s="10">
        <f t="shared" si="3"/>
        <v>8387.429999999702</v>
      </c>
      <c r="R8" s="2">
        <f t="shared" si="4"/>
        <v>3</v>
      </c>
      <c r="T8" s="73">
        <f t="shared" si="5"/>
        <v>3</v>
      </c>
      <c r="U8" s="73">
        <v>111</v>
      </c>
      <c r="V8" s="85" t="s">
        <v>23</v>
      </c>
      <c r="W8" s="86">
        <v>1203260.8899999999</v>
      </c>
      <c r="X8" s="82"/>
      <c r="Y8" s="83"/>
      <c r="Z8" s="85"/>
      <c r="AA8" s="86"/>
    </row>
    <row r="9" spans="1:27" x14ac:dyDescent="0.25">
      <c r="A9" s="2" t="str">
        <f t="shared" si="0"/>
        <v>1</v>
      </c>
      <c r="B9" s="65">
        <v>1110</v>
      </c>
      <c r="C9" s="14" t="s">
        <v>24</v>
      </c>
      <c r="D9" s="69">
        <v>1202932.56</v>
      </c>
      <c r="E9" s="69">
        <v>1203260.8899999999</v>
      </c>
      <c r="F9" s="69">
        <v>1201387.23</v>
      </c>
      <c r="G9" s="69">
        <v>3263946.59</v>
      </c>
      <c r="H9" s="69">
        <v>3255461.5</v>
      </c>
      <c r="I9" s="71">
        <v>3253104.99</v>
      </c>
      <c r="J9" s="69">
        <v>3247036.41</v>
      </c>
      <c r="K9" s="15">
        <v>3229467.31</v>
      </c>
      <c r="L9" s="15">
        <v>3220018.74</v>
      </c>
      <c r="M9" s="11">
        <v>3218957.6</v>
      </c>
      <c r="N9" s="10">
        <v>3208860.92</v>
      </c>
      <c r="O9" s="10">
        <f t="shared" si="1"/>
        <v>9448.5699999998324</v>
      </c>
      <c r="P9" s="10">
        <f t="shared" si="2"/>
        <v>1061.1400000001304</v>
      </c>
      <c r="Q9" s="10">
        <f t="shared" si="3"/>
        <v>8387.429999999702</v>
      </c>
      <c r="R9" s="2">
        <f t="shared" si="4"/>
        <v>4</v>
      </c>
      <c r="T9" s="73">
        <f t="shared" si="5"/>
        <v>4</v>
      </c>
      <c r="U9" s="73">
        <v>1110</v>
      </c>
      <c r="V9" s="85" t="s">
        <v>24</v>
      </c>
      <c r="W9" s="86">
        <v>1203260.8899999999</v>
      </c>
      <c r="X9" s="82"/>
      <c r="Y9" s="83"/>
      <c r="Z9" s="85"/>
      <c r="AA9" s="86"/>
    </row>
    <row r="10" spans="1:27" x14ac:dyDescent="0.25">
      <c r="A10" s="2" t="str">
        <f t="shared" si="0"/>
        <v>1</v>
      </c>
      <c r="B10" s="65">
        <v>1110000</v>
      </c>
      <c r="C10" s="14" t="s">
        <v>25</v>
      </c>
      <c r="D10" s="69">
        <v>1202932.56</v>
      </c>
      <c r="E10" s="69">
        <v>1203260.8899999999</v>
      </c>
      <c r="F10" s="69">
        <v>201387.23</v>
      </c>
      <c r="G10" s="69">
        <v>263946.59000000003</v>
      </c>
      <c r="H10" s="69">
        <v>255461.5</v>
      </c>
      <c r="I10" s="71">
        <v>253104.99</v>
      </c>
      <c r="J10" s="69">
        <v>247036.41</v>
      </c>
      <c r="K10" s="15">
        <v>229467.31</v>
      </c>
      <c r="L10" s="15">
        <v>220018.74</v>
      </c>
      <c r="M10" s="11">
        <v>218957.6</v>
      </c>
      <c r="N10" s="10">
        <v>208860.92</v>
      </c>
      <c r="O10" s="10">
        <f t="shared" si="1"/>
        <v>9448.570000000007</v>
      </c>
      <c r="P10" s="10">
        <f t="shared" si="2"/>
        <v>1061.1399999999849</v>
      </c>
      <c r="Q10" s="10">
        <f t="shared" si="3"/>
        <v>8387.4300000000221</v>
      </c>
      <c r="R10" s="2">
        <f t="shared" si="4"/>
        <v>7</v>
      </c>
      <c r="T10" s="73">
        <f t="shared" si="5"/>
        <v>7</v>
      </c>
      <c r="U10" s="73">
        <v>1110000</v>
      </c>
      <c r="V10" s="85" t="s">
        <v>25</v>
      </c>
      <c r="W10" s="86">
        <v>1203260.8899999999</v>
      </c>
      <c r="X10" s="82"/>
      <c r="Y10" s="83"/>
      <c r="Z10" s="85"/>
      <c r="AA10" s="86"/>
    </row>
    <row r="11" spans="1:27" x14ac:dyDescent="0.25">
      <c r="A11" s="2" t="str">
        <f t="shared" si="0"/>
        <v>1</v>
      </c>
      <c r="B11" s="65">
        <v>111000007</v>
      </c>
      <c r="C11" s="14" t="s">
        <v>26</v>
      </c>
      <c r="D11" s="69">
        <v>1192033.99</v>
      </c>
      <c r="E11" s="69">
        <v>1191767.18</v>
      </c>
      <c r="F11" s="69">
        <v>189293.43</v>
      </c>
      <c r="G11" s="69">
        <v>253128.47</v>
      </c>
      <c r="H11" s="69">
        <v>243615.08</v>
      </c>
      <c r="I11" s="71">
        <v>239110.32</v>
      </c>
      <c r="J11" s="69">
        <v>239105.91</v>
      </c>
      <c r="K11" s="15">
        <v>221536.81</v>
      </c>
      <c r="L11" s="15">
        <v>211416.76</v>
      </c>
      <c r="M11" s="11">
        <v>208877.89</v>
      </c>
      <c r="N11" s="10">
        <v>198781.21</v>
      </c>
      <c r="O11" s="10">
        <f t="shared" si="1"/>
        <v>10120.049999999988</v>
      </c>
      <c r="P11" s="10">
        <f t="shared" si="2"/>
        <v>2538.8699999999953</v>
      </c>
      <c r="Q11" s="10">
        <f t="shared" si="3"/>
        <v>7581.179999999993</v>
      </c>
      <c r="R11" s="2">
        <f t="shared" si="4"/>
        <v>9</v>
      </c>
      <c r="T11" s="73">
        <f t="shared" si="5"/>
        <v>9</v>
      </c>
      <c r="U11" s="73">
        <v>111000007</v>
      </c>
      <c r="V11" s="85" t="s">
        <v>26</v>
      </c>
      <c r="W11" s="86">
        <v>1191767.18</v>
      </c>
      <c r="X11" s="82"/>
      <c r="Y11" s="83"/>
      <c r="Z11" s="85"/>
      <c r="AA11" s="86"/>
    </row>
    <row r="12" spans="1:27" x14ac:dyDescent="0.25">
      <c r="A12" s="2" t="str">
        <f t="shared" si="0"/>
        <v>1</v>
      </c>
      <c r="B12" s="65">
        <v>111000008</v>
      </c>
      <c r="C12" s="14" t="s">
        <v>27</v>
      </c>
      <c r="D12" s="69">
        <v>7024.3</v>
      </c>
      <c r="E12" s="69">
        <v>7024.3</v>
      </c>
      <c r="F12" s="69">
        <v>7024.3</v>
      </c>
      <c r="G12" s="69">
        <v>7024.3</v>
      </c>
      <c r="H12" s="69">
        <v>7024.3</v>
      </c>
      <c r="I12" s="71">
        <v>7024.3</v>
      </c>
      <c r="J12" s="69">
        <v>7024.3</v>
      </c>
      <c r="K12" s="15">
        <v>7024.3</v>
      </c>
      <c r="L12" s="15">
        <v>7024.3</v>
      </c>
      <c r="M12" s="11">
        <v>7024.3</v>
      </c>
      <c r="N12" s="10">
        <v>7024.3</v>
      </c>
      <c r="O12" s="10">
        <f t="shared" si="1"/>
        <v>0</v>
      </c>
      <c r="P12" s="10">
        <f t="shared" si="2"/>
        <v>0</v>
      </c>
      <c r="Q12" s="10">
        <f t="shared" si="3"/>
        <v>0</v>
      </c>
      <c r="R12" s="2">
        <f t="shared" si="4"/>
        <v>9</v>
      </c>
      <c r="T12" s="73">
        <f t="shared" si="5"/>
        <v>9</v>
      </c>
      <c r="U12" s="73">
        <v>111000008</v>
      </c>
      <c r="V12" s="85" t="s">
        <v>27</v>
      </c>
      <c r="W12" s="86">
        <v>7024.3</v>
      </c>
      <c r="X12" s="82"/>
      <c r="Y12" s="83"/>
      <c r="Z12" s="85"/>
      <c r="AA12" s="86"/>
    </row>
    <row r="13" spans="1:27" x14ac:dyDescent="0.25">
      <c r="A13" s="2" t="str">
        <f t="shared" si="0"/>
        <v>1</v>
      </c>
      <c r="B13" s="65">
        <v>111000009</v>
      </c>
      <c r="C13" s="14" t="s">
        <v>28</v>
      </c>
      <c r="D13" s="69">
        <v>3874.27</v>
      </c>
      <c r="E13" s="69">
        <v>4469.41</v>
      </c>
      <c r="F13" s="69">
        <v>5069.5</v>
      </c>
      <c r="G13" s="69">
        <v>3793.82</v>
      </c>
      <c r="H13" s="69">
        <v>4822.12</v>
      </c>
      <c r="I13" s="71">
        <v>6970.37</v>
      </c>
      <c r="J13" s="69">
        <v>906.2</v>
      </c>
      <c r="K13" s="15">
        <v>906.2</v>
      </c>
      <c r="L13" s="15">
        <v>1577.68</v>
      </c>
      <c r="M13" s="11">
        <v>3055.41</v>
      </c>
      <c r="N13" s="10">
        <v>3055.41</v>
      </c>
      <c r="O13" s="10">
        <f t="shared" si="1"/>
        <v>-671.48</v>
      </c>
      <c r="P13" s="10">
        <f t="shared" si="2"/>
        <v>-1477.7299999999998</v>
      </c>
      <c r="Q13" s="10">
        <f t="shared" si="3"/>
        <v>806.24999999999977</v>
      </c>
      <c r="R13" s="2">
        <f t="shared" si="4"/>
        <v>9</v>
      </c>
      <c r="T13" s="73">
        <f t="shared" si="5"/>
        <v>9</v>
      </c>
      <c r="U13" s="73">
        <v>111000009</v>
      </c>
      <c r="V13" s="85" t="s">
        <v>28</v>
      </c>
      <c r="W13" s="86">
        <v>4469.41</v>
      </c>
      <c r="X13" s="82"/>
      <c r="Y13" s="83"/>
      <c r="Z13" s="85"/>
      <c r="AA13" s="86"/>
    </row>
    <row r="14" spans="1:27" x14ac:dyDescent="0.25">
      <c r="A14" s="2" t="str">
        <f t="shared" si="0"/>
        <v>1</v>
      </c>
      <c r="B14" s="65">
        <v>1110020</v>
      </c>
      <c r="C14" s="14" t="s">
        <v>15</v>
      </c>
      <c r="D14" s="69">
        <v>0</v>
      </c>
      <c r="E14" s="69">
        <v>0</v>
      </c>
      <c r="F14" s="69">
        <v>1000000</v>
      </c>
      <c r="G14" s="69">
        <v>3000000</v>
      </c>
      <c r="H14" s="69">
        <v>3000000</v>
      </c>
      <c r="I14" s="71">
        <v>3000000</v>
      </c>
      <c r="J14" s="69">
        <v>3000000</v>
      </c>
      <c r="K14" s="15">
        <v>3000000</v>
      </c>
      <c r="L14" s="15">
        <v>3000000</v>
      </c>
      <c r="M14" s="11">
        <v>3000000</v>
      </c>
      <c r="N14" s="10">
        <v>3000000</v>
      </c>
      <c r="O14" s="10">
        <f t="shared" si="1"/>
        <v>0</v>
      </c>
      <c r="P14" s="10">
        <f t="shared" si="2"/>
        <v>0</v>
      </c>
      <c r="Q14" s="10">
        <f t="shared" si="3"/>
        <v>0</v>
      </c>
      <c r="R14" s="2">
        <f t="shared" si="4"/>
        <v>7</v>
      </c>
      <c r="T14" s="73">
        <f t="shared" si="5"/>
        <v>7</v>
      </c>
      <c r="U14" s="73">
        <v>1110020</v>
      </c>
      <c r="V14" s="85" t="s">
        <v>15</v>
      </c>
      <c r="W14" s="85">
        <v>0</v>
      </c>
      <c r="X14" s="81"/>
      <c r="Y14" s="83"/>
      <c r="Z14" s="85"/>
      <c r="AA14" s="85"/>
    </row>
    <row r="15" spans="1:27" x14ac:dyDescent="0.25">
      <c r="A15" s="2" t="str">
        <f t="shared" si="0"/>
        <v>1</v>
      </c>
      <c r="B15" s="65">
        <v>111002002</v>
      </c>
      <c r="C15" s="14" t="s">
        <v>29</v>
      </c>
      <c r="D15" s="69">
        <v>0</v>
      </c>
      <c r="E15" s="69">
        <v>0</v>
      </c>
      <c r="F15" s="69">
        <v>1000000</v>
      </c>
      <c r="G15" s="69">
        <v>1000000</v>
      </c>
      <c r="H15" s="69">
        <v>1000000</v>
      </c>
      <c r="I15" s="71">
        <v>1000000</v>
      </c>
      <c r="J15" s="69">
        <v>1000000</v>
      </c>
      <c r="K15" s="15">
        <v>1000000</v>
      </c>
      <c r="L15" s="15">
        <v>1000000</v>
      </c>
      <c r="M15" s="11">
        <v>1000000</v>
      </c>
      <c r="N15" s="10">
        <v>1000000</v>
      </c>
      <c r="O15" s="10">
        <f t="shared" si="1"/>
        <v>0</v>
      </c>
      <c r="P15" s="10">
        <f t="shared" si="2"/>
        <v>0</v>
      </c>
      <c r="Q15" s="10">
        <f t="shared" si="3"/>
        <v>0</v>
      </c>
      <c r="R15" s="2">
        <f t="shared" si="4"/>
        <v>9</v>
      </c>
      <c r="T15" s="73">
        <f t="shared" si="5"/>
        <v>9</v>
      </c>
      <c r="U15" s="73">
        <v>111002002</v>
      </c>
      <c r="V15" s="85" t="s">
        <v>29</v>
      </c>
      <c r="W15" s="85">
        <v>0</v>
      </c>
      <c r="X15" s="81"/>
      <c r="Y15" s="83"/>
      <c r="Z15" s="85"/>
      <c r="AA15" s="85"/>
    </row>
    <row r="16" spans="1:27" x14ac:dyDescent="0.25">
      <c r="A16" s="2" t="str">
        <f t="shared" si="0"/>
        <v>1</v>
      </c>
      <c r="B16" s="65">
        <v>111002013</v>
      </c>
      <c r="C16" s="14" t="s">
        <v>30</v>
      </c>
      <c r="D16" s="69">
        <v>0</v>
      </c>
      <c r="E16" s="69">
        <v>0</v>
      </c>
      <c r="F16" s="69">
        <v>0</v>
      </c>
      <c r="G16" s="69">
        <v>2000000</v>
      </c>
      <c r="H16" s="69">
        <v>2000000</v>
      </c>
      <c r="I16" s="71">
        <v>2000000</v>
      </c>
      <c r="J16" s="69">
        <v>2000000</v>
      </c>
      <c r="K16" s="15">
        <v>2000000</v>
      </c>
      <c r="L16" s="15">
        <v>2000000</v>
      </c>
      <c r="M16" s="11">
        <v>2000000</v>
      </c>
      <c r="N16" s="10">
        <v>2000000</v>
      </c>
      <c r="O16" s="10">
        <f t="shared" si="1"/>
        <v>0</v>
      </c>
      <c r="P16" s="10">
        <f t="shared" si="2"/>
        <v>0</v>
      </c>
      <c r="Q16" s="10">
        <f t="shared" si="3"/>
        <v>0</v>
      </c>
      <c r="R16" s="2">
        <f t="shared" si="4"/>
        <v>9</v>
      </c>
      <c r="T16" s="73">
        <f t="shared" si="5"/>
        <v>9</v>
      </c>
      <c r="U16" s="73">
        <v>111002013</v>
      </c>
      <c r="V16" s="85" t="s">
        <v>30</v>
      </c>
      <c r="W16" s="85">
        <v>0</v>
      </c>
      <c r="X16" s="81"/>
      <c r="Y16" s="83"/>
      <c r="Z16" s="85"/>
      <c r="AA16" s="85"/>
    </row>
    <row r="17" spans="1:27" s="2" customFormat="1" x14ac:dyDescent="0.25">
      <c r="A17" s="2" t="str">
        <f t="shared" si="0"/>
        <v>1</v>
      </c>
      <c r="B17" s="65">
        <v>114</v>
      </c>
      <c r="C17" s="14" t="s">
        <v>148</v>
      </c>
      <c r="D17" s="69">
        <v>0</v>
      </c>
      <c r="E17" s="69">
        <v>0</v>
      </c>
      <c r="F17" s="69">
        <v>0</v>
      </c>
      <c r="G17" s="69">
        <v>0</v>
      </c>
      <c r="H17" s="69">
        <v>0</v>
      </c>
      <c r="I17" s="71">
        <v>0</v>
      </c>
      <c r="J17" s="69">
        <v>0</v>
      </c>
      <c r="K17" s="15">
        <v>7536.96</v>
      </c>
      <c r="L17" s="15">
        <v>7524.59</v>
      </c>
      <c r="M17" s="11">
        <v>0</v>
      </c>
      <c r="N17" s="10">
        <v>0</v>
      </c>
      <c r="O17" s="10">
        <f t="shared" si="1"/>
        <v>12.369999999999891</v>
      </c>
      <c r="P17" s="10">
        <f t="shared" si="2"/>
        <v>7524.59</v>
      </c>
      <c r="Q17" s="10">
        <f t="shared" ref="Q17:Q20" si="6">O17-P17</f>
        <v>-7512.22</v>
      </c>
      <c r="R17" s="2">
        <f t="shared" ref="R17:R20" si="7">LEN(B17)</f>
        <v>3</v>
      </c>
      <c r="T17" s="73">
        <f t="shared" si="5"/>
        <v>3</v>
      </c>
      <c r="U17" s="73">
        <v>114</v>
      </c>
      <c r="V17" s="85" t="s">
        <v>219</v>
      </c>
      <c r="W17" s="85">
        <v>0</v>
      </c>
      <c r="X17" s="81"/>
      <c r="Y17" s="83"/>
      <c r="Z17" s="85"/>
      <c r="AA17" s="85"/>
    </row>
    <row r="18" spans="1:27" s="2" customFormat="1" x14ac:dyDescent="0.25">
      <c r="A18" s="2" t="str">
        <f t="shared" si="0"/>
        <v>1</v>
      </c>
      <c r="B18" s="65">
        <v>1146</v>
      </c>
      <c r="C18" s="14" t="s">
        <v>209</v>
      </c>
      <c r="D18" s="69">
        <v>0</v>
      </c>
      <c r="E18" s="69">
        <v>0</v>
      </c>
      <c r="F18" s="69">
        <v>0</v>
      </c>
      <c r="G18" s="69">
        <v>0</v>
      </c>
      <c r="H18" s="69">
        <v>0</v>
      </c>
      <c r="I18" s="71">
        <v>0</v>
      </c>
      <c r="J18" s="69">
        <v>0</v>
      </c>
      <c r="K18" s="15">
        <v>7536.96</v>
      </c>
      <c r="L18" s="15">
        <v>7524.59</v>
      </c>
      <c r="M18" s="11">
        <v>0</v>
      </c>
      <c r="N18" s="10">
        <v>0</v>
      </c>
      <c r="O18" s="10">
        <f t="shared" si="1"/>
        <v>12.369999999999891</v>
      </c>
      <c r="P18" s="10">
        <f t="shared" si="2"/>
        <v>7524.59</v>
      </c>
      <c r="Q18" s="10">
        <f t="shared" si="6"/>
        <v>-7512.22</v>
      </c>
      <c r="R18" s="2">
        <f t="shared" si="7"/>
        <v>4</v>
      </c>
      <c r="T18" s="73">
        <f t="shared" si="5"/>
        <v>4</v>
      </c>
      <c r="U18" s="73">
        <v>1146</v>
      </c>
      <c r="V18" s="85" t="s">
        <v>209</v>
      </c>
      <c r="W18" s="85">
        <v>0</v>
      </c>
      <c r="X18" s="81"/>
      <c r="Y18" s="83"/>
      <c r="Z18" s="85"/>
      <c r="AA18" s="85"/>
    </row>
    <row r="19" spans="1:27" s="2" customFormat="1" x14ac:dyDescent="0.25">
      <c r="A19" s="2" t="str">
        <f t="shared" si="0"/>
        <v>1</v>
      </c>
      <c r="B19" s="65">
        <v>1146040</v>
      </c>
      <c r="C19" s="14" t="s">
        <v>209</v>
      </c>
      <c r="D19" s="69">
        <v>0</v>
      </c>
      <c r="E19" s="69">
        <v>0</v>
      </c>
      <c r="F19" s="69">
        <v>0</v>
      </c>
      <c r="G19" s="69">
        <v>0</v>
      </c>
      <c r="H19" s="69">
        <v>0</v>
      </c>
      <c r="I19" s="71">
        <v>0</v>
      </c>
      <c r="J19" s="69">
        <v>0</v>
      </c>
      <c r="K19" s="15">
        <v>7536.96</v>
      </c>
      <c r="L19" s="15">
        <v>7524.59</v>
      </c>
      <c r="M19" s="11">
        <v>0</v>
      </c>
      <c r="N19" s="10">
        <v>0</v>
      </c>
      <c r="O19" s="10">
        <f t="shared" si="1"/>
        <v>12.369999999999891</v>
      </c>
      <c r="P19" s="10">
        <f t="shared" si="2"/>
        <v>7524.59</v>
      </c>
      <c r="Q19" s="10">
        <f t="shared" si="6"/>
        <v>-7512.22</v>
      </c>
      <c r="R19" s="2">
        <f t="shared" si="7"/>
        <v>7</v>
      </c>
      <c r="T19" s="73">
        <f t="shared" si="5"/>
        <v>7</v>
      </c>
      <c r="U19" s="73">
        <v>1146040</v>
      </c>
      <c r="V19" s="85" t="s">
        <v>209</v>
      </c>
      <c r="W19" s="85">
        <v>0</v>
      </c>
      <c r="X19" s="81"/>
      <c r="Y19" s="83"/>
      <c r="Z19" s="85"/>
      <c r="AA19" s="85"/>
    </row>
    <row r="20" spans="1:27" s="2" customFormat="1" x14ac:dyDescent="0.25">
      <c r="A20" s="2" t="str">
        <f t="shared" si="0"/>
        <v>1</v>
      </c>
      <c r="B20" s="65">
        <v>114604000</v>
      </c>
      <c r="C20" s="14" t="s">
        <v>202</v>
      </c>
      <c r="D20" s="69">
        <v>0</v>
      </c>
      <c r="E20" s="69">
        <v>0</v>
      </c>
      <c r="F20" s="69">
        <v>0</v>
      </c>
      <c r="G20" s="69">
        <v>0</v>
      </c>
      <c r="H20" s="69">
        <v>0</v>
      </c>
      <c r="I20" s="71">
        <v>0</v>
      </c>
      <c r="J20" s="69">
        <v>0</v>
      </c>
      <c r="K20" s="15">
        <v>7536.96</v>
      </c>
      <c r="L20" s="15">
        <v>7524.59</v>
      </c>
      <c r="M20" s="11">
        <v>0</v>
      </c>
      <c r="N20" s="10">
        <v>0</v>
      </c>
      <c r="O20" s="10">
        <f t="shared" si="1"/>
        <v>12.369999999999891</v>
      </c>
      <c r="P20" s="10">
        <f t="shared" si="2"/>
        <v>7524.59</v>
      </c>
      <c r="Q20" s="10">
        <f t="shared" si="6"/>
        <v>-7512.22</v>
      </c>
      <c r="R20" s="2">
        <f t="shared" si="7"/>
        <v>9</v>
      </c>
      <c r="T20" s="73">
        <f t="shared" si="5"/>
        <v>9</v>
      </c>
      <c r="U20" s="73">
        <v>114604000</v>
      </c>
      <c r="V20" s="85" t="s">
        <v>202</v>
      </c>
      <c r="W20" s="85">
        <v>0</v>
      </c>
      <c r="X20" s="81"/>
      <c r="Y20" s="83"/>
      <c r="Z20" s="85"/>
      <c r="AA20" s="85"/>
    </row>
    <row r="21" spans="1:27" x14ac:dyDescent="0.25">
      <c r="A21" s="67" t="str">
        <f t="shared" si="0"/>
        <v>1</v>
      </c>
      <c r="B21" s="66">
        <v>115</v>
      </c>
      <c r="C21" t="s">
        <v>149</v>
      </c>
      <c r="D21" s="69">
        <v>0</v>
      </c>
      <c r="E21" s="69">
        <v>0</v>
      </c>
      <c r="F21" s="69">
        <v>0</v>
      </c>
      <c r="G21" s="69">
        <v>0</v>
      </c>
      <c r="H21" s="69">
        <v>0</v>
      </c>
      <c r="I21" s="71">
        <v>0</v>
      </c>
      <c r="J21" s="69">
        <v>0</v>
      </c>
      <c r="K21" s="15">
        <v>0</v>
      </c>
      <c r="L21" s="15">
        <v>0</v>
      </c>
      <c r="M21" s="15">
        <v>0</v>
      </c>
      <c r="N21" s="15">
        <v>0</v>
      </c>
      <c r="O21" s="10">
        <f t="shared" ref="O21:O24" si="8">K21-L21</f>
        <v>0</v>
      </c>
      <c r="P21" s="10">
        <f t="shared" ref="P21:P24" si="9">L21-M21</f>
        <v>0</v>
      </c>
      <c r="Q21" s="10">
        <f t="shared" ref="Q21:Q24" si="10">O21-P21</f>
        <v>0</v>
      </c>
      <c r="R21" s="67">
        <f t="shared" ref="R21:R24" si="11">LEN(B21)</f>
        <v>3</v>
      </c>
      <c r="T21" s="73">
        <f t="shared" si="5"/>
        <v>3</v>
      </c>
      <c r="U21" s="73">
        <v>115</v>
      </c>
      <c r="V21" s="85" t="s">
        <v>149</v>
      </c>
      <c r="W21" s="85">
        <v>0</v>
      </c>
      <c r="X21" s="81"/>
      <c r="Y21" s="83"/>
      <c r="Z21" s="85"/>
      <c r="AA21" s="85"/>
    </row>
    <row r="22" spans="1:27" x14ac:dyDescent="0.25">
      <c r="A22" s="67" t="str">
        <f t="shared" si="0"/>
        <v>1</v>
      </c>
      <c r="B22" s="66">
        <v>1152</v>
      </c>
      <c r="C22" t="s">
        <v>149</v>
      </c>
      <c r="D22" s="69">
        <v>0</v>
      </c>
      <c r="E22" s="69">
        <v>0</v>
      </c>
      <c r="F22" s="69">
        <v>0</v>
      </c>
      <c r="G22" s="69">
        <v>0</v>
      </c>
      <c r="H22" s="69">
        <v>0</v>
      </c>
      <c r="I22" s="71">
        <v>0</v>
      </c>
      <c r="J22" s="69">
        <v>0</v>
      </c>
      <c r="K22" s="15">
        <v>0</v>
      </c>
      <c r="L22" s="15">
        <v>0</v>
      </c>
      <c r="M22" s="15">
        <v>0</v>
      </c>
      <c r="N22" s="15">
        <v>0</v>
      </c>
      <c r="O22" s="10">
        <f t="shared" si="8"/>
        <v>0</v>
      </c>
      <c r="P22" s="10">
        <f t="shared" si="9"/>
        <v>0</v>
      </c>
      <c r="Q22" s="10">
        <f t="shared" si="10"/>
        <v>0</v>
      </c>
      <c r="R22" s="67">
        <f t="shared" si="11"/>
        <v>4</v>
      </c>
      <c r="T22" s="73">
        <f t="shared" si="5"/>
        <v>4</v>
      </c>
      <c r="U22" s="73">
        <v>1152</v>
      </c>
      <c r="V22" s="85" t="s">
        <v>149</v>
      </c>
      <c r="W22" s="85">
        <v>0</v>
      </c>
      <c r="X22" s="81"/>
      <c r="Y22" s="83"/>
      <c r="Z22" s="85"/>
      <c r="AA22" s="85"/>
    </row>
    <row r="23" spans="1:27" x14ac:dyDescent="0.25">
      <c r="A23" s="67" t="str">
        <f t="shared" si="0"/>
        <v>1</v>
      </c>
      <c r="B23" s="66">
        <v>1152020</v>
      </c>
      <c r="C23" t="s">
        <v>212</v>
      </c>
      <c r="D23" s="69">
        <v>0</v>
      </c>
      <c r="E23" s="69">
        <v>0</v>
      </c>
      <c r="F23" s="69">
        <v>0</v>
      </c>
      <c r="G23" s="69">
        <v>0</v>
      </c>
      <c r="H23" s="69">
        <v>0</v>
      </c>
      <c r="I23" s="71">
        <v>0</v>
      </c>
      <c r="J23" s="69">
        <v>0</v>
      </c>
      <c r="K23" s="15">
        <v>0</v>
      </c>
      <c r="L23" s="15">
        <v>0</v>
      </c>
      <c r="M23" s="15">
        <v>0</v>
      </c>
      <c r="N23" s="15">
        <v>0</v>
      </c>
      <c r="O23" s="10">
        <f t="shared" si="8"/>
        <v>0</v>
      </c>
      <c r="P23" s="10">
        <f t="shared" si="9"/>
        <v>0</v>
      </c>
      <c r="Q23" s="10">
        <f t="shared" si="10"/>
        <v>0</v>
      </c>
      <c r="R23" s="67">
        <f t="shared" si="11"/>
        <v>7</v>
      </c>
      <c r="T23" s="73">
        <f t="shared" si="5"/>
        <v>7</v>
      </c>
      <c r="U23" s="73">
        <v>1152020</v>
      </c>
      <c r="V23" s="85" t="s">
        <v>212</v>
      </c>
      <c r="W23" s="85">
        <v>0</v>
      </c>
      <c r="X23" s="81"/>
      <c r="Y23" s="83"/>
      <c r="Z23" s="85"/>
      <c r="AA23" s="85"/>
    </row>
    <row r="24" spans="1:27" x14ac:dyDescent="0.25">
      <c r="A24" s="67" t="str">
        <f t="shared" si="0"/>
        <v>1</v>
      </c>
      <c r="B24" s="66">
        <v>115202000</v>
      </c>
      <c r="C24" t="s">
        <v>202</v>
      </c>
      <c r="D24" s="69">
        <v>0</v>
      </c>
      <c r="E24" s="69">
        <v>0</v>
      </c>
      <c r="F24" s="69">
        <v>0</v>
      </c>
      <c r="G24" s="69">
        <v>0</v>
      </c>
      <c r="H24" s="69">
        <v>0</v>
      </c>
      <c r="I24" s="71">
        <v>0</v>
      </c>
      <c r="J24" s="69">
        <v>0</v>
      </c>
      <c r="K24" s="15">
        <v>0</v>
      </c>
      <c r="L24" s="15">
        <v>0</v>
      </c>
      <c r="M24" s="15">
        <v>0</v>
      </c>
      <c r="N24" s="15">
        <v>0</v>
      </c>
      <c r="O24" s="10">
        <f t="shared" si="8"/>
        <v>0</v>
      </c>
      <c r="P24" s="10">
        <f t="shared" si="9"/>
        <v>0</v>
      </c>
      <c r="Q24" s="10">
        <f t="shared" si="10"/>
        <v>0</v>
      </c>
      <c r="R24" s="67">
        <f t="shared" si="11"/>
        <v>9</v>
      </c>
      <c r="T24" s="73">
        <f t="shared" si="5"/>
        <v>9</v>
      </c>
      <c r="U24" s="73">
        <v>115202000</v>
      </c>
      <c r="V24" s="85" t="s">
        <v>202</v>
      </c>
      <c r="W24" s="85">
        <v>0</v>
      </c>
      <c r="X24" s="81"/>
      <c r="Y24" s="83"/>
      <c r="Z24" s="85"/>
      <c r="AA24" s="85"/>
    </row>
    <row r="25" spans="1:27" x14ac:dyDescent="0.25">
      <c r="A25" s="2" t="str">
        <f t="shared" ref="A25:A58" si="12">LEFT(B25)</f>
        <v>1</v>
      </c>
      <c r="B25" s="65">
        <v>116</v>
      </c>
      <c r="C25" s="14" t="s">
        <v>31</v>
      </c>
      <c r="D25" s="69">
        <v>0</v>
      </c>
      <c r="E25" s="69">
        <v>0</v>
      </c>
      <c r="F25" s="69">
        <v>0</v>
      </c>
      <c r="G25" s="69">
        <v>0</v>
      </c>
      <c r="H25" s="69">
        <v>0</v>
      </c>
      <c r="I25" s="71">
        <v>0</v>
      </c>
      <c r="J25" s="69">
        <v>0</v>
      </c>
      <c r="K25" s="15">
        <v>3928.76</v>
      </c>
      <c r="L25" s="15">
        <v>3581.96</v>
      </c>
      <c r="M25" s="11">
        <v>3217.22</v>
      </c>
      <c r="N25" s="10">
        <v>3217.22</v>
      </c>
      <c r="O25" s="10">
        <f t="shared" ref="O25:O58" si="13">K25-L25</f>
        <v>346.80000000000018</v>
      </c>
      <c r="P25" s="10">
        <f t="shared" ref="P25:P58" si="14">L25-M25</f>
        <v>364.74000000000024</v>
      </c>
      <c r="Q25" s="10">
        <f t="shared" ref="Q25:Q53" si="15">O25-P25</f>
        <v>-17.940000000000055</v>
      </c>
      <c r="R25" s="2">
        <f t="shared" ref="R25:R53" si="16">LEN(B25)</f>
        <v>3</v>
      </c>
      <c r="T25" s="73">
        <f t="shared" si="5"/>
        <v>3</v>
      </c>
      <c r="U25" s="73">
        <v>116</v>
      </c>
      <c r="V25" s="85" t="s">
        <v>31</v>
      </c>
      <c r="W25" s="85">
        <v>0</v>
      </c>
      <c r="X25" s="81"/>
      <c r="Y25" s="83"/>
      <c r="Z25" s="85"/>
      <c r="AA25" s="85"/>
    </row>
    <row r="26" spans="1:27" x14ac:dyDescent="0.25">
      <c r="A26" s="2" t="str">
        <f t="shared" si="12"/>
        <v>1</v>
      </c>
      <c r="B26" s="65">
        <v>1160</v>
      </c>
      <c r="C26" s="14" t="s">
        <v>24</v>
      </c>
      <c r="D26" s="69">
        <v>0</v>
      </c>
      <c r="E26" s="69">
        <v>0</v>
      </c>
      <c r="F26" s="69">
        <v>0</v>
      </c>
      <c r="G26" s="69">
        <v>0</v>
      </c>
      <c r="H26" s="69">
        <v>0</v>
      </c>
      <c r="I26" s="71">
        <v>0</v>
      </c>
      <c r="J26" s="69">
        <v>0</v>
      </c>
      <c r="K26" s="15">
        <v>3928.76</v>
      </c>
      <c r="L26" s="15">
        <v>3581.96</v>
      </c>
      <c r="M26" s="11">
        <v>3217.22</v>
      </c>
      <c r="N26" s="10">
        <v>3217.22</v>
      </c>
      <c r="O26" s="10">
        <f t="shared" si="13"/>
        <v>346.80000000000018</v>
      </c>
      <c r="P26" s="10">
        <f t="shared" si="14"/>
        <v>364.74000000000024</v>
      </c>
      <c r="Q26" s="10">
        <f t="shared" si="15"/>
        <v>-17.940000000000055</v>
      </c>
      <c r="R26" s="2">
        <f t="shared" si="16"/>
        <v>4</v>
      </c>
      <c r="T26" s="73">
        <f t="shared" si="5"/>
        <v>4</v>
      </c>
      <c r="U26" s="73">
        <v>1160</v>
      </c>
      <c r="V26" s="85" t="s">
        <v>24</v>
      </c>
      <c r="W26" s="85">
        <v>0</v>
      </c>
      <c r="X26" s="81"/>
      <c r="Y26" s="83"/>
      <c r="Z26" s="85"/>
      <c r="AA26" s="85"/>
    </row>
    <row r="27" spans="1:27" x14ac:dyDescent="0.25">
      <c r="A27" s="2" t="str">
        <f t="shared" si="12"/>
        <v>1</v>
      </c>
      <c r="B27" s="65">
        <v>1160000</v>
      </c>
      <c r="C27" s="14" t="s">
        <v>32</v>
      </c>
      <c r="D27" s="69">
        <v>0</v>
      </c>
      <c r="E27" s="69">
        <v>0</v>
      </c>
      <c r="F27" s="69">
        <v>0</v>
      </c>
      <c r="G27" s="69">
        <v>0</v>
      </c>
      <c r="H27" s="69">
        <v>0</v>
      </c>
      <c r="I27" s="71">
        <v>0</v>
      </c>
      <c r="J27" s="69">
        <v>0</v>
      </c>
      <c r="K27" s="15">
        <v>3928.76</v>
      </c>
      <c r="L27" s="15">
        <v>3581.96</v>
      </c>
      <c r="M27" s="11">
        <v>3217.22</v>
      </c>
      <c r="N27" s="10">
        <v>3217.22</v>
      </c>
      <c r="O27" s="10">
        <f t="shared" si="13"/>
        <v>346.80000000000018</v>
      </c>
      <c r="P27" s="10">
        <f t="shared" si="14"/>
        <v>364.74000000000024</v>
      </c>
      <c r="Q27" s="10">
        <f t="shared" si="15"/>
        <v>-17.940000000000055</v>
      </c>
      <c r="R27" s="2">
        <f t="shared" si="16"/>
        <v>7</v>
      </c>
      <c r="T27" s="73">
        <f t="shared" si="5"/>
        <v>7</v>
      </c>
      <c r="U27" s="73">
        <v>1160000</v>
      </c>
      <c r="V27" s="85" t="s">
        <v>32</v>
      </c>
      <c r="W27" s="85">
        <v>0</v>
      </c>
      <c r="X27" s="81"/>
      <c r="Y27" s="83"/>
      <c r="Z27" s="85"/>
      <c r="AA27" s="85"/>
    </row>
    <row r="28" spans="1:27" x14ac:dyDescent="0.25">
      <c r="A28" s="2" t="str">
        <f t="shared" si="12"/>
        <v>1</v>
      </c>
      <c r="B28" s="65">
        <v>116000002</v>
      </c>
      <c r="C28" s="14" t="s">
        <v>29</v>
      </c>
      <c r="D28" s="69">
        <v>0</v>
      </c>
      <c r="E28" s="69">
        <v>0</v>
      </c>
      <c r="F28" s="69">
        <v>0</v>
      </c>
      <c r="G28" s="69">
        <v>0</v>
      </c>
      <c r="H28" s="69">
        <v>0</v>
      </c>
      <c r="I28" s="71">
        <v>0</v>
      </c>
      <c r="J28" s="69">
        <v>0</v>
      </c>
      <c r="K28" s="15">
        <v>575.34</v>
      </c>
      <c r="L28" s="15">
        <v>516.39</v>
      </c>
      <c r="M28" s="11">
        <v>430.33</v>
      </c>
      <c r="N28" s="10">
        <v>430.33</v>
      </c>
      <c r="O28" s="10">
        <f t="shared" si="13"/>
        <v>58.950000000000045</v>
      </c>
      <c r="P28" s="10">
        <f t="shared" si="14"/>
        <v>86.06</v>
      </c>
      <c r="Q28" s="10">
        <f t="shared" si="15"/>
        <v>-27.109999999999957</v>
      </c>
      <c r="R28" s="2">
        <f t="shared" si="16"/>
        <v>9</v>
      </c>
      <c r="T28" s="73">
        <f t="shared" si="5"/>
        <v>9</v>
      </c>
      <c r="U28" s="73">
        <v>116000002</v>
      </c>
      <c r="V28" s="85" t="s">
        <v>29</v>
      </c>
      <c r="W28" s="85">
        <v>0</v>
      </c>
      <c r="X28" s="81"/>
      <c r="Y28" s="83"/>
      <c r="Z28" s="85"/>
      <c r="AA28" s="85"/>
    </row>
    <row r="29" spans="1:27" x14ac:dyDescent="0.25">
      <c r="A29" s="2" t="str">
        <f t="shared" si="12"/>
        <v>1</v>
      </c>
      <c r="B29" s="65">
        <v>116000013</v>
      </c>
      <c r="C29" s="14" t="s">
        <v>30</v>
      </c>
      <c r="D29" s="69">
        <v>0</v>
      </c>
      <c r="E29" s="69">
        <v>0</v>
      </c>
      <c r="F29" s="69">
        <v>0</v>
      </c>
      <c r="G29" s="69">
        <v>0</v>
      </c>
      <c r="H29" s="69">
        <v>0</v>
      </c>
      <c r="I29" s="71">
        <v>0</v>
      </c>
      <c r="J29" s="69">
        <v>0</v>
      </c>
      <c r="K29" s="15">
        <v>3353.42</v>
      </c>
      <c r="L29" s="15">
        <v>3065.57</v>
      </c>
      <c r="M29" s="11">
        <v>2786.89</v>
      </c>
      <c r="N29" s="10">
        <v>2786.89</v>
      </c>
      <c r="O29" s="10">
        <f t="shared" si="13"/>
        <v>287.84999999999991</v>
      </c>
      <c r="P29" s="10">
        <f t="shared" si="14"/>
        <v>278.68000000000029</v>
      </c>
      <c r="Q29" s="10">
        <f t="shared" si="15"/>
        <v>9.169999999999618</v>
      </c>
      <c r="R29" s="2">
        <f t="shared" si="16"/>
        <v>9</v>
      </c>
      <c r="T29" s="73">
        <f t="shared" si="5"/>
        <v>9</v>
      </c>
      <c r="U29" s="73">
        <v>116000013</v>
      </c>
      <c r="V29" s="85" t="s">
        <v>30</v>
      </c>
      <c r="W29" s="85">
        <v>0</v>
      </c>
      <c r="X29" s="81"/>
      <c r="Y29" s="83"/>
      <c r="Z29" s="85"/>
      <c r="AA29" s="85"/>
    </row>
    <row r="30" spans="1:27" x14ac:dyDescent="0.25">
      <c r="A30" s="2" t="str">
        <f t="shared" si="12"/>
        <v>1</v>
      </c>
      <c r="B30" s="65">
        <v>117</v>
      </c>
      <c r="C30" s="14" t="s">
        <v>33</v>
      </c>
      <c r="D30" s="69">
        <v>30088.91</v>
      </c>
      <c r="E30" s="69">
        <v>30059.27</v>
      </c>
      <c r="F30" s="69">
        <v>29784.400000000001</v>
      </c>
      <c r="G30" s="69">
        <v>28728.97</v>
      </c>
      <c r="H30" s="69">
        <v>27671.93</v>
      </c>
      <c r="I30" s="71">
        <v>30387.51</v>
      </c>
      <c r="J30" s="69">
        <v>29272.93</v>
      </c>
      <c r="K30" s="15">
        <v>28161.21</v>
      </c>
      <c r="L30" s="15">
        <v>27035.39</v>
      </c>
      <c r="M30" s="11">
        <v>25911.48</v>
      </c>
      <c r="N30" s="10">
        <v>24789.62</v>
      </c>
      <c r="O30" s="10">
        <f t="shared" si="13"/>
        <v>1125.8199999999997</v>
      </c>
      <c r="P30" s="10">
        <f t="shared" si="14"/>
        <v>1123.9099999999999</v>
      </c>
      <c r="Q30" s="10">
        <f t="shared" si="15"/>
        <v>1.9099999999998545</v>
      </c>
      <c r="R30" s="2">
        <f t="shared" si="16"/>
        <v>3</v>
      </c>
      <c r="T30" s="73">
        <f t="shared" si="5"/>
        <v>3</v>
      </c>
      <c r="U30" s="73">
        <v>117</v>
      </c>
      <c r="V30" s="85" t="s">
        <v>33</v>
      </c>
      <c r="W30" s="86">
        <v>30059.27</v>
      </c>
      <c r="X30" s="82"/>
      <c r="Y30" s="83"/>
      <c r="Z30" s="85"/>
      <c r="AA30" s="86"/>
    </row>
    <row r="31" spans="1:27" x14ac:dyDescent="0.25">
      <c r="A31" s="2" t="str">
        <f t="shared" si="12"/>
        <v>1</v>
      </c>
      <c r="B31" s="65">
        <v>1171</v>
      </c>
      <c r="C31" s="14" t="s">
        <v>34</v>
      </c>
      <c r="D31" s="69">
        <v>30088.91</v>
      </c>
      <c r="E31" s="69">
        <v>30059.27</v>
      </c>
      <c r="F31" s="69">
        <v>29784.400000000001</v>
      </c>
      <c r="G31" s="69">
        <v>28728.97</v>
      </c>
      <c r="H31" s="69">
        <v>27671.93</v>
      </c>
      <c r="I31" s="71">
        <v>30387.51</v>
      </c>
      <c r="J31" s="69">
        <v>29272.93</v>
      </c>
      <c r="K31" s="15">
        <v>28161.21</v>
      </c>
      <c r="L31" s="15">
        <v>27035.39</v>
      </c>
      <c r="M31" s="11">
        <v>25911.48</v>
      </c>
      <c r="N31" s="10">
        <v>24789.62</v>
      </c>
      <c r="O31" s="10">
        <f t="shared" si="13"/>
        <v>1125.8199999999997</v>
      </c>
      <c r="P31" s="10">
        <f t="shared" si="14"/>
        <v>1123.9099999999999</v>
      </c>
      <c r="Q31" s="10">
        <f t="shared" si="15"/>
        <v>1.9099999999998545</v>
      </c>
      <c r="R31" s="2">
        <f t="shared" si="16"/>
        <v>4</v>
      </c>
      <c r="T31" s="73">
        <f t="shared" si="5"/>
        <v>4</v>
      </c>
      <c r="U31" s="73">
        <v>1171</v>
      </c>
      <c r="V31" s="85" t="s">
        <v>34</v>
      </c>
      <c r="W31" s="86">
        <v>30059.27</v>
      </c>
      <c r="X31" s="82"/>
      <c r="Y31" s="83"/>
      <c r="Z31" s="85"/>
      <c r="AA31" s="86"/>
    </row>
    <row r="32" spans="1:27" s="80" customFormat="1" x14ac:dyDescent="0.25">
      <c r="A32" s="80">
        <v>1</v>
      </c>
      <c r="B32" s="65">
        <v>1171000</v>
      </c>
      <c r="C32" s="14" t="s">
        <v>35</v>
      </c>
      <c r="D32" s="69">
        <v>2.5</v>
      </c>
      <c r="E32" s="69">
        <v>2.5</v>
      </c>
      <c r="F32" s="69">
        <v>0</v>
      </c>
      <c r="G32" s="69">
        <v>0</v>
      </c>
      <c r="H32" s="69">
        <v>0</v>
      </c>
      <c r="I32" s="71">
        <v>0</v>
      </c>
      <c r="J32" s="69">
        <v>0</v>
      </c>
      <c r="K32" s="15">
        <v>0</v>
      </c>
      <c r="L32" s="15"/>
      <c r="M32" s="11"/>
      <c r="N32" s="10"/>
      <c r="O32" s="10"/>
      <c r="P32" s="10"/>
      <c r="Q32" s="10"/>
      <c r="T32" s="73"/>
      <c r="U32" s="73">
        <v>1171000</v>
      </c>
      <c r="V32" s="85" t="s">
        <v>224</v>
      </c>
      <c r="W32" s="85">
        <v>2.5</v>
      </c>
      <c r="X32" s="81"/>
      <c r="Y32" s="83"/>
      <c r="Z32" s="85"/>
      <c r="AA32" s="85"/>
    </row>
    <row r="33" spans="1:27" s="80" customFormat="1" x14ac:dyDescent="0.25">
      <c r="A33" s="80">
        <v>1</v>
      </c>
      <c r="B33" s="65">
        <v>117100001</v>
      </c>
      <c r="C33" s="14" t="s">
        <v>35</v>
      </c>
      <c r="D33" s="69">
        <v>2.5</v>
      </c>
      <c r="E33" s="69">
        <v>2.5</v>
      </c>
      <c r="F33" s="69">
        <v>0</v>
      </c>
      <c r="G33" s="69">
        <v>0</v>
      </c>
      <c r="H33" s="69">
        <v>0</v>
      </c>
      <c r="I33" s="71">
        <v>0</v>
      </c>
      <c r="J33" s="69">
        <v>0</v>
      </c>
      <c r="K33" s="15">
        <v>0</v>
      </c>
      <c r="L33" s="15"/>
      <c r="M33" s="11"/>
      <c r="N33" s="10"/>
      <c r="O33" s="10"/>
      <c r="P33" s="10"/>
      <c r="Q33" s="10"/>
      <c r="T33" s="73"/>
      <c r="U33" s="73">
        <v>117100001</v>
      </c>
      <c r="V33" s="85" t="s">
        <v>225</v>
      </c>
      <c r="W33" s="85">
        <v>2.5</v>
      </c>
      <c r="X33" s="81"/>
      <c r="Y33" s="83"/>
      <c r="Z33" s="85"/>
      <c r="AA33" s="85"/>
    </row>
    <row r="34" spans="1:27" x14ac:dyDescent="0.25">
      <c r="A34" s="2" t="str">
        <f t="shared" si="12"/>
        <v>1</v>
      </c>
      <c r="B34" s="65">
        <v>1171010</v>
      </c>
      <c r="C34" s="14" t="s">
        <v>35</v>
      </c>
      <c r="D34" s="69">
        <v>23261.22</v>
      </c>
      <c r="E34" s="69">
        <v>23261.22</v>
      </c>
      <c r="F34" s="69">
        <v>23263.72</v>
      </c>
      <c r="G34" s="69">
        <v>23263.72</v>
      </c>
      <c r="H34" s="69">
        <v>23263.72</v>
      </c>
      <c r="I34" s="71">
        <v>0</v>
      </c>
      <c r="J34" s="69">
        <v>20071.169999999998</v>
      </c>
      <c r="K34" s="15">
        <v>20071.169999999998</v>
      </c>
      <c r="L34" s="15">
        <v>20071.169999999998</v>
      </c>
      <c r="M34" s="11">
        <v>20071.169999999998</v>
      </c>
      <c r="N34" s="10">
        <v>20071.169999999998</v>
      </c>
      <c r="O34" s="10">
        <f t="shared" si="13"/>
        <v>0</v>
      </c>
      <c r="P34" s="10">
        <f t="shared" si="14"/>
        <v>0</v>
      </c>
      <c r="Q34" s="10">
        <f t="shared" si="15"/>
        <v>0</v>
      </c>
      <c r="R34" s="2">
        <f t="shared" si="16"/>
        <v>7</v>
      </c>
      <c r="T34" s="73">
        <f t="shared" si="5"/>
        <v>7</v>
      </c>
      <c r="U34" s="73">
        <v>1171010</v>
      </c>
      <c r="V34" s="85" t="s">
        <v>35</v>
      </c>
      <c r="W34" s="86">
        <v>23261.22</v>
      </c>
      <c r="X34" s="82"/>
      <c r="Y34" s="83"/>
      <c r="Z34" s="85"/>
      <c r="AA34" s="86"/>
    </row>
    <row r="35" spans="1:27" x14ac:dyDescent="0.25">
      <c r="A35" s="2" t="str">
        <f t="shared" si="12"/>
        <v>1</v>
      </c>
      <c r="B35" s="65">
        <v>117101001</v>
      </c>
      <c r="C35" s="14" t="s">
        <v>35</v>
      </c>
      <c r="D35" s="69">
        <v>23261.22</v>
      </c>
      <c r="E35" s="69">
        <v>23261.22</v>
      </c>
      <c r="F35" s="69">
        <v>23263.72</v>
      </c>
      <c r="G35" s="69">
        <v>23263.72</v>
      </c>
      <c r="H35" s="69">
        <v>23263.72</v>
      </c>
      <c r="I35" s="71">
        <v>20071.169999999998</v>
      </c>
      <c r="J35" s="69">
        <v>20071.169999999998</v>
      </c>
      <c r="K35" s="15">
        <v>20071.169999999998</v>
      </c>
      <c r="L35" s="15">
        <v>20071.169999999998</v>
      </c>
      <c r="M35" s="11">
        <v>20071.169999999998</v>
      </c>
      <c r="N35" s="10">
        <v>20071.169999999998</v>
      </c>
      <c r="O35" s="10">
        <f t="shared" si="13"/>
        <v>0</v>
      </c>
      <c r="P35" s="10">
        <f t="shared" si="14"/>
        <v>0</v>
      </c>
      <c r="Q35" s="10">
        <f t="shared" si="15"/>
        <v>0</v>
      </c>
      <c r="R35" s="2">
        <f t="shared" si="16"/>
        <v>9</v>
      </c>
      <c r="T35" s="73">
        <f t="shared" si="5"/>
        <v>9</v>
      </c>
      <c r="U35" s="73">
        <v>117101001</v>
      </c>
      <c r="V35" s="85" t="s">
        <v>35</v>
      </c>
      <c r="W35" s="86">
        <v>23261.22</v>
      </c>
      <c r="X35" s="82"/>
      <c r="Y35" s="83"/>
      <c r="Z35" s="85"/>
      <c r="AA35" s="86"/>
    </row>
    <row r="36" spans="1:27" x14ac:dyDescent="0.25">
      <c r="A36" s="2" t="str">
        <f t="shared" si="12"/>
        <v>1</v>
      </c>
      <c r="B36" s="65">
        <v>1171020</v>
      </c>
      <c r="C36" s="14" t="s">
        <v>36</v>
      </c>
      <c r="D36" s="69">
        <v>6825.19</v>
      </c>
      <c r="E36" s="69">
        <v>6795.55</v>
      </c>
      <c r="F36" s="69">
        <v>6520.68</v>
      </c>
      <c r="G36" s="69">
        <v>5465.25</v>
      </c>
      <c r="H36" s="69">
        <v>4408.21</v>
      </c>
      <c r="I36" s="71">
        <v>10316.34</v>
      </c>
      <c r="J36" s="69">
        <v>9201.76</v>
      </c>
      <c r="K36" s="15">
        <v>8090.04</v>
      </c>
      <c r="L36" s="15">
        <v>6964.22</v>
      </c>
      <c r="M36" s="11">
        <v>5840.31</v>
      </c>
      <c r="N36" s="10">
        <v>4718.45</v>
      </c>
      <c r="O36" s="10">
        <f t="shared" si="13"/>
        <v>1125.8199999999997</v>
      </c>
      <c r="P36" s="10">
        <f t="shared" si="14"/>
        <v>1123.9099999999999</v>
      </c>
      <c r="Q36" s="10">
        <f t="shared" si="15"/>
        <v>1.9099999999998545</v>
      </c>
      <c r="R36" s="2">
        <f t="shared" si="16"/>
        <v>7</v>
      </c>
      <c r="T36" s="73">
        <f t="shared" si="5"/>
        <v>7</v>
      </c>
      <c r="U36" s="73">
        <v>1171020</v>
      </c>
      <c r="V36" s="85" t="s">
        <v>36</v>
      </c>
      <c r="W36" s="86">
        <v>6795.55</v>
      </c>
      <c r="X36" s="82"/>
      <c r="Y36" s="83"/>
      <c r="Z36" s="85"/>
      <c r="AA36" s="86"/>
    </row>
    <row r="37" spans="1:27" x14ac:dyDescent="0.25">
      <c r="A37" s="2" t="str">
        <f t="shared" si="12"/>
        <v>1</v>
      </c>
      <c r="B37" s="65">
        <v>117102001</v>
      </c>
      <c r="C37" s="14" t="s">
        <v>36</v>
      </c>
      <c r="D37" s="69">
        <v>230.35</v>
      </c>
      <c r="E37" s="69">
        <v>200.71</v>
      </c>
      <c r="F37" s="69">
        <v>172.42</v>
      </c>
      <c r="G37" s="69">
        <v>144.38999999999999</v>
      </c>
      <c r="H37" s="69">
        <v>114.75</v>
      </c>
      <c r="I37" s="71">
        <v>1492.87</v>
      </c>
      <c r="J37" s="69">
        <v>1463.23</v>
      </c>
      <c r="K37" s="15">
        <v>1436.45</v>
      </c>
      <c r="L37" s="15">
        <v>3078.95</v>
      </c>
      <c r="M37" s="11">
        <v>2213.2399999999998</v>
      </c>
      <c r="N37" s="10">
        <v>1349.58</v>
      </c>
      <c r="O37" s="10">
        <f t="shared" si="13"/>
        <v>-1642.4999999999998</v>
      </c>
      <c r="P37" s="10">
        <f t="shared" si="14"/>
        <v>865.71</v>
      </c>
      <c r="Q37" s="10">
        <f t="shared" si="15"/>
        <v>-2508.21</v>
      </c>
      <c r="R37" s="2">
        <f t="shared" si="16"/>
        <v>9</v>
      </c>
      <c r="T37" s="73">
        <f t="shared" si="5"/>
        <v>9</v>
      </c>
      <c r="U37" s="73">
        <v>117102001</v>
      </c>
      <c r="V37" s="85" t="s">
        <v>36</v>
      </c>
      <c r="W37" s="85">
        <v>200.71</v>
      </c>
      <c r="X37" s="81"/>
      <c r="Y37" s="83"/>
      <c r="Z37" s="85"/>
      <c r="AA37" s="85"/>
    </row>
    <row r="38" spans="1:27" x14ac:dyDescent="0.25">
      <c r="A38" s="2" t="str">
        <f t="shared" si="12"/>
        <v>1</v>
      </c>
      <c r="B38" s="65">
        <v>117102002</v>
      </c>
      <c r="C38" s="14" t="s">
        <v>37</v>
      </c>
      <c r="D38" s="69">
        <v>6594.84</v>
      </c>
      <c r="E38" s="69">
        <v>6594.84</v>
      </c>
      <c r="F38" s="69">
        <v>6348.26</v>
      </c>
      <c r="G38" s="69">
        <v>5320.86</v>
      </c>
      <c r="H38" s="69">
        <v>4293.46</v>
      </c>
      <c r="I38" s="71">
        <v>8823.4699999999993</v>
      </c>
      <c r="J38" s="69">
        <v>7738.53</v>
      </c>
      <c r="K38" s="15">
        <v>6653.59</v>
      </c>
      <c r="L38" s="15">
        <v>3885.27</v>
      </c>
      <c r="M38" s="11">
        <v>3627.07</v>
      </c>
      <c r="N38" s="10">
        <v>3368.87</v>
      </c>
      <c r="O38" s="10">
        <f t="shared" si="13"/>
        <v>2768.32</v>
      </c>
      <c r="P38" s="10">
        <f t="shared" si="14"/>
        <v>258.19999999999982</v>
      </c>
      <c r="Q38" s="10">
        <f t="shared" si="15"/>
        <v>2510.1200000000003</v>
      </c>
      <c r="R38" s="2">
        <f t="shared" si="16"/>
        <v>9</v>
      </c>
      <c r="T38" s="73">
        <f t="shared" si="5"/>
        <v>9</v>
      </c>
      <c r="U38" s="73">
        <v>117102002</v>
      </c>
      <c r="V38" s="85" t="s">
        <v>37</v>
      </c>
      <c r="W38" s="86">
        <v>6594.84</v>
      </c>
      <c r="X38" s="82"/>
      <c r="Y38" s="83"/>
      <c r="Z38" s="85"/>
      <c r="AA38" s="86"/>
    </row>
    <row r="39" spans="1:27" x14ac:dyDescent="0.25">
      <c r="A39" s="2" t="str">
        <f t="shared" si="12"/>
        <v>1</v>
      </c>
      <c r="B39" s="65">
        <v>118</v>
      </c>
      <c r="C39" s="14" t="s">
        <v>16</v>
      </c>
      <c r="D39" s="69">
        <v>2402.5100000000002</v>
      </c>
      <c r="E39" s="69">
        <v>3003.13</v>
      </c>
      <c r="F39" s="69">
        <v>3603.75</v>
      </c>
      <c r="G39" s="69">
        <v>4204.37</v>
      </c>
      <c r="H39" s="69">
        <v>4804.99</v>
      </c>
      <c r="I39" s="71">
        <v>796.17</v>
      </c>
      <c r="J39" s="69">
        <v>0</v>
      </c>
      <c r="K39" s="15">
        <v>0</v>
      </c>
      <c r="L39" s="15">
        <v>0</v>
      </c>
      <c r="M39" s="11">
        <v>710.9</v>
      </c>
      <c r="N39" s="10">
        <v>1421.79</v>
      </c>
      <c r="O39" s="10">
        <f t="shared" si="13"/>
        <v>0</v>
      </c>
      <c r="P39" s="10">
        <f t="shared" si="14"/>
        <v>-710.9</v>
      </c>
      <c r="Q39" s="10">
        <f t="shared" si="15"/>
        <v>710.9</v>
      </c>
      <c r="R39" s="2">
        <f t="shared" si="16"/>
        <v>3</v>
      </c>
      <c r="T39" s="73">
        <f t="shared" si="5"/>
        <v>3</v>
      </c>
      <c r="U39" s="73">
        <v>118</v>
      </c>
      <c r="V39" s="85" t="s">
        <v>16</v>
      </c>
      <c r="W39" s="86">
        <v>3003.13</v>
      </c>
      <c r="X39" s="82"/>
      <c r="Y39" s="83"/>
      <c r="Z39" s="85"/>
      <c r="AA39" s="86"/>
    </row>
    <row r="40" spans="1:27" x14ac:dyDescent="0.25">
      <c r="A40" s="2" t="str">
        <f t="shared" si="12"/>
        <v>1</v>
      </c>
      <c r="B40" s="65">
        <v>1180</v>
      </c>
      <c r="C40" s="14" t="s">
        <v>38</v>
      </c>
      <c r="D40" s="69">
        <v>2402.5100000000002</v>
      </c>
      <c r="E40" s="69">
        <v>3003.13</v>
      </c>
      <c r="F40" s="69">
        <v>3603.75</v>
      </c>
      <c r="G40" s="69">
        <v>4204.37</v>
      </c>
      <c r="H40" s="69">
        <v>4804.99</v>
      </c>
      <c r="I40" s="71">
        <v>796.17</v>
      </c>
      <c r="J40" s="69">
        <v>0</v>
      </c>
      <c r="K40" s="15">
        <v>0</v>
      </c>
      <c r="L40" s="15">
        <v>0</v>
      </c>
      <c r="M40" s="11">
        <v>710.9</v>
      </c>
      <c r="N40" s="10">
        <v>1421.79</v>
      </c>
      <c r="O40" s="10">
        <f t="shared" si="13"/>
        <v>0</v>
      </c>
      <c r="P40" s="10">
        <f t="shared" si="14"/>
        <v>-710.9</v>
      </c>
      <c r="Q40" s="10">
        <f t="shared" si="15"/>
        <v>710.9</v>
      </c>
      <c r="R40" s="2">
        <f t="shared" si="16"/>
        <v>4</v>
      </c>
      <c r="T40" s="73">
        <f t="shared" si="5"/>
        <v>4</v>
      </c>
      <c r="U40" s="73">
        <v>1180</v>
      </c>
      <c r="V40" s="85" t="s">
        <v>38</v>
      </c>
      <c r="W40" s="86">
        <v>3003.13</v>
      </c>
      <c r="X40" s="82"/>
      <c r="Y40" s="83"/>
      <c r="Z40" s="85"/>
      <c r="AA40" s="86"/>
    </row>
    <row r="41" spans="1:27" x14ac:dyDescent="0.25">
      <c r="A41" s="2" t="str">
        <f t="shared" si="12"/>
        <v>1</v>
      </c>
      <c r="B41" s="65">
        <v>1180020</v>
      </c>
      <c r="C41" s="14" t="s">
        <v>39</v>
      </c>
      <c r="D41" s="69">
        <v>353.87</v>
      </c>
      <c r="E41" s="69">
        <v>442.33</v>
      </c>
      <c r="F41" s="69">
        <v>530.79</v>
      </c>
      <c r="G41" s="69">
        <v>619.25</v>
      </c>
      <c r="H41" s="69">
        <v>707.71</v>
      </c>
      <c r="I41" s="71">
        <v>796.17</v>
      </c>
      <c r="J41" s="69">
        <v>0</v>
      </c>
      <c r="K41" s="15">
        <v>0</v>
      </c>
      <c r="L41" s="15">
        <v>0</v>
      </c>
      <c r="M41" s="11">
        <v>100.14</v>
      </c>
      <c r="N41" s="10">
        <v>200.31</v>
      </c>
      <c r="O41" s="10">
        <f t="shared" si="13"/>
        <v>0</v>
      </c>
      <c r="P41" s="10">
        <f t="shared" si="14"/>
        <v>-100.14</v>
      </c>
      <c r="Q41" s="10">
        <f t="shared" si="15"/>
        <v>100.14</v>
      </c>
      <c r="R41" s="2">
        <f t="shared" si="16"/>
        <v>7</v>
      </c>
      <c r="T41" s="73">
        <f t="shared" si="5"/>
        <v>7</v>
      </c>
      <c r="U41" s="73">
        <v>1180020</v>
      </c>
      <c r="V41" s="85" t="s">
        <v>39</v>
      </c>
      <c r="W41" s="85">
        <v>442.33</v>
      </c>
      <c r="X41" s="81"/>
      <c r="Y41" s="83"/>
      <c r="Z41" s="85"/>
      <c r="AA41" s="85"/>
    </row>
    <row r="42" spans="1:27" x14ac:dyDescent="0.25">
      <c r="A42" s="2" t="str">
        <f t="shared" si="12"/>
        <v>1</v>
      </c>
      <c r="B42" s="65">
        <v>118002032</v>
      </c>
      <c r="C42" s="14" t="s">
        <v>40</v>
      </c>
      <c r="D42" s="69">
        <v>353.87</v>
      </c>
      <c r="E42" s="69">
        <v>442.33</v>
      </c>
      <c r="F42" s="69">
        <v>530.79</v>
      </c>
      <c r="G42" s="69">
        <v>619.25</v>
      </c>
      <c r="H42" s="69">
        <v>707.71</v>
      </c>
      <c r="I42" s="71">
        <v>796.17</v>
      </c>
      <c r="J42" s="69">
        <v>0</v>
      </c>
      <c r="K42" s="15">
        <v>0</v>
      </c>
      <c r="L42" s="15">
        <v>0</v>
      </c>
      <c r="M42" s="11">
        <v>100.14</v>
      </c>
      <c r="N42" s="10">
        <v>200.31</v>
      </c>
      <c r="O42" s="10">
        <f t="shared" si="13"/>
        <v>0</v>
      </c>
      <c r="P42" s="10">
        <f t="shared" si="14"/>
        <v>-100.14</v>
      </c>
      <c r="Q42" s="10">
        <f t="shared" si="15"/>
        <v>100.14</v>
      </c>
      <c r="R42" s="2">
        <f t="shared" si="16"/>
        <v>9</v>
      </c>
      <c r="T42" s="73">
        <f t="shared" si="5"/>
        <v>9</v>
      </c>
      <c r="U42" s="73">
        <v>118002032</v>
      </c>
      <c r="V42" s="85" t="s">
        <v>40</v>
      </c>
      <c r="W42" s="85">
        <v>442.33</v>
      </c>
      <c r="X42" s="81"/>
      <c r="Y42" s="83"/>
      <c r="Z42" s="85"/>
      <c r="AA42" s="85"/>
    </row>
    <row r="43" spans="1:27" x14ac:dyDescent="0.25">
      <c r="A43" s="2" t="str">
        <f t="shared" si="12"/>
        <v>1</v>
      </c>
      <c r="B43" s="65">
        <v>1180080</v>
      </c>
      <c r="C43" s="14" t="s">
        <v>41</v>
      </c>
      <c r="D43" s="69">
        <v>2048.64</v>
      </c>
      <c r="E43" s="69">
        <v>2560.8000000000002</v>
      </c>
      <c r="F43" s="69">
        <v>3072.96</v>
      </c>
      <c r="G43" s="69">
        <v>3585.12</v>
      </c>
      <c r="H43" s="69">
        <v>4097.28</v>
      </c>
      <c r="I43" s="71">
        <v>0</v>
      </c>
      <c r="J43" s="69">
        <v>0</v>
      </c>
      <c r="K43" s="15">
        <v>0</v>
      </c>
      <c r="L43" s="15">
        <v>0</v>
      </c>
      <c r="M43" s="11">
        <v>610.76</v>
      </c>
      <c r="N43" s="10">
        <v>1221.48</v>
      </c>
      <c r="O43" s="10">
        <f t="shared" si="13"/>
        <v>0</v>
      </c>
      <c r="P43" s="10">
        <f t="shared" si="14"/>
        <v>-610.76</v>
      </c>
      <c r="Q43" s="10">
        <f t="shared" si="15"/>
        <v>610.76</v>
      </c>
      <c r="R43" s="2">
        <f t="shared" si="16"/>
        <v>7</v>
      </c>
      <c r="T43" s="73">
        <f t="shared" si="5"/>
        <v>7</v>
      </c>
      <c r="U43" s="73">
        <v>1180080</v>
      </c>
      <c r="V43" s="85" t="s">
        <v>41</v>
      </c>
      <c r="W43" s="86">
        <v>2560.8000000000002</v>
      </c>
      <c r="X43" s="82"/>
      <c r="Y43" s="83"/>
      <c r="Z43" s="85"/>
      <c r="AA43" s="86"/>
    </row>
    <row r="44" spans="1:27" x14ac:dyDescent="0.25">
      <c r="A44" s="2" t="str">
        <f t="shared" si="12"/>
        <v>1</v>
      </c>
      <c r="B44" s="65">
        <v>118008003</v>
      </c>
      <c r="C44" s="14" t="s">
        <v>42</v>
      </c>
      <c r="D44" s="69">
        <v>2048.64</v>
      </c>
      <c r="E44" s="69">
        <v>2560.8000000000002</v>
      </c>
      <c r="F44" s="69">
        <v>3072.96</v>
      </c>
      <c r="G44" s="69">
        <v>3585.12</v>
      </c>
      <c r="H44" s="69">
        <v>4097.28</v>
      </c>
      <c r="I44" s="71">
        <v>0</v>
      </c>
      <c r="J44" s="69">
        <v>0</v>
      </c>
      <c r="K44" s="15">
        <v>0</v>
      </c>
      <c r="L44" s="15">
        <v>0</v>
      </c>
      <c r="M44" s="11">
        <v>610.76</v>
      </c>
      <c r="N44" s="10">
        <v>1221.48</v>
      </c>
      <c r="O44" s="10">
        <f t="shared" si="13"/>
        <v>0</v>
      </c>
      <c r="P44" s="10">
        <f t="shared" si="14"/>
        <v>-610.76</v>
      </c>
      <c r="Q44" s="10">
        <f t="shared" si="15"/>
        <v>610.76</v>
      </c>
      <c r="R44" s="2">
        <f t="shared" si="16"/>
        <v>9</v>
      </c>
      <c r="T44" s="73">
        <f t="shared" si="5"/>
        <v>9</v>
      </c>
      <c r="U44" s="73">
        <v>118008003</v>
      </c>
      <c r="V44" s="85" t="s">
        <v>42</v>
      </c>
      <c r="W44" s="86">
        <v>2560.8000000000002</v>
      </c>
      <c r="X44" s="82"/>
      <c r="Y44" s="83"/>
      <c r="Z44" s="85"/>
      <c r="AA44" s="86"/>
    </row>
    <row r="45" spans="1:27" x14ac:dyDescent="0.25">
      <c r="A45" s="2" t="str">
        <f t="shared" si="12"/>
        <v>1</v>
      </c>
      <c r="B45" s="65">
        <v>12</v>
      </c>
      <c r="C45" s="14" t="s">
        <v>43</v>
      </c>
      <c r="D45" s="69">
        <v>1505.02</v>
      </c>
      <c r="E45" s="69">
        <v>1516.92</v>
      </c>
      <c r="F45" s="69">
        <v>1528.82</v>
      </c>
      <c r="G45" s="69">
        <v>1540.72</v>
      </c>
      <c r="H45" s="69">
        <v>1552.62</v>
      </c>
      <c r="I45" s="71">
        <v>1564.52</v>
      </c>
      <c r="J45" s="69">
        <v>1576.42</v>
      </c>
      <c r="K45" s="15">
        <v>1588.32</v>
      </c>
      <c r="L45" s="15">
        <v>1600.22</v>
      </c>
      <c r="M45" s="11">
        <v>1612.12</v>
      </c>
      <c r="N45" s="10">
        <v>1624.02</v>
      </c>
      <c r="O45" s="10">
        <f t="shared" si="13"/>
        <v>-11.900000000000091</v>
      </c>
      <c r="P45" s="10">
        <f t="shared" si="14"/>
        <v>-11.899999999999864</v>
      </c>
      <c r="Q45" s="10">
        <f t="shared" si="15"/>
        <v>-2.2737367544323206E-13</v>
      </c>
      <c r="R45" s="2">
        <f t="shared" si="16"/>
        <v>2</v>
      </c>
      <c r="T45" s="73">
        <f t="shared" si="5"/>
        <v>2</v>
      </c>
      <c r="U45" s="73">
        <v>12</v>
      </c>
      <c r="V45" s="85" t="s">
        <v>43</v>
      </c>
      <c r="W45" s="86">
        <v>1516.92</v>
      </c>
      <c r="X45" s="82"/>
      <c r="Y45" s="83"/>
      <c r="Z45" s="85"/>
      <c r="AA45" s="86"/>
    </row>
    <row r="46" spans="1:27" x14ac:dyDescent="0.25">
      <c r="A46" s="2" t="str">
        <f t="shared" si="12"/>
        <v>1</v>
      </c>
      <c r="B46" s="65">
        <v>123</v>
      </c>
      <c r="C46" s="14" t="s">
        <v>44</v>
      </c>
      <c r="D46" s="69">
        <v>5.03</v>
      </c>
      <c r="E46" s="69">
        <v>5.03</v>
      </c>
      <c r="F46" s="69">
        <v>5.03</v>
      </c>
      <c r="G46" s="69">
        <v>5.03</v>
      </c>
      <c r="H46" s="69">
        <v>5.03</v>
      </c>
      <c r="I46" s="71">
        <v>5.03</v>
      </c>
      <c r="J46" s="69">
        <v>5.03</v>
      </c>
      <c r="K46" s="15">
        <v>5.03</v>
      </c>
      <c r="L46" s="15">
        <v>5.03</v>
      </c>
      <c r="M46" s="11">
        <v>5.03</v>
      </c>
      <c r="N46" s="10">
        <v>5.03</v>
      </c>
      <c r="O46" s="10">
        <f t="shared" si="13"/>
        <v>0</v>
      </c>
      <c r="P46" s="10">
        <f t="shared" si="14"/>
        <v>0</v>
      </c>
      <c r="Q46" s="10">
        <f t="shared" si="15"/>
        <v>0</v>
      </c>
      <c r="R46" s="2">
        <f t="shared" si="16"/>
        <v>3</v>
      </c>
      <c r="T46" s="73">
        <f t="shared" si="5"/>
        <v>3</v>
      </c>
      <c r="U46" s="73">
        <v>123</v>
      </c>
      <c r="V46" s="85" t="s">
        <v>44</v>
      </c>
      <c r="W46" s="85">
        <v>5.03</v>
      </c>
      <c r="X46" s="81"/>
      <c r="Y46" s="83"/>
      <c r="Z46" s="85"/>
      <c r="AA46" s="85"/>
    </row>
    <row r="47" spans="1:27" x14ac:dyDescent="0.25">
      <c r="A47" s="2" t="str">
        <f t="shared" si="12"/>
        <v>1</v>
      </c>
      <c r="B47" s="65">
        <v>1230</v>
      </c>
      <c r="C47" s="14" t="s">
        <v>45</v>
      </c>
      <c r="D47" s="69">
        <v>5.03</v>
      </c>
      <c r="E47" s="69">
        <v>5.03</v>
      </c>
      <c r="F47" s="69">
        <v>5.03</v>
      </c>
      <c r="G47" s="69">
        <v>5.03</v>
      </c>
      <c r="H47" s="69">
        <v>5.03</v>
      </c>
      <c r="I47" s="71">
        <v>5.03</v>
      </c>
      <c r="J47" s="69">
        <v>5.03</v>
      </c>
      <c r="K47" s="15">
        <v>5.03</v>
      </c>
      <c r="L47" s="15">
        <v>5.03</v>
      </c>
      <c r="M47" s="11">
        <v>5.03</v>
      </c>
      <c r="N47" s="10">
        <v>5.03</v>
      </c>
      <c r="O47" s="10">
        <f t="shared" si="13"/>
        <v>0</v>
      </c>
      <c r="P47" s="10">
        <f t="shared" si="14"/>
        <v>0</v>
      </c>
      <c r="Q47" s="10">
        <f t="shared" si="15"/>
        <v>0</v>
      </c>
      <c r="R47" s="2">
        <f t="shared" si="16"/>
        <v>4</v>
      </c>
      <c r="T47" s="73">
        <f t="shared" si="5"/>
        <v>4</v>
      </c>
      <c r="U47" s="73">
        <v>1230</v>
      </c>
      <c r="V47" s="85" t="s">
        <v>45</v>
      </c>
      <c r="W47" s="85">
        <v>5.03</v>
      </c>
      <c r="X47" s="81"/>
      <c r="Y47" s="83"/>
      <c r="Z47" s="85"/>
      <c r="AA47" s="85"/>
    </row>
    <row r="48" spans="1:27" x14ac:dyDescent="0.25">
      <c r="A48" s="2" t="str">
        <f t="shared" si="12"/>
        <v>1</v>
      </c>
      <c r="B48" s="65">
        <v>1230110</v>
      </c>
      <c r="C48" s="14" t="s">
        <v>46</v>
      </c>
      <c r="D48" s="69">
        <v>5.03</v>
      </c>
      <c r="E48" s="69">
        <v>5.03</v>
      </c>
      <c r="F48" s="69">
        <v>5.03</v>
      </c>
      <c r="G48" s="69">
        <v>5.03</v>
      </c>
      <c r="H48" s="69">
        <v>5.03</v>
      </c>
      <c r="I48" s="71">
        <v>5.03</v>
      </c>
      <c r="J48" s="69">
        <v>5.03</v>
      </c>
      <c r="K48" s="15">
        <v>5.03</v>
      </c>
      <c r="L48" s="15">
        <v>5.03</v>
      </c>
      <c r="M48" s="11">
        <v>5.03</v>
      </c>
      <c r="N48" s="10">
        <v>5.03</v>
      </c>
      <c r="O48" s="10">
        <f t="shared" si="13"/>
        <v>0</v>
      </c>
      <c r="P48" s="10">
        <f t="shared" si="14"/>
        <v>0</v>
      </c>
      <c r="Q48" s="10">
        <f t="shared" si="15"/>
        <v>0</v>
      </c>
      <c r="R48" s="2">
        <f t="shared" si="16"/>
        <v>7</v>
      </c>
      <c r="T48" s="73">
        <f t="shared" si="5"/>
        <v>7</v>
      </c>
      <c r="U48" s="73">
        <v>1230110</v>
      </c>
      <c r="V48" s="85" t="s">
        <v>46</v>
      </c>
      <c r="W48" s="85">
        <v>5.03</v>
      </c>
      <c r="X48" s="81"/>
      <c r="Y48" s="83"/>
      <c r="Z48" s="85"/>
      <c r="AA48" s="85"/>
    </row>
    <row r="49" spans="1:27" x14ac:dyDescent="0.25">
      <c r="A49" s="2" t="str">
        <f t="shared" si="12"/>
        <v>1</v>
      </c>
      <c r="B49" s="65">
        <v>123011001</v>
      </c>
      <c r="C49" s="14" t="s">
        <v>47</v>
      </c>
      <c r="D49" s="69">
        <v>5.03</v>
      </c>
      <c r="E49" s="69">
        <v>5.03</v>
      </c>
      <c r="F49" s="69">
        <v>5.03</v>
      </c>
      <c r="G49" s="69">
        <v>5.03</v>
      </c>
      <c r="H49" s="69">
        <v>5.03</v>
      </c>
      <c r="I49" s="71">
        <v>5.03</v>
      </c>
      <c r="J49" s="69">
        <v>5.03</v>
      </c>
      <c r="K49" s="15">
        <v>5.03</v>
      </c>
      <c r="L49" s="15">
        <v>5.03</v>
      </c>
      <c r="M49" s="11">
        <v>5.03</v>
      </c>
      <c r="N49" s="10">
        <v>5.03</v>
      </c>
      <c r="O49" s="10">
        <f t="shared" si="13"/>
        <v>0</v>
      </c>
      <c r="P49" s="10">
        <f t="shared" si="14"/>
        <v>0</v>
      </c>
      <c r="Q49" s="10">
        <f t="shared" si="15"/>
        <v>0</v>
      </c>
      <c r="R49" s="2">
        <f t="shared" si="16"/>
        <v>9</v>
      </c>
      <c r="T49" s="73">
        <f t="shared" si="5"/>
        <v>9</v>
      </c>
      <c r="U49" s="73">
        <v>123011001</v>
      </c>
      <c r="V49" s="85" t="s">
        <v>47</v>
      </c>
      <c r="W49" s="85">
        <v>5.03</v>
      </c>
      <c r="X49" s="81"/>
      <c r="Y49" s="83"/>
      <c r="Z49" s="85"/>
      <c r="AA49" s="85"/>
    </row>
    <row r="50" spans="1:27" s="2" customFormat="1" x14ac:dyDescent="0.25">
      <c r="A50" s="2" t="str">
        <f t="shared" si="12"/>
        <v>1</v>
      </c>
      <c r="B50" s="65">
        <v>126</v>
      </c>
      <c r="C50" s="14" t="s">
        <v>48</v>
      </c>
      <c r="D50" s="69">
        <v>1499.99</v>
      </c>
      <c r="E50" s="69">
        <v>1511.89</v>
      </c>
      <c r="F50" s="69">
        <v>1523.79</v>
      </c>
      <c r="G50" s="69">
        <v>1535.69</v>
      </c>
      <c r="H50" s="69">
        <v>1547.59</v>
      </c>
      <c r="I50" s="71">
        <v>1559.49</v>
      </c>
      <c r="J50" s="69">
        <v>1571.39</v>
      </c>
      <c r="K50" s="15">
        <v>1583.29</v>
      </c>
      <c r="L50" s="15">
        <v>1595.19</v>
      </c>
      <c r="M50" s="11">
        <v>1607.09</v>
      </c>
      <c r="N50" s="10">
        <v>1618.99</v>
      </c>
      <c r="O50" s="10">
        <f t="shared" si="13"/>
        <v>-11.900000000000091</v>
      </c>
      <c r="P50" s="10">
        <f t="shared" si="14"/>
        <v>-11.899999999999864</v>
      </c>
      <c r="Q50" s="10">
        <f t="shared" si="15"/>
        <v>-2.2737367544323206E-13</v>
      </c>
      <c r="R50" s="2">
        <f t="shared" si="16"/>
        <v>3</v>
      </c>
      <c r="S50"/>
      <c r="T50" s="73">
        <f t="shared" si="5"/>
        <v>3</v>
      </c>
      <c r="U50" s="73">
        <v>126</v>
      </c>
      <c r="V50" s="85" t="s">
        <v>48</v>
      </c>
      <c r="W50" s="86">
        <v>1511.89</v>
      </c>
      <c r="X50" s="82"/>
      <c r="Y50" s="83"/>
      <c r="Z50" s="85"/>
      <c r="AA50" s="86"/>
    </row>
    <row r="51" spans="1:27" s="2" customFormat="1" x14ac:dyDescent="0.25">
      <c r="A51" s="2" t="str">
        <f t="shared" si="12"/>
        <v>1</v>
      </c>
      <c r="B51" s="65">
        <v>1260</v>
      </c>
      <c r="C51" s="14" t="s">
        <v>49</v>
      </c>
      <c r="D51" s="69">
        <v>1499.99</v>
      </c>
      <c r="E51" s="69">
        <v>1511.89</v>
      </c>
      <c r="F51" s="69">
        <v>1523.79</v>
      </c>
      <c r="G51" s="69">
        <v>1535.69</v>
      </c>
      <c r="H51" s="69">
        <v>1547.59</v>
      </c>
      <c r="I51" s="71">
        <v>1559.49</v>
      </c>
      <c r="J51" s="69">
        <v>1571.39</v>
      </c>
      <c r="K51" s="15">
        <v>1583.29</v>
      </c>
      <c r="L51" s="15">
        <v>1595.19</v>
      </c>
      <c r="M51" s="11">
        <v>1607.09</v>
      </c>
      <c r="N51" s="10">
        <v>1618.99</v>
      </c>
      <c r="O51" s="10">
        <f t="shared" si="13"/>
        <v>-11.900000000000091</v>
      </c>
      <c r="P51" s="10">
        <f t="shared" si="14"/>
        <v>-11.899999999999864</v>
      </c>
      <c r="Q51" s="10">
        <f t="shared" si="15"/>
        <v>-2.2737367544323206E-13</v>
      </c>
      <c r="R51" s="2">
        <f t="shared" si="16"/>
        <v>4</v>
      </c>
      <c r="S51"/>
      <c r="T51" s="73">
        <f t="shared" si="5"/>
        <v>4</v>
      </c>
      <c r="U51" s="73">
        <v>1260</v>
      </c>
      <c r="V51" s="85" t="s">
        <v>49</v>
      </c>
      <c r="W51" s="86">
        <v>1511.89</v>
      </c>
      <c r="X51" s="82"/>
      <c r="Y51" s="83"/>
      <c r="Z51" s="85"/>
      <c r="AA51" s="86"/>
    </row>
    <row r="52" spans="1:27" s="2" customFormat="1" x14ac:dyDescent="0.25">
      <c r="A52" s="2" t="str">
        <f t="shared" si="12"/>
        <v>1</v>
      </c>
      <c r="B52" s="65">
        <v>1260000</v>
      </c>
      <c r="C52" s="14" t="s">
        <v>49</v>
      </c>
      <c r="D52" s="69">
        <v>1499.99</v>
      </c>
      <c r="E52" s="69">
        <v>1511.89</v>
      </c>
      <c r="F52" s="69">
        <v>1523.79</v>
      </c>
      <c r="G52" s="69">
        <v>1535.69</v>
      </c>
      <c r="H52" s="69">
        <v>1547.59</v>
      </c>
      <c r="I52" s="71">
        <v>1559.49</v>
      </c>
      <c r="J52" s="69">
        <v>1571.39</v>
      </c>
      <c r="K52" s="15">
        <v>1583.29</v>
      </c>
      <c r="L52" s="15">
        <v>1595.19</v>
      </c>
      <c r="M52" s="11">
        <v>1607.09</v>
      </c>
      <c r="N52" s="10">
        <v>1618.99</v>
      </c>
      <c r="O52" s="10">
        <f t="shared" si="13"/>
        <v>-11.900000000000091</v>
      </c>
      <c r="P52" s="10">
        <f t="shared" si="14"/>
        <v>-11.899999999999864</v>
      </c>
      <c r="Q52" s="10">
        <f t="shared" si="15"/>
        <v>-2.2737367544323206E-13</v>
      </c>
      <c r="R52" s="2">
        <f t="shared" si="16"/>
        <v>7</v>
      </c>
      <c r="S52"/>
      <c r="T52" s="73">
        <f t="shared" si="5"/>
        <v>7</v>
      </c>
      <c r="U52" s="73">
        <v>1260000</v>
      </c>
      <c r="V52" s="85" t="s">
        <v>49</v>
      </c>
      <c r="W52" s="86">
        <v>1511.89</v>
      </c>
      <c r="X52" s="82"/>
      <c r="Y52" s="83"/>
      <c r="Z52" s="85"/>
      <c r="AA52" s="86"/>
    </row>
    <row r="53" spans="1:27" s="2" customFormat="1" x14ac:dyDescent="0.25">
      <c r="A53" s="2" t="str">
        <f t="shared" si="12"/>
        <v>1</v>
      </c>
      <c r="B53" s="65">
        <v>126000001</v>
      </c>
      <c r="C53" s="14" t="s">
        <v>49</v>
      </c>
      <c r="D53" s="69">
        <v>1499.99</v>
      </c>
      <c r="E53" s="69">
        <v>1511.89</v>
      </c>
      <c r="F53" s="69">
        <v>1523.79</v>
      </c>
      <c r="G53" s="69">
        <v>1535.69</v>
      </c>
      <c r="H53" s="69">
        <v>1547.59</v>
      </c>
      <c r="I53" s="71">
        <v>1559.49</v>
      </c>
      <c r="J53" s="69">
        <v>1571.39</v>
      </c>
      <c r="K53" s="15">
        <v>1583.29</v>
      </c>
      <c r="L53" s="15">
        <v>1595.19</v>
      </c>
      <c r="M53" s="11">
        <v>1607.09</v>
      </c>
      <c r="N53" s="10">
        <v>1618.99</v>
      </c>
      <c r="O53" s="10">
        <f t="shared" si="13"/>
        <v>-11.900000000000091</v>
      </c>
      <c r="P53" s="10">
        <f t="shared" si="14"/>
        <v>-11.899999999999864</v>
      </c>
      <c r="Q53" s="10">
        <f t="shared" si="15"/>
        <v>-2.2737367544323206E-13</v>
      </c>
      <c r="R53" s="2">
        <f t="shared" si="16"/>
        <v>9</v>
      </c>
      <c r="S53"/>
      <c r="T53" s="73">
        <f t="shared" si="5"/>
        <v>9</v>
      </c>
      <c r="U53" s="73">
        <v>126000001</v>
      </c>
      <c r="V53" s="85" t="s">
        <v>49</v>
      </c>
      <c r="W53" s="86">
        <v>1511.89</v>
      </c>
      <c r="X53" s="82"/>
      <c r="Y53" s="83"/>
      <c r="Z53" s="85"/>
      <c r="AA53" s="86"/>
    </row>
    <row r="54" spans="1:27" s="2" customFormat="1" x14ac:dyDescent="0.25">
      <c r="A54" s="2" t="str">
        <f t="shared" si="12"/>
        <v>2</v>
      </c>
      <c r="B54" s="65">
        <v>2</v>
      </c>
      <c r="C54" s="14" t="s">
        <v>9</v>
      </c>
      <c r="D54" s="69">
        <v>-17117.39</v>
      </c>
      <c r="E54" s="69">
        <v>-16756.91</v>
      </c>
      <c r="F54" s="69">
        <v>-15761.21</v>
      </c>
      <c r="G54" s="69">
        <v>-2081059.12</v>
      </c>
      <c r="H54" s="69">
        <v>-2073613.79</v>
      </c>
      <c r="I54" s="71">
        <v>-2071452.58</v>
      </c>
      <c r="J54" s="69">
        <v>-2065582.68</v>
      </c>
      <c r="K54" s="15">
        <v>-2057712.34</v>
      </c>
      <c r="L54" s="15">
        <v>-2049013.47</v>
      </c>
      <c r="M54" s="11">
        <v>-2042588.11</v>
      </c>
      <c r="N54" s="10">
        <v>-2034320.13</v>
      </c>
      <c r="O54" s="10">
        <f t="shared" si="13"/>
        <v>-8698.8700000001118</v>
      </c>
      <c r="P54" s="10">
        <f t="shared" si="14"/>
        <v>-6425.3599999998696</v>
      </c>
      <c r="Q54" s="10">
        <f t="shared" ref="Q54:Q107" si="17">O54-P54</f>
        <v>-2273.5100000002421</v>
      </c>
      <c r="R54" s="2">
        <f t="shared" ref="R54:R107" si="18">LEN(B54)</f>
        <v>1</v>
      </c>
      <c r="T54" s="73">
        <f t="shared" si="5"/>
        <v>1</v>
      </c>
      <c r="U54" s="73">
        <v>2</v>
      </c>
      <c r="V54" s="85" t="s">
        <v>9</v>
      </c>
      <c r="W54" s="86">
        <v>-16756.91</v>
      </c>
      <c r="X54" s="82"/>
      <c r="Y54" s="83"/>
      <c r="Z54" s="85"/>
      <c r="AA54" s="86"/>
    </row>
    <row r="55" spans="1:27" s="2" customFormat="1" x14ac:dyDescent="0.25">
      <c r="A55" s="2" t="str">
        <f t="shared" si="12"/>
        <v>2</v>
      </c>
      <c r="B55" s="65">
        <v>21</v>
      </c>
      <c r="C55" s="14" t="s">
        <v>50</v>
      </c>
      <c r="D55" s="69">
        <v>-17117.39</v>
      </c>
      <c r="E55" s="69">
        <v>-16756.91</v>
      </c>
      <c r="F55" s="69">
        <v>-15761.21</v>
      </c>
      <c r="G55" s="69">
        <v>-2081059.12</v>
      </c>
      <c r="H55" s="69">
        <v>-2073613.79</v>
      </c>
      <c r="I55" s="71">
        <v>-2071452.58</v>
      </c>
      <c r="J55" s="69">
        <v>-2065582.68</v>
      </c>
      <c r="K55" s="15">
        <v>-2057712.34</v>
      </c>
      <c r="L55" s="15">
        <v>-2049013.47</v>
      </c>
      <c r="M55" s="11">
        <v>-2042588.11</v>
      </c>
      <c r="N55" s="10">
        <v>-2034320.13</v>
      </c>
      <c r="O55" s="10">
        <f t="shared" si="13"/>
        <v>-8698.8700000001118</v>
      </c>
      <c r="P55" s="10">
        <f t="shared" si="14"/>
        <v>-6425.3599999998696</v>
      </c>
      <c r="Q55" s="10">
        <f t="shared" si="17"/>
        <v>-2273.5100000002421</v>
      </c>
      <c r="R55" s="2">
        <f t="shared" si="18"/>
        <v>2</v>
      </c>
      <c r="T55" s="73">
        <f t="shared" si="5"/>
        <v>2</v>
      </c>
      <c r="U55" s="73">
        <v>21</v>
      </c>
      <c r="V55" s="85" t="s">
        <v>50</v>
      </c>
      <c r="W55" s="86">
        <v>-16756.91</v>
      </c>
      <c r="X55" s="82"/>
      <c r="Y55" s="83"/>
      <c r="Z55" s="85"/>
      <c r="AA55" s="86"/>
    </row>
    <row r="56" spans="1:27" s="2" customFormat="1" x14ac:dyDescent="0.25">
      <c r="A56" s="2" t="str">
        <f t="shared" si="12"/>
        <v>2</v>
      </c>
      <c r="B56" s="65">
        <v>212</v>
      </c>
      <c r="C56" s="14" t="s">
        <v>51</v>
      </c>
      <c r="D56" s="69">
        <v>-7045.88</v>
      </c>
      <c r="E56" s="69">
        <v>-7045.88</v>
      </c>
      <c r="F56" s="69">
        <v>-7045.88</v>
      </c>
      <c r="G56" s="69">
        <v>-7045.88</v>
      </c>
      <c r="H56" s="69">
        <v>-7045.88</v>
      </c>
      <c r="I56" s="71">
        <v>-7045.88</v>
      </c>
      <c r="J56" s="69">
        <v>-7045.88</v>
      </c>
      <c r="K56" s="15">
        <v>-7045.88</v>
      </c>
      <c r="L56" s="15">
        <v>-7045.88</v>
      </c>
      <c r="M56" s="11">
        <v>-7045.88</v>
      </c>
      <c r="N56" s="10">
        <v>-7045.88</v>
      </c>
      <c r="O56" s="10">
        <f t="shared" si="13"/>
        <v>0</v>
      </c>
      <c r="P56" s="10">
        <f t="shared" si="14"/>
        <v>0</v>
      </c>
      <c r="Q56" s="10">
        <f t="shared" si="17"/>
        <v>0</v>
      </c>
      <c r="R56" s="2">
        <f t="shared" si="18"/>
        <v>3</v>
      </c>
      <c r="T56" s="73">
        <f t="shared" si="5"/>
        <v>3</v>
      </c>
      <c r="U56" s="73">
        <v>212</v>
      </c>
      <c r="V56" s="85" t="s">
        <v>51</v>
      </c>
      <c r="W56" s="86">
        <v>-7045.88</v>
      </c>
      <c r="X56" s="82"/>
      <c r="Y56" s="83"/>
      <c r="Z56" s="85"/>
      <c r="AA56" s="86"/>
    </row>
    <row r="57" spans="1:27" s="2" customFormat="1" x14ac:dyDescent="0.25">
      <c r="A57" s="2" t="str">
        <f t="shared" si="12"/>
        <v>2</v>
      </c>
      <c r="B57" s="65">
        <v>2124</v>
      </c>
      <c r="C57" s="14" t="s">
        <v>52</v>
      </c>
      <c r="D57" s="69">
        <v>-7045.88</v>
      </c>
      <c r="E57" s="69">
        <v>-7045.88</v>
      </c>
      <c r="F57" s="69">
        <v>-7045.88</v>
      </c>
      <c r="G57" s="69">
        <v>-7045.88</v>
      </c>
      <c r="H57" s="69">
        <v>-7045.88</v>
      </c>
      <c r="I57" s="71">
        <v>-7045.88</v>
      </c>
      <c r="J57" s="69">
        <v>-7045.88</v>
      </c>
      <c r="K57" s="15">
        <v>-7045.88</v>
      </c>
      <c r="L57" s="15">
        <v>-7045.88</v>
      </c>
      <c r="M57" s="11">
        <v>-7045.88</v>
      </c>
      <c r="N57" s="10">
        <v>-7045.88</v>
      </c>
      <c r="O57" s="10">
        <f t="shared" si="13"/>
        <v>0</v>
      </c>
      <c r="P57" s="10">
        <f t="shared" si="14"/>
        <v>0</v>
      </c>
      <c r="Q57" s="10">
        <f t="shared" si="17"/>
        <v>0</v>
      </c>
      <c r="R57" s="2">
        <f t="shared" si="18"/>
        <v>4</v>
      </c>
      <c r="T57" s="73">
        <f t="shared" si="5"/>
        <v>4</v>
      </c>
      <c r="U57" s="73">
        <v>2124</v>
      </c>
      <c r="V57" s="85" t="s">
        <v>52</v>
      </c>
      <c r="W57" s="86">
        <v>-7045.88</v>
      </c>
      <c r="X57" s="82"/>
      <c r="Y57" s="83"/>
      <c r="Z57" s="85"/>
      <c r="AA57" s="86"/>
    </row>
    <row r="58" spans="1:27" s="2" customFormat="1" x14ac:dyDescent="0.25">
      <c r="A58" s="2" t="str">
        <f t="shared" si="12"/>
        <v>2</v>
      </c>
      <c r="B58" s="65">
        <v>2124010</v>
      </c>
      <c r="C58" s="14" t="s">
        <v>53</v>
      </c>
      <c r="D58" s="69">
        <v>-7045.88</v>
      </c>
      <c r="E58" s="69">
        <v>-7045.88</v>
      </c>
      <c r="F58" s="69">
        <v>-7045.88</v>
      </c>
      <c r="G58" s="69">
        <v>-7045.88</v>
      </c>
      <c r="H58" s="69">
        <v>-7045.88</v>
      </c>
      <c r="I58" s="71">
        <v>-7045.88</v>
      </c>
      <c r="J58" s="69">
        <v>-7045.88</v>
      </c>
      <c r="K58" s="15">
        <v>-7045.88</v>
      </c>
      <c r="L58" s="15">
        <v>-7045.88</v>
      </c>
      <c r="M58" s="11">
        <v>-7045.88</v>
      </c>
      <c r="N58" s="10">
        <v>-7045.88</v>
      </c>
      <c r="O58" s="10">
        <f t="shared" si="13"/>
        <v>0</v>
      </c>
      <c r="P58" s="10">
        <f t="shared" si="14"/>
        <v>0</v>
      </c>
      <c r="Q58" s="10">
        <f t="shared" si="17"/>
        <v>0</v>
      </c>
      <c r="R58" s="2">
        <f t="shared" si="18"/>
        <v>7</v>
      </c>
      <c r="T58" s="73">
        <f t="shared" si="5"/>
        <v>7</v>
      </c>
      <c r="U58" s="73">
        <v>2124010</v>
      </c>
      <c r="V58" s="85" t="s">
        <v>53</v>
      </c>
      <c r="W58" s="86">
        <v>-7045.88</v>
      </c>
      <c r="X58" s="82"/>
      <c r="Y58" s="83"/>
      <c r="Z58" s="85"/>
      <c r="AA58" s="86"/>
    </row>
    <row r="59" spans="1:27" s="2" customFormat="1" x14ac:dyDescent="0.25">
      <c r="A59" s="2" t="str">
        <f t="shared" ref="A59:A85" si="19">LEFT(B59)</f>
        <v>2</v>
      </c>
      <c r="B59" s="65">
        <v>212401003</v>
      </c>
      <c r="C59" s="14" t="s">
        <v>54</v>
      </c>
      <c r="D59" s="69">
        <v>-7045.88</v>
      </c>
      <c r="E59" s="69">
        <v>-7045.88</v>
      </c>
      <c r="F59" s="69">
        <v>-7045.88</v>
      </c>
      <c r="G59" s="69">
        <v>-7045.88</v>
      </c>
      <c r="H59" s="69">
        <v>-7045.88</v>
      </c>
      <c r="I59" s="71">
        <v>-7045.88</v>
      </c>
      <c r="J59" s="69">
        <v>-7045.88</v>
      </c>
      <c r="K59" s="15">
        <v>-7045.88</v>
      </c>
      <c r="L59" s="15">
        <v>-7045.88</v>
      </c>
      <c r="M59" s="11">
        <v>-7045.88</v>
      </c>
      <c r="N59" s="10">
        <v>-7045.88</v>
      </c>
      <c r="O59" s="10">
        <f t="shared" ref="O59:O79" si="20">K59-L59</f>
        <v>0</v>
      </c>
      <c r="P59" s="10">
        <f t="shared" ref="P59:P79" si="21">L59-M59</f>
        <v>0</v>
      </c>
      <c r="Q59" s="10">
        <f t="shared" si="17"/>
        <v>0</v>
      </c>
      <c r="R59" s="2">
        <f t="shared" si="18"/>
        <v>9</v>
      </c>
      <c r="S59" s="2" t="s">
        <v>208</v>
      </c>
      <c r="T59" s="73">
        <f t="shared" si="5"/>
        <v>9</v>
      </c>
      <c r="U59" s="73">
        <v>212401003</v>
      </c>
      <c r="V59" s="85" t="s">
        <v>54</v>
      </c>
      <c r="W59" s="86">
        <v>-7045.88</v>
      </c>
      <c r="X59" s="82"/>
      <c r="Y59" s="83"/>
      <c r="Z59" s="85"/>
      <c r="AA59" s="86"/>
    </row>
    <row r="60" spans="1:27" s="2" customFormat="1" x14ac:dyDescent="0.25">
      <c r="A60" s="2" t="str">
        <f>LEFT(B60)</f>
        <v>2</v>
      </c>
      <c r="B60" s="65">
        <v>213</v>
      </c>
      <c r="C60" s="14" t="s">
        <v>55</v>
      </c>
      <c r="D60" s="69">
        <v>-6977.3</v>
      </c>
      <c r="E60" s="69">
        <v>-6196.9</v>
      </c>
      <c r="F60" s="69">
        <v>-5385.26</v>
      </c>
      <c r="G60" s="69">
        <v>-71747.67</v>
      </c>
      <c r="H60" s="69">
        <v>-64801.07</v>
      </c>
      <c r="I60" s="71">
        <v>-57742.87</v>
      </c>
      <c r="J60" s="69">
        <v>-53059.4</v>
      </c>
      <c r="K60" s="15">
        <v>-45507.42</v>
      </c>
      <c r="L60" s="15">
        <v>-38063.449999999997</v>
      </c>
      <c r="M60" s="11">
        <v>-32643.51</v>
      </c>
      <c r="N60" s="10">
        <v>-25122.09</v>
      </c>
      <c r="O60" s="10">
        <f>K60-L60</f>
        <v>-7443.9700000000012</v>
      </c>
      <c r="P60" s="10">
        <f>L60-M60</f>
        <v>-5419.9399999999987</v>
      </c>
      <c r="Q60" s="10">
        <f>O60-P60</f>
        <v>-2024.0300000000025</v>
      </c>
      <c r="R60" s="2">
        <f>LEN(B60)</f>
        <v>3</v>
      </c>
      <c r="T60" s="73">
        <f t="shared" si="5"/>
        <v>3</v>
      </c>
      <c r="U60" s="73">
        <v>213</v>
      </c>
      <c r="V60" s="85" t="s">
        <v>55</v>
      </c>
      <c r="W60" s="86">
        <v>-6196.9</v>
      </c>
      <c r="X60" s="82"/>
      <c r="Y60" s="83"/>
      <c r="Z60" s="85"/>
      <c r="AA60" s="86"/>
    </row>
    <row r="61" spans="1:27" s="70" customFormat="1" x14ac:dyDescent="0.25">
      <c r="A61" s="70" t="str">
        <f t="shared" ref="A61:A63" si="22">LEFT(B61)</f>
        <v>2</v>
      </c>
      <c r="B61" s="65">
        <v>2132</v>
      </c>
      <c r="C61" s="14" t="s">
        <v>216</v>
      </c>
      <c r="D61" s="69">
        <v>0</v>
      </c>
      <c r="E61" s="69">
        <v>0</v>
      </c>
      <c r="F61" s="69">
        <v>0</v>
      </c>
      <c r="G61" s="69">
        <v>0</v>
      </c>
      <c r="H61" s="69">
        <v>0</v>
      </c>
      <c r="I61" s="71">
        <v>-12.5</v>
      </c>
      <c r="J61" s="69">
        <v>0</v>
      </c>
      <c r="K61" s="69">
        <v>0</v>
      </c>
      <c r="L61" s="69">
        <v>0</v>
      </c>
      <c r="M61" s="11"/>
      <c r="N61" s="10"/>
      <c r="O61" s="10">
        <f>K61-L61</f>
        <v>0</v>
      </c>
      <c r="P61" s="10"/>
      <c r="Q61" s="10"/>
      <c r="T61" s="73">
        <f t="shared" si="5"/>
        <v>4</v>
      </c>
      <c r="U61" s="73">
        <v>2132</v>
      </c>
      <c r="V61" s="85" t="s">
        <v>216</v>
      </c>
      <c r="W61" s="85">
        <v>0</v>
      </c>
      <c r="X61" s="81"/>
      <c r="Y61" s="83"/>
      <c r="Z61" s="85"/>
      <c r="AA61" s="85"/>
    </row>
    <row r="62" spans="1:27" s="70" customFormat="1" x14ac:dyDescent="0.25">
      <c r="A62" s="70" t="str">
        <f t="shared" si="22"/>
        <v>2</v>
      </c>
      <c r="B62" s="65">
        <v>2132010</v>
      </c>
      <c r="C62" s="14" t="s">
        <v>217</v>
      </c>
      <c r="D62" s="69">
        <v>0</v>
      </c>
      <c r="E62" s="69">
        <v>0</v>
      </c>
      <c r="F62" s="69">
        <v>0</v>
      </c>
      <c r="G62" s="69">
        <v>0</v>
      </c>
      <c r="H62" s="69">
        <v>0</v>
      </c>
      <c r="I62" s="71">
        <v>-12.5</v>
      </c>
      <c r="J62" s="69">
        <v>0</v>
      </c>
      <c r="K62" s="69">
        <v>0</v>
      </c>
      <c r="L62" s="69">
        <v>0</v>
      </c>
      <c r="M62" s="11"/>
      <c r="N62" s="10"/>
      <c r="O62" s="10">
        <f>K62-L62</f>
        <v>0</v>
      </c>
      <c r="P62" s="10"/>
      <c r="Q62" s="10"/>
      <c r="T62" s="73">
        <f t="shared" si="5"/>
        <v>7</v>
      </c>
      <c r="U62" s="73">
        <v>2132010</v>
      </c>
      <c r="V62" s="85" t="s">
        <v>217</v>
      </c>
      <c r="W62" s="85">
        <v>0</v>
      </c>
      <c r="X62" s="81"/>
      <c r="Y62" s="83"/>
      <c r="Z62" s="85"/>
      <c r="AA62" s="85"/>
    </row>
    <row r="63" spans="1:27" x14ac:dyDescent="0.25">
      <c r="A63" s="70" t="str">
        <f t="shared" si="22"/>
        <v>2</v>
      </c>
      <c r="B63" s="66">
        <v>213201001</v>
      </c>
      <c r="C63" t="s">
        <v>217</v>
      </c>
      <c r="D63" s="69">
        <v>0</v>
      </c>
      <c r="E63" s="69">
        <v>0</v>
      </c>
      <c r="F63" s="69">
        <v>0</v>
      </c>
      <c r="G63" s="69">
        <v>0</v>
      </c>
      <c r="H63" s="69">
        <v>0</v>
      </c>
      <c r="I63" s="71">
        <v>-12.5</v>
      </c>
      <c r="J63" s="69">
        <v>0</v>
      </c>
      <c r="K63" s="69">
        <v>0</v>
      </c>
      <c r="L63" s="69">
        <v>0</v>
      </c>
      <c r="O63" s="10">
        <f>K63-L63</f>
        <v>0</v>
      </c>
      <c r="T63" s="73">
        <f t="shared" si="5"/>
        <v>9</v>
      </c>
      <c r="U63" s="73">
        <v>213201001</v>
      </c>
      <c r="V63" s="85" t="s">
        <v>217</v>
      </c>
      <c r="W63" s="85">
        <v>0</v>
      </c>
      <c r="X63" s="81"/>
      <c r="Y63" s="83"/>
      <c r="Z63" s="85"/>
      <c r="AA63" s="85"/>
    </row>
    <row r="64" spans="1:27" s="2" customFormat="1" x14ac:dyDescent="0.25">
      <c r="A64" s="2" t="str">
        <f t="shared" si="19"/>
        <v>2</v>
      </c>
      <c r="B64" s="65">
        <v>2133</v>
      </c>
      <c r="C64" s="14" t="s">
        <v>56</v>
      </c>
      <c r="D64" s="69">
        <v>-6977.3</v>
      </c>
      <c r="E64" s="69">
        <v>-6196.9</v>
      </c>
      <c r="F64" s="69">
        <v>-5385.26</v>
      </c>
      <c r="G64" s="69">
        <v>-7729.02</v>
      </c>
      <c r="H64" s="69">
        <v>-7152.29</v>
      </c>
      <c r="I64" s="71">
        <v>-6245.97</v>
      </c>
      <c r="J64" s="69">
        <v>-7944.87</v>
      </c>
      <c r="K64" s="15">
        <v>-6146.31</v>
      </c>
      <c r="L64" s="15">
        <v>-4866.6099999999997</v>
      </c>
      <c r="M64" s="11">
        <v>-6004.16</v>
      </c>
      <c r="N64" s="10">
        <v>-4630.29</v>
      </c>
      <c r="O64" s="10">
        <f t="shared" si="20"/>
        <v>-1279.7000000000007</v>
      </c>
      <c r="P64" s="10">
        <f t="shared" si="21"/>
        <v>1137.5500000000002</v>
      </c>
      <c r="Q64" s="10">
        <f t="shared" si="17"/>
        <v>-2417.2500000000009</v>
      </c>
      <c r="R64" s="2">
        <f t="shared" si="18"/>
        <v>4</v>
      </c>
      <c r="T64" s="73">
        <f t="shared" si="5"/>
        <v>4</v>
      </c>
      <c r="U64" s="73">
        <v>2133</v>
      </c>
      <c r="V64" s="85" t="s">
        <v>56</v>
      </c>
      <c r="W64" s="86">
        <v>-6196.9</v>
      </c>
      <c r="X64" s="82"/>
      <c r="Y64" s="83"/>
      <c r="Z64" s="85"/>
      <c r="AA64" s="86"/>
    </row>
    <row r="65" spans="1:27" s="2" customFormat="1" x14ac:dyDescent="0.25">
      <c r="A65" s="2" t="str">
        <f t="shared" si="19"/>
        <v>2</v>
      </c>
      <c r="B65" s="65">
        <v>2133000</v>
      </c>
      <c r="C65" s="14" t="s">
        <v>57</v>
      </c>
      <c r="D65" s="69">
        <v>0</v>
      </c>
      <c r="E65" s="69">
        <v>-9.94</v>
      </c>
      <c r="F65" s="69">
        <v>-14.91</v>
      </c>
      <c r="G65" s="69">
        <v>-24.85</v>
      </c>
      <c r="H65" s="69">
        <v>-19.88</v>
      </c>
      <c r="I65" s="71">
        <v>-14.91</v>
      </c>
      <c r="J65" s="69">
        <v>-9.94</v>
      </c>
      <c r="K65" s="15">
        <v>-4.97</v>
      </c>
      <c r="L65" s="15">
        <v>-4.97</v>
      </c>
      <c r="M65" s="11">
        <v>-10.16</v>
      </c>
      <c r="N65" s="10">
        <v>-5.19</v>
      </c>
      <c r="O65" s="10">
        <f t="shared" si="20"/>
        <v>0</v>
      </c>
      <c r="P65" s="10">
        <f t="shared" si="21"/>
        <v>5.19</v>
      </c>
      <c r="Q65" s="10">
        <f t="shared" si="17"/>
        <v>-5.19</v>
      </c>
      <c r="R65" s="2">
        <f t="shared" si="18"/>
        <v>7</v>
      </c>
      <c r="T65" s="73">
        <f t="shared" si="5"/>
        <v>7</v>
      </c>
      <c r="U65" s="73">
        <v>2133000</v>
      </c>
      <c r="V65" s="85" t="s">
        <v>57</v>
      </c>
      <c r="W65" s="85">
        <v>-9.94</v>
      </c>
      <c r="X65" s="81"/>
      <c r="Y65" s="83"/>
      <c r="Z65" s="85"/>
      <c r="AA65" s="85"/>
    </row>
    <row r="66" spans="1:27" s="2" customFormat="1" x14ac:dyDescent="0.25">
      <c r="A66" s="2" t="str">
        <f t="shared" si="19"/>
        <v>2</v>
      </c>
      <c r="B66" s="65">
        <v>213300006</v>
      </c>
      <c r="C66" s="14" t="s">
        <v>58</v>
      </c>
      <c r="D66" s="69">
        <v>0</v>
      </c>
      <c r="E66" s="69">
        <v>-9.94</v>
      </c>
      <c r="F66" s="69">
        <v>-14.91</v>
      </c>
      <c r="G66" s="69">
        <v>-24.85</v>
      </c>
      <c r="H66" s="69">
        <v>-19.88</v>
      </c>
      <c r="I66" s="71">
        <v>-14.91</v>
      </c>
      <c r="J66" s="69">
        <v>-9.94</v>
      </c>
      <c r="K66" s="15">
        <v>-4.97</v>
      </c>
      <c r="L66" s="15">
        <v>-4.97</v>
      </c>
      <c r="M66" s="11">
        <v>-10.16</v>
      </c>
      <c r="N66" s="10">
        <v>-5.19</v>
      </c>
      <c r="O66" s="10">
        <f t="shared" si="20"/>
        <v>0</v>
      </c>
      <c r="P66" s="10">
        <f t="shared" si="21"/>
        <v>5.19</v>
      </c>
      <c r="Q66" s="10">
        <f t="shared" si="17"/>
        <v>-5.19</v>
      </c>
      <c r="R66" s="2">
        <f t="shared" si="18"/>
        <v>9</v>
      </c>
      <c r="T66" s="73">
        <f t="shared" si="5"/>
        <v>9</v>
      </c>
      <c r="U66" s="73">
        <v>213300006</v>
      </c>
      <c r="V66" s="85" t="s">
        <v>58</v>
      </c>
      <c r="W66" s="85">
        <v>-9.94</v>
      </c>
      <c r="X66" s="81"/>
      <c r="Y66" s="83"/>
      <c r="Z66" s="85"/>
      <c r="AA66" s="85"/>
    </row>
    <row r="67" spans="1:27" s="2" customFormat="1" x14ac:dyDescent="0.25">
      <c r="A67" s="2" t="str">
        <f t="shared" si="19"/>
        <v>2</v>
      </c>
      <c r="B67" s="65">
        <v>2133020</v>
      </c>
      <c r="C67" s="14" t="s">
        <v>59</v>
      </c>
      <c r="D67" s="69">
        <v>-3371.12</v>
      </c>
      <c r="E67" s="69">
        <v>-3032.12</v>
      </c>
      <c r="F67" s="69">
        <v>-2693.12</v>
      </c>
      <c r="G67" s="69">
        <v>-2760.93</v>
      </c>
      <c r="H67" s="69">
        <v>-2666.78</v>
      </c>
      <c r="I67" s="71">
        <v>-2243.04</v>
      </c>
      <c r="J67" s="69">
        <v>-2833.48</v>
      </c>
      <c r="K67" s="15">
        <v>-2319.8000000000002</v>
      </c>
      <c r="L67" s="15">
        <v>-1985.98</v>
      </c>
      <c r="M67" s="11">
        <v>-3091.97</v>
      </c>
      <c r="N67" s="10">
        <v>-2663.98</v>
      </c>
      <c r="O67" s="10">
        <f t="shared" si="20"/>
        <v>-333.82000000000016</v>
      </c>
      <c r="P67" s="10">
        <f t="shared" si="21"/>
        <v>1105.9899999999998</v>
      </c>
      <c r="Q67" s="10">
        <f t="shared" si="17"/>
        <v>-1439.81</v>
      </c>
      <c r="R67" s="2">
        <f t="shared" si="18"/>
        <v>7</v>
      </c>
      <c r="T67" s="73">
        <f t="shared" si="5"/>
        <v>7</v>
      </c>
      <c r="U67" s="73">
        <v>2133020</v>
      </c>
      <c r="V67" s="85" t="s">
        <v>59</v>
      </c>
      <c r="W67" s="86">
        <v>-3032.12</v>
      </c>
      <c r="X67" s="82"/>
      <c r="Y67" s="83"/>
      <c r="Z67" s="85"/>
      <c r="AA67" s="86"/>
    </row>
    <row r="68" spans="1:27" s="2" customFormat="1" x14ac:dyDescent="0.25">
      <c r="A68" s="2" t="str">
        <f t="shared" si="19"/>
        <v>2</v>
      </c>
      <c r="B68" s="65">
        <v>213302005</v>
      </c>
      <c r="C68" s="14" t="s">
        <v>60</v>
      </c>
      <c r="D68" s="69">
        <v>-2335.3000000000002</v>
      </c>
      <c r="E68" s="69">
        <v>-2043.39</v>
      </c>
      <c r="F68" s="69">
        <v>-1751.48</v>
      </c>
      <c r="G68" s="69">
        <v>-1459.57</v>
      </c>
      <c r="H68" s="69">
        <v>-1167.6600000000001</v>
      </c>
      <c r="I68" s="71">
        <v>-875.75</v>
      </c>
      <c r="J68" s="69">
        <v>-987.82</v>
      </c>
      <c r="K68" s="15">
        <v>-605.97</v>
      </c>
      <c r="L68" s="15">
        <v>-403.98</v>
      </c>
      <c r="M68" s="11">
        <v>-605.97</v>
      </c>
      <c r="N68" s="10">
        <v>-403.98</v>
      </c>
      <c r="O68" s="10">
        <f t="shared" si="20"/>
        <v>-201.99</v>
      </c>
      <c r="P68" s="10">
        <f t="shared" si="21"/>
        <v>201.99</v>
      </c>
      <c r="Q68" s="10">
        <f t="shared" si="17"/>
        <v>-403.98</v>
      </c>
      <c r="R68" s="2">
        <f t="shared" si="18"/>
        <v>9</v>
      </c>
      <c r="T68" s="73">
        <f t="shared" si="5"/>
        <v>9</v>
      </c>
      <c r="U68" s="73">
        <v>213302005</v>
      </c>
      <c r="V68" s="85" t="s">
        <v>60</v>
      </c>
      <c r="W68" s="86">
        <v>-2043.39</v>
      </c>
      <c r="X68" s="82"/>
      <c r="Y68" s="83"/>
      <c r="Z68" s="85"/>
      <c r="AA68" s="86"/>
    </row>
    <row r="69" spans="1:27" s="2" customFormat="1" x14ac:dyDescent="0.25">
      <c r="A69" s="2" t="str">
        <f t="shared" si="19"/>
        <v>2</v>
      </c>
      <c r="B69" s="65">
        <v>213302007</v>
      </c>
      <c r="C69" s="14" t="s">
        <v>61</v>
      </c>
      <c r="D69" s="69">
        <v>-659.18</v>
      </c>
      <c r="E69" s="69">
        <v>-659.17</v>
      </c>
      <c r="F69" s="69">
        <v>-659.16</v>
      </c>
      <c r="G69" s="69">
        <v>-1065.96</v>
      </c>
      <c r="H69" s="69">
        <v>-745.8</v>
      </c>
      <c r="I69" s="71">
        <v>-661.05</v>
      </c>
      <c r="J69" s="69">
        <v>-1186.5</v>
      </c>
      <c r="K69" s="15">
        <v>-1101.75</v>
      </c>
      <c r="L69" s="15">
        <v>-1017</v>
      </c>
      <c r="M69" s="11">
        <v>-1968.12</v>
      </c>
      <c r="N69" s="10">
        <v>-1789.2</v>
      </c>
      <c r="O69" s="10">
        <f t="shared" si="20"/>
        <v>-84.75</v>
      </c>
      <c r="P69" s="10">
        <f t="shared" si="21"/>
        <v>951.11999999999989</v>
      </c>
      <c r="Q69" s="10">
        <f t="shared" si="17"/>
        <v>-1035.8699999999999</v>
      </c>
      <c r="R69" s="2">
        <f t="shared" si="18"/>
        <v>9</v>
      </c>
      <c r="T69" s="73">
        <f t="shared" si="5"/>
        <v>9</v>
      </c>
      <c r="U69" s="73">
        <v>213302007</v>
      </c>
      <c r="V69" s="85" t="s">
        <v>61</v>
      </c>
      <c r="W69" s="85">
        <v>-659.17</v>
      </c>
      <c r="X69" s="81"/>
      <c r="Y69" s="83"/>
      <c r="Z69" s="85"/>
      <c r="AA69" s="85"/>
    </row>
    <row r="70" spans="1:27" s="2" customFormat="1" x14ac:dyDescent="0.25">
      <c r="A70" s="2" t="str">
        <f t="shared" si="19"/>
        <v>2</v>
      </c>
      <c r="B70" s="65">
        <v>213302009</v>
      </c>
      <c r="C70" s="14" t="s">
        <v>210</v>
      </c>
      <c r="D70" s="69">
        <v>-376.64</v>
      </c>
      <c r="E70" s="69">
        <v>-329.56</v>
      </c>
      <c r="F70" s="69">
        <v>-282.48</v>
      </c>
      <c r="G70" s="69">
        <v>-235.4</v>
      </c>
      <c r="H70" s="69">
        <v>-753.32</v>
      </c>
      <c r="I70" s="71">
        <v>-706.24</v>
      </c>
      <c r="J70" s="69">
        <v>-659.16</v>
      </c>
      <c r="K70" s="15">
        <v>-612.08000000000004</v>
      </c>
      <c r="L70" s="15">
        <v>-565</v>
      </c>
      <c r="M70" s="11">
        <v>-517.88</v>
      </c>
      <c r="N70" s="10">
        <v>-470.8</v>
      </c>
      <c r="O70" s="10">
        <f t="shared" si="20"/>
        <v>-47.080000000000041</v>
      </c>
      <c r="P70" s="10">
        <f t="shared" si="21"/>
        <v>-47.120000000000005</v>
      </c>
      <c r="Q70" s="10">
        <f t="shared" si="17"/>
        <v>3.999999999996362E-2</v>
      </c>
      <c r="R70" s="2">
        <f t="shared" si="18"/>
        <v>9</v>
      </c>
      <c r="T70" s="73">
        <f t="shared" si="5"/>
        <v>9</v>
      </c>
      <c r="U70" s="73">
        <v>213302009</v>
      </c>
      <c r="V70" s="85" t="s">
        <v>210</v>
      </c>
      <c r="W70" s="85">
        <v>-329.56</v>
      </c>
      <c r="X70" s="81"/>
      <c r="Y70" s="83"/>
      <c r="Z70" s="85"/>
      <c r="AA70" s="85"/>
    </row>
    <row r="71" spans="1:27" s="2" customFormat="1" x14ac:dyDescent="0.25">
      <c r="A71" s="2" t="str">
        <f t="shared" si="19"/>
        <v>2</v>
      </c>
      <c r="B71" s="65">
        <v>2133050</v>
      </c>
      <c r="C71" s="14" t="s">
        <v>62</v>
      </c>
      <c r="D71" s="69">
        <v>-3606.18</v>
      </c>
      <c r="E71" s="69">
        <v>-3154.84</v>
      </c>
      <c r="F71" s="69">
        <v>-2677.23</v>
      </c>
      <c r="G71" s="69">
        <v>-4943.24</v>
      </c>
      <c r="H71" s="69">
        <v>-4465.63</v>
      </c>
      <c r="I71" s="71">
        <v>-3988.02</v>
      </c>
      <c r="J71" s="69">
        <v>-5101.45</v>
      </c>
      <c r="K71" s="15">
        <v>-3821.54</v>
      </c>
      <c r="L71" s="15">
        <v>-2875.66</v>
      </c>
      <c r="M71" s="11">
        <v>-2902.03</v>
      </c>
      <c r="N71" s="10">
        <v>-1961.12</v>
      </c>
      <c r="O71" s="10">
        <f t="shared" si="20"/>
        <v>-945.88000000000011</v>
      </c>
      <c r="P71" s="10">
        <f t="shared" si="21"/>
        <v>26.370000000000346</v>
      </c>
      <c r="Q71" s="10">
        <f t="shared" si="17"/>
        <v>-972.25000000000045</v>
      </c>
      <c r="R71" s="2">
        <f t="shared" si="18"/>
        <v>7</v>
      </c>
      <c r="T71" s="73">
        <f t="shared" si="5"/>
        <v>7</v>
      </c>
      <c r="U71" s="73">
        <v>2133050</v>
      </c>
      <c r="V71" s="85" t="s">
        <v>62</v>
      </c>
      <c r="W71" s="86">
        <v>-3154.84</v>
      </c>
      <c r="X71" s="82"/>
      <c r="Y71" s="83"/>
      <c r="Z71" s="85"/>
      <c r="AA71" s="86"/>
    </row>
    <row r="72" spans="1:27" s="2" customFormat="1" x14ac:dyDescent="0.25">
      <c r="A72" s="2" t="str">
        <f t="shared" si="19"/>
        <v>2</v>
      </c>
      <c r="B72" s="65">
        <v>213305000</v>
      </c>
      <c r="C72" s="14" t="s">
        <v>63</v>
      </c>
      <c r="D72" s="69">
        <v>-761.62</v>
      </c>
      <c r="E72" s="69">
        <v>-665.85</v>
      </c>
      <c r="F72" s="69">
        <v>-543.80999999999995</v>
      </c>
      <c r="G72" s="69">
        <v>-1031.97</v>
      </c>
      <c r="H72" s="69">
        <v>-909.93</v>
      </c>
      <c r="I72" s="71">
        <v>-787.89</v>
      </c>
      <c r="J72" s="69">
        <v>-2256.89</v>
      </c>
      <c r="K72" s="15">
        <v>-1332.55</v>
      </c>
      <c r="L72" s="15">
        <v>-1097.81</v>
      </c>
      <c r="M72" s="11">
        <v>-1479.75</v>
      </c>
      <c r="N72" s="10">
        <v>-538.84</v>
      </c>
      <c r="O72" s="10">
        <f t="shared" si="20"/>
        <v>-234.74</v>
      </c>
      <c r="P72" s="10">
        <f t="shared" si="21"/>
        <v>381.94000000000005</v>
      </c>
      <c r="Q72" s="10">
        <f t="shared" si="17"/>
        <v>-616.68000000000006</v>
      </c>
      <c r="R72" s="2">
        <f t="shared" si="18"/>
        <v>9</v>
      </c>
      <c r="T72" s="73">
        <f t="shared" si="5"/>
        <v>9</v>
      </c>
      <c r="U72" s="73">
        <v>213305000</v>
      </c>
      <c r="V72" s="85" t="s">
        <v>63</v>
      </c>
      <c r="W72" s="85">
        <v>-665.85</v>
      </c>
      <c r="X72" s="81"/>
      <c r="Y72" s="83"/>
      <c r="Z72" s="85"/>
      <c r="AA72" s="85"/>
    </row>
    <row r="73" spans="1:27" s="2" customFormat="1" x14ac:dyDescent="0.25">
      <c r="A73" s="2" t="str">
        <f t="shared" si="19"/>
        <v>2</v>
      </c>
      <c r="B73" s="65">
        <v>213305005</v>
      </c>
      <c r="C73" s="14" t="s">
        <v>64</v>
      </c>
      <c r="D73" s="69">
        <v>-2844.56</v>
      </c>
      <c r="E73" s="69">
        <v>-2488.9899999999998</v>
      </c>
      <c r="F73" s="69">
        <v>-2133.42</v>
      </c>
      <c r="G73" s="69">
        <v>-3911.27</v>
      </c>
      <c r="H73" s="69">
        <v>-3555.7</v>
      </c>
      <c r="I73" s="71">
        <v>-3200.13</v>
      </c>
      <c r="J73" s="69">
        <v>-2844.56</v>
      </c>
      <c r="K73" s="15">
        <v>-2488.9899999999998</v>
      </c>
      <c r="L73" s="15">
        <v>-1777.85</v>
      </c>
      <c r="M73" s="11">
        <v>-1422.28</v>
      </c>
      <c r="N73" s="10">
        <v>-1422.28</v>
      </c>
      <c r="O73" s="10">
        <f t="shared" si="20"/>
        <v>-711.13999999999987</v>
      </c>
      <c r="P73" s="10">
        <f t="shared" si="21"/>
        <v>-355.56999999999994</v>
      </c>
      <c r="Q73" s="10">
        <f t="shared" si="17"/>
        <v>-355.56999999999994</v>
      </c>
      <c r="R73" s="2">
        <f t="shared" si="18"/>
        <v>9</v>
      </c>
      <c r="T73" s="73">
        <f t="shared" ref="T73:T136" si="23">LEN(B73)</f>
        <v>9</v>
      </c>
      <c r="U73" s="73">
        <v>213305005</v>
      </c>
      <c r="V73" s="85" t="s">
        <v>64</v>
      </c>
      <c r="W73" s="86">
        <v>-2488.9899999999998</v>
      </c>
      <c r="X73" s="82"/>
      <c r="Y73" s="83"/>
      <c r="Z73" s="85"/>
      <c r="AA73" s="86"/>
    </row>
    <row r="74" spans="1:27" s="2" customFormat="1" x14ac:dyDescent="0.25">
      <c r="A74" s="2" t="str">
        <f t="shared" si="19"/>
        <v>2</v>
      </c>
      <c r="B74" s="65">
        <v>2134</v>
      </c>
      <c r="C74" s="14" t="s">
        <v>65</v>
      </c>
      <c r="D74" s="69">
        <v>0</v>
      </c>
      <c r="E74" s="69">
        <v>0</v>
      </c>
      <c r="F74" s="69">
        <v>0</v>
      </c>
      <c r="G74" s="69">
        <v>-64018.65</v>
      </c>
      <c r="H74" s="69">
        <v>-57648.78</v>
      </c>
      <c r="I74" s="71">
        <v>-51484.4</v>
      </c>
      <c r="J74" s="69">
        <v>-45114.53</v>
      </c>
      <c r="K74" s="15">
        <v>-39361.11</v>
      </c>
      <c r="L74" s="15">
        <v>-33196.839999999997</v>
      </c>
      <c r="M74" s="11">
        <v>-26639.35</v>
      </c>
      <c r="N74" s="10">
        <v>-20491.8</v>
      </c>
      <c r="O74" s="10">
        <f t="shared" si="20"/>
        <v>-6164.2700000000041</v>
      </c>
      <c r="P74" s="10">
        <f t="shared" si="21"/>
        <v>-6557.489999999998</v>
      </c>
      <c r="Q74" s="10">
        <f t="shared" si="17"/>
        <v>393.21999999999389</v>
      </c>
      <c r="R74" s="2">
        <f t="shared" si="18"/>
        <v>4</v>
      </c>
      <c r="T74" s="73">
        <f t="shared" si="23"/>
        <v>4</v>
      </c>
      <c r="U74" s="73">
        <v>2134</v>
      </c>
      <c r="V74" s="85" t="s">
        <v>65</v>
      </c>
      <c r="W74" s="85">
        <v>0</v>
      </c>
      <c r="X74" s="81"/>
      <c r="Y74" s="83"/>
      <c r="Z74" s="85"/>
      <c r="AA74" s="85"/>
    </row>
    <row r="75" spans="1:27" s="2" customFormat="1" x14ac:dyDescent="0.25">
      <c r="A75" s="2" t="str">
        <f t="shared" si="19"/>
        <v>2</v>
      </c>
      <c r="B75" s="65">
        <v>2134000</v>
      </c>
      <c r="C75" s="14" t="s">
        <v>66</v>
      </c>
      <c r="D75" s="69">
        <v>0</v>
      </c>
      <c r="E75" s="69">
        <v>0</v>
      </c>
      <c r="F75" s="69">
        <v>0</v>
      </c>
      <c r="G75" s="69">
        <v>-64018.65</v>
      </c>
      <c r="H75" s="69">
        <v>-57648.78</v>
      </c>
      <c r="I75" s="71">
        <v>-51484.4</v>
      </c>
      <c r="J75" s="69">
        <v>-45114.53</v>
      </c>
      <c r="K75" s="15">
        <v>-39361.11</v>
      </c>
      <c r="L75" s="15">
        <v>-33196.839999999997</v>
      </c>
      <c r="M75" s="11">
        <v>-26639.35</v>
      </c>
      <c r="N75" s="10">
        <v>-20491.8</v>
      </c>
      <c r="O75" s="10">
        <f t="shared" si="20"/>
        <v>-6164.2700000000041</v>
      </c>
      <c r="P75" s="10">
        <f t="shared" si="21"/>
        <v>-6557.489999999998</v>
      </c>
      <c r="Q75" s="10">
        <f t="shared" si="17"/>
        <v>393.21999999999389</v>
      </c>
      <c r="R75" s="2">
        <f t="shared" si="18"/>
        <v>7</v>
      </c>
      <c r="T75" s="73">
        <f t="shared" si="23"/>
        <v>7</v>
      </c>
      <c r="U75" s="73">
        <v>2134000</v>
      </c>
      <c r="V75" s="85" t="s">
        <v>66</v>
      </c>
      <c r="W75" s="85">
        <v>0</v>
      </c>
      <c r="X75" s="81"/>
      <c r="Y75" s="83"/>
      <c r="Z75" s="85"/>
      <c r="AA75" s="85"/>
    </row>
    <row r="76" spans="1:27" s="2" customFormat="1" x14ac:dyDescent="0.25">
      <c r="A76" s="2" t="str">
        <f t="shared" si="19"/>
        <v>2</v>
      </c>
      <c r="B76" s="65">
        <v>213400001</v>
      </c>
      <c r="C76" s="14" t="s">
        <v>67</v>
      </c>
      <c r="D76" s="69">
        <v>0</v>
      </c>
      <c r="E76" s="69">
        <v>0</v>
      </c>
      <c r="F76" s="69">
        <v>0</v>
      </c>
      <c r="G76" s="69">
        <v>-64018.65</v>
      </c>
      <c r="H76" s="69">
        <v>-57648.78</v>
      </c>
      <c r="I76" s="71">
        <v>-51484.4</v>
      </c>
      <c r="J76" s="69">
        <v>-45114.53</v>
      </c>
      <c r="K76" s="15">
        <v>-39361.11</v>
      </c>
      <c r="L76" s="15">
        <v>-33196.839999999997</v>
      </c>
      <c r="M76" s="11">
        <v>-26639.35</v>
      </c>
      <c r="N76" s="10">
        <v>-20491.8</v>
      </c>
      <c r="O76" s="10">
        <f t="shared" si="20"/>
        <v>-6164.2700000000041</v>
      </c>
      <c r="P76" s="10">
        <f t="shared" si="21"/>
        <v>-6557.489999999998</v>
      </c>
      <c r="Q76" s="10">
        <f t="shared" si="17"/>
        <v>393.21999999999389</v>
      </c>
      <c r="R76" s="2">
        <f t="shared" si="18"/>
        <v>9</v>
      </c>
      <c r="T76" s="73">
        <f t="shared" si="23"/>
        <v>9</v>
      </c>
      <c r="U76" s="73">
        <v>213400001</v>
      </c>
      <c r="V76" s="85" t="s">
        <v>67</v>
      </c>
      <c r="W76" s="85">
        <v>0</v>
      </c>
      <c r="X76" s="81"/>
      <c r="Y76" s="83"/>
      <c r="Z76" s="85"/>
      <c r="AA76" s="85"/>
    </row>
    <row r="77" spans="1:27" s="2" customFormat="1" x14ac:dyDescent="0.25">
      <c r="A77" s="2" t="str">
        <f t="shared" si="19"/>
        <v>2</v>
      </c>
      <c r="B77" s="65">
        <v>214</v>
      </c>
      <c r="C77" s="14" t="s">
        <v>68</v>
      </c>
      <c r="D77" s="69">
        <v>0</v>
      </c>
      <c r="E77" s="69">
        <v>0</v>
      </c>
      <c r="F77" s="69">
        <v>0</v>
      </c>
      <c r="G77" s="69">
        <v>-2000000</v>
      </c>
      <c r="H77" s="69">
        <v>-2000000</v>
      </c>
      <c r="I77" s="71">
        <v>-2000132.46</v>
      </c>
      <c r="J77" s="69">
        <v>-2000159.24</v>
      </c>
      <c r="K77" s="15">
        <v>-2000132.46</v>
      </c>
      <c r="L77" s="15">
        <v>-2000132.46</v>
      </c>
      <c r="M77" s="11">
        <v>-2000106.4</v>
      </c>
      <c r="N77" s="10">
        <v>-2000106.4</v>
      </c>
      <c r="O77" s="10">
        <f t="shared" si="20"/>
        <v>0</v>
      </c>
      <c r="P77" s="10">
        <f t="shared" si="21"/>
        <v>-26.060000000055879</v>
      </c>
      <c r="Q77" s="10">
        <f t="shared" si="17"/>
        <v>26.060000000055879</v>
      </c>
      <c r="R77" s="2">
        <f t="shared" si="18"/>
        <v>3</v>
      </c>
      <c r="T77" s="73">
        <f t="shared" si="23"/>
        <v>3</v>
      </c>
      <c r="U77" s="73">
        <v>214</v>
      </c>
      <c r="V77" s="85" t="s">
        <v>68</v>
      </c>
      <c r="W77" s="85">
        <v>0</v>
      </c>
      <c r="X77" s="81"/>
      <c r="Y77" s="83"/>
      <c r="Z77" s="85"/>
      <c r="AA77" s="85"/>
    </row>
    <row r="78" spans="1:27" s="2" customFormat="1" x14ac:dyDescent="0.25">
      <c r="A78" s="2" t="str">
        <f t="shared" si="19"/>
        <v>2</v>
      </c>
      <c r="B78" s="65">
        <v>2142</v>
      </c>
      <c r="C78" s="14" t="s">
        <v>69</v>
      </c>
      <c r="D78" s="69">
        <v>0</v>
      </c>
      <c r="E78" s="69">
        <v>0</v>
      </c>
      <c r="F78" s="69">
        <v>0</v>
      </c>
      <c r="G78" s="69">
        <v>-2000000</v>
      </c>
      <c r="H78" s="69">
        <v>-2000000</v>
      </c>
      <c r="I78" s="71">
        <v>-2000132.46</v>
      </c>
      <c r="J78" s="69">
        <v>-2000159.24</v>
      </c>
      <c r="K78" s="15">
        <v>-2000132.46</v>
      </c>
      <c r="L78" s="15">
        <v>-2000132.46</v>
      </c>
      <c r="M78" s="11">
        <v>-2000106.4</v>
      </c>
      <c r="N78" s="10">
        <v>-2000106.4</v>
      </c>
      <c r="O78" s="10">
        <f t="shared" si="20"/>
        <v>0</v>
      </c>
      <c r="P78" s="10">
        <f t="shared" si="21"/>
        <v>-26.060000000055879</v>
      </c>
      <c r="Q78" s="10">
        <f t="shared" si="17"/>
        <v>26.060000000055879</v>
      </c>
      <c r="R78" s="2">
        <f t="shared" si="18"/>
        <v>4</v>
      </c>
      <c r="T78" s="73">
        <f t="shared" si="23"/>
        <v>4</v>
      </c>
      <c r="U78" s="73">
        <v>2142</v>
      </c>
      <c r="V78" s="85" t="s">
        <v>69</v>
      </c>
      <c r="W78" s="85">
        <v>0</v>
      </c>
      <c r="X78" s="81"/>
      <c r="Y78" s="83"/>
      <c r="Z78" s="85"/>
      <c r="AA78" s="85"/>
    </row>
    <row r="79" spans="1:27" s="2" customFormat="1" x14ac:dyDescent="0.25">
      <c r="A79" s="2" t="str">
        <f t="shared" si="19"/>
        <v>2</v>
      </c>
      <c r="B79" s="65">
        <v>2142000</v>
      </c>
      <c r="C79" s="14" t="s">
        <v>70</v>
      </c>
      <c r="D79" s="69">
        <v>0</v>
      </c>
      <c r="E79" s="69">
        <v>0</v>
      </c>
      <c r="F79" s="69">
        <v>0</v>
      </c>
      <c r="G79" s="69">
        <v>-2000000</v>
      </c>
      <c r="H79" s="69">
        <v>-2000000</v>
      </c>
      <c r="I79" s="71">
        <v>-2000000</v>
      </c>
      <c r="J79" s="69">
        <v>-2000000</v>
      </c>
      <c r="K79" s="15">
        <v>-2000000</v>
      </c>
      <c r="L79" s="15">
        <v>-2000000</v>
      </c>
      <c r="M79" s="11">
        <v>-2000000</v>
      </c>
      <c r="N79" s="10">
        <v>-2000000</v>
      </c>
      <c r="O79" s="10">
        <f t="shared" si="20"/>
        <v>0</v>
      </c>
      <c r="P79" s="10">
        <f t="shared" si="21"/>
        <v>0</v>
      </c>
      <c r="Q79" s="10">
        <f t="shared" si="17"/>
        <v>0</v>
      </c>
      <c r="R79" s="2">
        <f t="shared" si="18"/>
        <v>7</v>
      </c>
      <c r="T79" s="73">
        <f t="shared" si="23"/>
        <v>7</v>
      </c>
      <c r="U79" s="73">
        <v>2142000</v>
      </c>
      <c r="V79" s="85" t="s">
        <v>70</v>
      </c>
      <c r="W79" s="85">
        <v>0</v>
      </c>
      <c r="X79" s="81"/>
      <c r="Y79" s="83"/>
      <c r="Z79" s="85"/>
      <c r="AA79" s="85"/>
    </row>
    <row r="80" spans="1:27" s="2" customFormat="1" x14ac:dyDescent="0.25">
      <c r="A80" s="2" t="str">
        <f t="shared" si="19"/>
        <v>2</v>
      </c>
      <c r="B80" s="75">
        <v>214200001</v>
      </c>
      <c r="C80" s="77" t="s">
        <v>67</v>
      </c>
      <c r="D80" s="69">
        <v>0</v>
      </c>
      <c r="E80" s="69">
        <v>0</v>
      </c>
      <c r="F80" s="69">
        <v>0</v>
      </c>
      <c r="G80" s="78">
        <v>-2000000</v>
      </c>
      <c r="H80" s="78">
        <v>-2000000</v>
      </c>
      <c r="I80" s="71">
        <v>-2000000</v>
      </c>
      <c r="J80" s="69">
        <v>-2000000</v>
      </c>
      <c r="K80" s="15">
        <v>-2000000</v>
      </c>
      <c r="L80" s="15">
        <v>-2000000</v>
      </c>
      <c r="M80" s="11">
        <v>-2000000</v>
      </c>
      <c r="N80" s="10">
        <v>-2000000</v>
      </c>
      <c r="O80" s="10">
        <f t="shared" ref="O80:O107" si="24">K80-L80</f>
        <v>0</v>
      </c>
      <c r="P80" s="10">
        <f t="shared" ref="P80:P107" si="25">L80-M80</f>
        <v>0</v>
      </c>
      <c r="Q80" s="10">
        <f t="shared" si="17"/>
        <v>0</v>
      </c>
      <c r="R80" s="2">
        <f t="shared" si="18"/>
        <v>9</v>
      </c>
      <c r="T80" s="73">
        <f t="shared" si="23"/>
        <v>9</v>
      </c>
      <c r="U80" s="73">
        <v>214200001</v>
      </c>
      <c r="V80" s="85" t="s">
        <v>67</v>
      </c>
      <c r="W80" s="85">
        <v>0</v>
      </c>
      <c r="X80" s="81"/>
      <c r="Y80" s="83"/>
      <c r="Z80" s="85"/>
      <c r="AA80" s="85"/>
    </row>
    <row r="81" spans="1:27" s="2" customFormat="1" x14ac:dyDescent="0.25">
      <c r="A81" s="2" t="str">
        <f t="shared" si="19"/>
        <v>2</v>
      </c>
      <c r="B81" s="65">
        <v>2142010</v>
      </c>
      <c r="C81" s="14" t="s">
        <v>71</v>
      </c>
      <c r="D81" s="69">
        <v>0</v>
      </c>
      <c r="E81" s="69">
        <v>0</v>
      </c>
      <c r="F81" s="69">
        <v>0</v>
      </c>
      <c r="G81" s="69">
        <v>0</v>
      </c>
      <c r="H81" s="69">
        <v>0</v>
      </c>
      <c r="I81" s="71">
        <v>-132.46</v>
      </c>
      <c r="J81" s="69">
        <v>-159.24</v>
      </c>
      <c r="K81" s="15">
        <v>-132.46</v>
      </c>
      <c r="L81" s="15">
        <v>-132.46</v>
      </c>
      <c r="M81" s="11">
        <v>-106.4</v>
      </c>
      <c r="N81" s="10">
        <v>-106.4</v>
      </c>
      <c r="O81" s="10">
        <f t="shared" si="24"/>
        <v>0</v>
      </c>
      <c r="P81" s="10">
        <f t="shared" si="25"/>
        <v>-26.060000000000002</v>
      </c>
      <c r="Q81" s="10">
        <f t="shared" si="17"/>
        <v>26.060000000000002</v>
      </c>
      <c r="R81" s="2">
        <f t="shared" si="18"/>
        <v>7</v>
      </c>
      <c r="T81" s="73">
        <f t="shared" si="23"/>
        <v>7</v>
      </c>
      <c r="U81" s="73">
        <v>2142010</v>
      </c>
      <c r="V81" s="85" t="s">
        <v>71</v>
      </c>
      <c r="W81" s="85">
        <v>0</v>
      </c>
      <c r="X81" s="81"/>
      <c r="Y81" s="83"/>
      <c r="Z81" s="85"/>
      <c r="AA81" s="85"/>
    </row>
    <row r="82" spans="1:27" s="2" customFormat="1" x14ac:dyDescent="0.25">
      <c r="A82" s="2" t="str">
        <f t="shared" si="19"/>
        <v>2</v>
      </c>
      <c r="B82" s="65">
        <v>214201000</v>
      </c>
      <c r="C82" s="14" t="s">
        <v>203</v>
      </c>
      <c r="D82" s="69">
        <v>0</v>
      </c>
      <c r="E82" s="69">
        <v>0</v>
      </c>
      <c r="F82" s="69">
        <v>0</v>
      </c>
      <c r="G82" s="69">
        <v>0</v>
      </c>
      <c r="H82" s="69">
        <v>0</v>
      </c>
      <c r="I82" s="71">
        <v>-132.46</v>
      </c>
      <c r="J82" s="69">
        <v>-132.46</v>
      </c>
      <c r="K82" s="15">
        <v>-132.46</v>
      </c>
      <c r="L82" s="15">
        <v>-132.46</v>
      </c>
      <c r="M82" s="11">
        <v>0</v>
      </c>
      <c r="N82" s="10">
        <v>0</v>
      </c>
      <c r="O82" s="10">
        <f t="shared" si="24"/>
        <v>0</v>
      </c>
      <c r="P82" s="10">
        <f t="shared" si="25"/>
        <v>-132.46</v>
      </c>
      <c r="Q82" s="10">
        <f t="shared" si="17"/>
        <v>132.46</v>
      </c>
      <c r="R82" s="2">
        <f t="shared" si="18"/>
        <v>9</v>
      </c>
      <c r="T82" s="73">
        <f t="shared" si="23"/>
        <v>9</v>
      </c>
      <c r="U82" s="73">
        <v>214201000</v>
      </c>
      <c r="V82" s="85" t="s">
        <v>203</v>
      </c>
      <c r="W82" s="85">
        <v>0</v>
      </c>
      <c r="X82" s="81"/>
      <c r="Y82" s="83"/>
      <c r="Z82" s="85"/>
      <c r="AA82" s="85"/>
    </row>
    <row r="83" spans="1:27" s="2" customFormat="1" x14ac:dyDescent="0.25">
      <c r="A83" s="2" t="str">
        <f t="shared" si="19"/>
        <v>2</v>
      </c>
      <c r="B83" s="65">
        <v>214201001</v>
      </c>
      <c r="C83" s="14" t="s">
        <v>18</v>
      </c>
      <c r="D83" s="69">
        <v>0</v>
      </c>
      <c r="E83" s="69">
        <v>0</v>
      </c>
      <c r="F83" s="69">
        <v>0</v>
      </c>
      <c r="G83" s="69">
        <v>0</v>
      </c>
      <c r="H83" s="69">
        <v>0</v>
      </c>
      <c r="I83" s="71">
        <v>0</v>
      </c>
      <c r="J83" s="69">
        <v>-26.78</v>
      </c>
      <c r="K83" s="15">
        <v>0</v>
      </c>
      <c r="L83" s="15">
        <v>0</v>
      </c>
      <c r="M83" s="11">
        <v>-106.4</v>
      </c>
      <c r="N83" s="10">
        <v>-106.4</v>
      </c>
      <c r="O83" s="10">
        <f t="shared" si="24"/>
        <v>0</v>
      </c>
      <c r="P83" s="10">
        <f t="shared" si="25"/>
        <v>106.4</v>
      </c>
      <c r="Q83" s="10">
        <f t="shared" si="17"/>
        <v>-106.4</v>
      </c>
      <c r="R83" s="2">
        <f t="shared" si="18"/>
        <v>9</v>
      </c>
      <c r="T83" s="73">
        <f t="shared" si="23"/>
        <v>9</v>
      </c>
      <c r="U83" s="73">
        <v>214201001</v>
      </c>
      <c r="V83" s="85" t="s">
        <v>18</v>
      </c>
      <c r="W83" s="85">
        <v>0</v>
      </c>
      <c r="X83" s="81"/>
      <c r="Y83" s="83"/>
      <c r="Z83" s="85"/>
      <c r="AA83" s="85"/>
    </row>
    <row r="84" spans="1:27" s="2" customFormat="1" x14ac:dyDescent="0.25">
      <c r="A84" s="2" t="str">
        <f t="shared" si="19"/>
        <v>2</v>
      </c>
      <c r="B84" s="65">
        <v>215</v>
      </c>
      <c r="C84" s="14" t="s">
        <v>72</v>
      </c>
      <c r="D84" s="69">
        <v>-3094.21</v>
      </c>
      <c r="E84" s="69">
        <v>-3514.13</v>
      </c>
      <c r="F84" s="69">
        <v>-3330.07</v>
      </c>
      <c r="G84" s="69">
        <v>-2265.5700000000002</v>
      </c>
      <c r="H84" s="69">
        <v>-1766.84</v>
      </c>
      <c r="I84" s="71">
        <v>-6531.37</v>
      </c>
      <c r="J84" s="69">
        <v>-5318.16</v>
      </c>
      <c r="K84" s="15">
        <v>-5026.58</v>
      </c>
      <c r="L84" s="15">
        <v>-3771.68</v>
      </c>
      <c r="M84" s="11">
        <v>-2792.32</v>
      </c>
      <c r="N84" s="10">
        <v>-2045.76</v>
      </c>
      <c r="O84" s="10">
        <f t="shared" si="24"/>
        <v>-1254.9000000000001</v>
      </c>
      <c r="P84" s="10">
        <f t="shared" si="25"/>
        <v>-979.35999999999967</v>
      </c>
      <c r="Q84" s="10">
        <f t="shared" si="17"/>
        <v>-275.54000000000042</v>
      </c>
      <c r="R84" s="2">
        <f t="shared" si="18"/>
        <v>3</v>
      </c>
      <c r="T84" s="73">
        <f t="shared" si="23"/>
        <v>3</v>
      </c>
      <c r="U84" s="73">
        <v>215</v>
      </c>
      <c r="V84" s="85" t="s">
        <v>72</v>
      </c>
      <c r="W84" s="86">
        <v>-3514.13</v>
      </c>
      <c r="X84" s="82"/>
      <c r="Y84" s="83"/>
      <c r="Z84" s="85"/>
      <c r="AA84" s="86"/>
    </row>
    <row r="85" spans="1:27" s="2" customFormat="1" x14ac:dyDescent="0.25">
      <c r="A85" s="2" t="str">
        <f t="shared" si="19"/>
        <v>2</v>
      </c>
      <c r="B85" s="65">
        <v>2150</v>
      </c>
      <c r="C85" s="14" t="s">
        <v>12</v>
      </c>
      <c r="D85" s="69">
        <v>0</v>
      </c>
      <c r="E85" s="69">
        <v>0</v>
      </c>
      <c r="F85" s="69">
        <v>0</v>
      </c>
      <c r="G85" s="69">
        <v>0</v>
      </c>
      <c r="H85" s="69">
        <v>0</v>
      </c>
      <c r="I85" s="71">
        <v>-1530</v>
      </c>
      <c r="J85" s="69">
        <v>-1020</v>
      </c>
      <c r="K85" s="15">
        <v>-510</v>
      </c>
      <c r="L85" s="15">
        <v>0</v>
      </c>
      <c r="M85" s="11"/>
      <c r="N85" s="10"/>
      <c r="O85" s="10">
        <f t="shared" si="24"/>
        <v>-510</v>
      </c>
      <c r="P85" s="10">
        <f t="shared" si="25"/>
        <v>0</v>
      </c>
      <c r="Q85" s="10">
        <f t="shared" ref="Q85:Q87" si="26">O85-P85</f>
        <v>-510</v>
      </c>
      <c r="R85" s="2">
        <f t="shared" ref="R85:R87" si="27">LEN(B85)</f>
        <v>4</v>
      </c>
      <c r="T85" s="73">
        <f t="shared" si="23"/>
        <v>4</v>
      </c>
      <c r="U85" s="73">
        <v>2150</v>
      </c>
      <c r="V85" s="85" t="s">
        <v>12</v>
      </c>
      <c r="W85" s="85">
        <v>0</v>
      </c>
      <c r="X85" s="81"/>
      <c r="Y85" s="83"/>
      <c r="Z85" s="85"/>
      <c r="AA85" s="85"/>
    </row>
    <row r="86" spans="1:27" s="2" customFormat="1" x14ac:dyDescent="0.25">
      <c r="A86" s="2" t="str">
        <f t="shared" ref="A86:A87" si="28">LEFT(B86)</f>
        <v>2</v>
      </c>
      <c r="B86" s="65">
        <v>2150000</v>
      </c>
      <c r="C86" s="14" t="s">
        <v>12</v>
      </c>
      <c r="D86" s="69">
        <v>0</v>
      </c>
      <c r="E86" s="69">
        <v>0</v>
      </c>
      <c r="F86" s="69">
        <v>0</v>
      </c>
      <c r="G86" s="69">
        <v>0</v>
      </c>
      <c r="H86" s="69">
        <v>0</v>
      </c>
      <c r="I86" s="71">
        <v>-1530</v>
      </c>
      <c r="J86" s="69">
        <v>-1020</v>
      </c>
      <c r="K86" s="15">
        <v>-510</v>
      </c>
      <c r="L86" s="15">
        <v>0</v>
      </c>
      <c r="M86" s="11"/>
      <c r="N86" s="10"/>
      <c r="O86" s="10">
        <f t="shared" si="24"/>
        <v>-510</v>
      </c>
      <c r="P86" s="10">
        <f t="shared" si="25"/>
        <v>0</v>
      </c>
      <c r="Q86" s="10">
        <f t="shared" si="26"/>
        <v>-510</v>
      </c>
      <c r="R86" s="2">
        <f t="shared" si="27"/>
        <v>7</v>
      </c>
      <c r="T86" s="73">
        <f t="shared" si="23"/>
        <v>7</v>
      </c>
      <c r="U86" s="73">
        <v>2150000</v>
      </c>
      <c r="V86" s="85" t="s">
        <v>12</v>
      </c>
      <c r="W86" s="85">
        <v>0</v>
      </c>
      <c r="X86" s="81"/>
      <c r="Y86" s="83"/>
      <c r="Z86" s="85"/>
      <c r="AA86" s="85"/>
    </row>
    <row r="87" spans="1:27" s="2" customFormat="1" x14ac:dyDescent="0.25">
      <c r="A87" s="2" t="str">
        <f t="shared" si="28"/>
        <v>2</v>
      </c>
      <c r="B87" s="65">
        <v>215000001</v>
      </c>
      <c r="C87" s="14" t="s">
        <v>42</v>
      </c>
      <c r="D87" s="69">
        <v>0</v>
      </c>
      <c r="E87" s="69">
        <v>0</v>
      </c>
      <c r="F87" s="69">
        <v>0</v>
      </c>
      <c r="G87" s="69">
        <v>0</v>
      </c>
      <c r="H87" s="69">
        <v>0</v>
      </c>
      <c r="I87" s="71">
        <v>-1530</v>
      </c>
      <c r="J87" s="69">
        <v>-1020</v>
      </c>
      <c r="K87" s="15">
        <v>-510</v>
      </c>
      <c r="L87" s="15">
        <v>0</v>
      </c>
      <c r="M87" s="11"/>
      <c r="N87" s="10"/>
      <c r="O87" s="10">
        <f t="shared" si="24"/>
        <v>-510</v>
      </c>
      <c r="P87" s="10">
        <f t="shared" si="25"/>
        <v>0</v>
      </c>
      <c r="Q87" s="10">
        <f t="shared" si="26"/>
        <v>-510</v>
      </c>
      <c r="R87" s="2">
        <f t="shared" si="27"/>
        <v>9</v>
      </c>
      <c r="T87" s="73">
        <f t="shared" si="23"/>
        <v>9</v>
      </c>
      <c r="U87" s="73">
        <v>215000001</v>
      </c>
      <c r="V87" s="85" t="s">
        <v>42</v>
      </c>
      <c r="W87" s="85">
        <v>0</v>
      </c>
      <c r="X87" s="81"/>
      <c r="Y87" s="83"/>
      <c r="Z87" s="85"/>
      <c r="AA87" s="85"/>
    </row>
    <row r="88" spans="1:27" s="2" customFormat="1" x14ac:dyDescent="0.25">
      <c r="A88" s="2" t="str">
        <f t="shared" ref="A88:A107" si="29">LEFT(B88)</f>
        <v>2</v>
      </c>
      <c r="B88" s="65">
        <v>2151</v>
      </c>
      <c r="C88" s="14" t="s">
        <v>17</v>
      </c>
      <c r="D88" s="69">
        <v>-3094.21</v>
      </c>
      <c r="E88" s="69">
        <v>-3514.13</v>
      </c>
      <c r="F88" s="69">
        <v>-3330.07</v>
      </c>
      <c r="G88" s="69">
        <v>-2265.5700000000002</v>
      </c>
      <c r="H88" s="69">
        <v>-1766.84</v>
      </c>
      <c r="I88" s="71">
        <v>-5001.37</v>
      </c>
      <c r="J88" s="69">
        <v>-4298.16</v>
      </c>
      <c r="K88" s="15">
        <v>-4516.58</v>
      </c>
      <c r="L88" s="15">
        <v>-3771.68</v>
      </c>
      <c r="M88" s="11">
        <v>-2792.32</v>
      </c>
      <c r="N88" s="10">
        <v>-2045.76</v>
      </c>
      <c r="O88" s="10">
        <f t="shared" si="24"/>
        <v>-744.90000000000009</v>
      </c>
      <c r="P88" s="10">
        <f t="shared" si="25"/>
        <v>-979.35999999999967</v>
      </c>
      <c r="Q88" s="10">
        <f t="shared" si="17"/>
        <v>234.45999999999958</v>
      </c>
      <c r="R88" s="2">
        <f t="shared" si="18"/>
        <v>4</v>
      </c>
      <c r="T88" s="73">
        <f t="shared" si="23"/>
        <v>4</v>
      </c>
      <c r="U88" s="73">
        <v>2151</v>
      </c>
      <c r="V88" s="85" t="s">
        <v>17</v>
      </c>
      <c r="W88" s="86">
        <v>-3514.13</v>
      </c>
      <c r="X88" s="82"/>
      <c r="Y88" s="83"/>
      <c r="Z88" s="85"/>
      <c r="AA88" s="86"/>
    </row>
    <row r="89" spans="1:27" s="2" customFormat="1" x14ac:dyDescent="0.25">
      <c r="A89" s="2" t="str">
        <f t="shared" si="29"/>
        <v>2</v>
      </c>
      <c r="B89" s="65">
        <v>2151000</v>
      </c>
      <c r="C89" s="14" t="s">
        <v>17</v>
      </c>
      <c r="D89" s="69">
        <v>-3094.21</v>
      </c>
      <c r="E89" s="69">
        <v>-3514.13</v>
      </c>
      <c r="F89" s="69">
        <v>-3330.07</v>
      </c>
      <c r="G89" s="69">
        <v>-2265.5700000000002</v>
      </c>
      <c r="H89" s="69">
        <v>-1766.84</v>
      </c>
      <c r="I89" s="71">
        <v>-5001.37</v>
      </c>
      <c r="J89" s="69">
        <v>-4298.16</v>
      </c>
      <c r="K89" s="15">
        <v>-4516.58</v>
      </c>
      <c r="L89" s="15">
        <v>-3771.68</v>
      </c>
      <c r="M89" s="11">
        <v>-2792.32</v>
      </c>
      <c r="N89" s="10">
        <v>-2045.76</v>
      </c>
      <c r="O89" s="10">
        <f t="shared" si="24"/>
        <v>-744.90000000000009</v>
      </c>
      <c r="P89" s="10">
        <f t="shared" si="25"/>
        <v>-979.35999999999967</v>
      </c>
      <c r="Q89" s="10">
        <f t="shared" si="17"/>
        <v>234.45999999999958</v>
      </c>
      <c r="R89" s="2">
        <f t="shared" si="18"/>
        <v>7</v>
      </c>
      <c r="T89" s="73">
        <f t="shared" si="23"/>
        <v>7</v>
      </c>
      <c r="U89" s="73">
        <v>2151000</v>
      </c>
      <c r="V89" s="85" t="s">
        <v>17</v>
      </c>
      <c r="W89" s="86">
        <v>-3514.13</v>
      </c>
      <c r="X89" s="82"/>
      <c r="Y89" s="83"/>
      <c r="Z89" s="85"/>
      <c r="AA89" s="86"/>
    </row>
    <row r="90" spans="1:27" s="2" customFormat="1" x14ac:dyDescent="0.25">
      <c r="A90" s="2" t="str">
        <f t="shared" si="29"/>
        <v>2</v>
      </c>
      <c r="B90" s="65">
        <v>215100001</v>
      </c>
      <c r="C90" s="14" t="s">
        <v>73</v>
      </c>
      <c r="D90" s="69">
        <v>-3094.21</v>
      </c>
      <c r="E90" s="69">
        <v>-3514.13</v>
      </c>
      <c r="F90" s="69">
        <v>-3330.07</v>
      </c>
      <c r="G90" s="69">
        <v>-2265.5700000000002</v>
      </c>
      <c r="H90" s="69">
        <v>-1766.84</v>
      </c>
      <c r="I90" s="71">
        <v>-5001.37</v>
      </c>
      <c r="J90" s="69">
        <v>-4298.16</v>
      </c>
      <c r="K90" s="15">
        <v>-4516.58</v>
      </c>
      <c r="L90" s="15">
        <v>-3771.68</v>
      </c>
      <c r="M90" s="11">
        <v>-2792.32</v>
      </c>
      <c r="N90" s="10">
        <v>-2045.76</v>
      </c>
      <c r="O90" s="10">
        <f t="shared" si="24"/>
        <v>-744.90000000000009</v>
      </c>
      <c r="P90" s="10">
        <f t="shared" si="25"/>
        <v>-979.35999999999967</v>
      </c>
      <c r="Q90" s="10">
        <f t="shared" si="17"/>
        <v>234.45999999999958</v>
      </c>
      <c r="R90" s="2">
        <f t="shared" si="18"/>
        <v>9</v>
      </c>
      <c r="T90" s="73">
        <f t="shared" si="23"/>
        <v>9</v>
      </c>
      <c r="U90" s="73">
        <v>215100001</v>
      </c>
      <c r="V90" s="85" t="s">
        <v>73</v>
      </c>
      <c r="W90" s="86">
        <v>-3514.13</v>
      </c>
      <c r="X90" s="82"/>
      <c r="Y90" s="83"/>
      <c r="Z90" s="85"/>
      <c r="AA90" s="86"/>
    </row>
    <row r="91" spans="1:27" s="2" customFormat="1" x14ac:dyDescent="0.25">
      <c r="A91" s="2" t="str">
        <f t="shared" si="29"/>
        <v>3</v>
      </c>
      <c r="B91" s="65">
        <v>3</v>
      </c>
      <c r="C91" s="14" t="s">
        <v>74</v>
      </c>
      <c r="D91" s="69">
        <v>-1210747.43</v>
      </c>
      <c r="E91" s="69">
        <v>-1210747.43</v>
      </c>
      <c r="F91" s="69">
        <v>-1210747.43</v>
      </c>
      <c r="G91" s="69">
        <v>-1210747.43</v>
      </c>
      <c r="H91" s="69">
        <v>-1210747.43</v>
      </c>
      <c r="I91" s="71">
        <v>-1210747.43</v>
      </c>
      <c r="J91" s="69">
        <v>-1210747.43</v>
      </c>
      <c r="K91" s="15">
        <v>-1210747.43</v>
      </c>
      <c r="L91" s="15">
        <v>-1200030.77</v>
      </c>
      <c r="M91" s="11">
        <v>-1200030.77</v>
      </c>
      <c r="N91" s="10">
        <v>-1200030.77</v>
      </c>
      <c r="O91" s="10">
        <f t="shared" si="24"/>
        <v>-10716.659999999916</v>
      </c>
      <c r="P91" s="10">
        <f t="shared" si="25"/>
        <v>0</v>
      </c>
      <c r="Q91" s="10">
        <f t="shared" si="17"/>
        <v>-10716.659999999916</v>
      </c>
      <c r="R91" s="2">
        <f t="shared" si="18"/>
        <v>1</v>
      </c>
      <c r="T91" s="73">
        <f t="shared" si="23"/>
        <v>1</v>
      </c>
      <c r="U91" s="73">
        <v>3</v>
      </c>
      <c r="V91" s="85" t="s">
        <v>74</v>
      </c>
      <c r="W91" s="86">
        <v>-1210747.43</v>
      </c>
      <c r="X91" s="82"/>
      <c r="Y91" s="83"/>
      <c r="Z91" s="85"/>
      <c r="AA91" s="86"/>
    </row>
    <row r="92" spans="1:27" s="2" customFormat="1" x14ac:dyDescent="0.25">
      <c r="A92" s="2" t="str">
        <f t="shared" si="29"/>
        <v>3</v>
      </c>
      <c r="B92" s="65">
        <v>31</v>
      </c>
      <c r="C92" s="14" t="s">
        <v>19</v>
      </c>
      <c r="D92" s="69">
        <v>-690000</v>
      </c>
      <c r="E92" s="69">
        <v>-690000</v>
      </c>
      <c r="F92" s="69">
        <v>-690000</v>
      </c>
      <c r="G92" s="69">
        <v>-690000</v>
      </c>
      <c r="H92" s="69">
        <v>-690000</v>
      </c>
      <c r="I92" s="71">
        <v>-690000</v>
      </c>
      <c r="J92" s="69">
        <v>-690000</v>
      </c>
      <c r="K92" s="15">
        <v>-690000</v>
      </c>
      <c r="L92" s="15">
        <v>-690000</v>
      </c>
      <c r="M92" s="11">
        <v>-690000</v>
      </c>
      <c r="N92" s="10">
        <v>-690000</v>
      </c>
      <c r="O92" s="10">
        <f t="shared" si="24"/>
        <v>0</v>
      </c>
      <c r="P92" s="10">
        <f t="shared" si="25"/>
        <v>0</v>
      </c>
      <c r="Q92" s="10">
        <f t="shared" si="17"/>
        <v>0</v>
      </c>
      <c r="R92" s="2">
        <f t="shared" si="18"/>
        <v>2</v>
      </c>
      <c r="T92" s="73">
        <f t="shared" si="23"/>
        <v>2</v>
      </c>
      <c r="U92" s="73">
        <v>31</v>
      </c>
      <c r="V92" s="85" t="s">
        <v>19</v>
      </c>
      <c r="W92" s="86">
        <v>-690000</v>
      </c>
      <c r="X92" s="82"/>
      <c r="Y92" s="83"/>
      <c r="Z92" s="85"/>
      <c r="AA92" s="86"/>
    </row>
    <row r="93" spans="1:27" s="2" customFormat="1" x14ac:dyDescent="0.25">
      <c r="A93" s="2" t="str">
        <f t="shared" si="29"/>
        <v>3</v>
      </c>
      <c r="B93" s="65">
        <v>310</v>
      </c>
      <c r="C93" s="14" t="s">
        <v>10</v>
      </c>
      <c r="D93" s="69">
        <v>-690000</v>
      </c>
      <c r="E93" s="69">
        <v>-690000</v>
      </c>
      <c r="F93" s="69">
        <v>-690000</v>
      </c>
      <c r="G93" s="69">
        <v>-690000</v>
      </c>
      <c r="H93" s="69">
        <v>-690000</v>
      </c>
      <c r="I93" s="71">
        <v>-690000</v>
      </c>
      <c r="J93" s="69">
        <v>-690000</v>
      </c>
      <c r="K93" s="15">
        <v>-690000</v>
      </c>
      <c r="L93" s="15">
        <v>-690000</v>
      </c>
      <c r="M93" s="11">
        <v>-690000</v>
      </c>
      <c r="N93" s="10">
        <v>-690000</v>
      </c>
      <c r="O93" s="10">
        <f t="shared" si="24"/>
        <v>0</v>
      </c>
      <c r="P93" s="10">
        <f t="shared" si="25"/>
        <v>0</v>
      </c>
      <c r="Q93" s="10">
        <f t="shared" si="17"/>
        <v>0</v>
      </c>
      <c r="R93" s="2">
        <f t="shared" si="18"/>
        <v>3</v>
      </c>
      <c r="T93" s="73">
        <f t="shared" si="23"/>
        <v>3</v>
      </c>
      <c r="U93" s="73">
        <v>310</v>
      </c>
      <c r="V93" s="85" t="s">
        <v>10</v>
      </c>
      <c r="W93" s="86">
        <v>-690000</v>
      </c>
      <c r="X93" s="82"/>
      <c r="Y93" s="83"/>
      <c r="Z93" s="85"/>
      <c r="AA93" s="86"/>
    </row>
    <row r="94" spans="1:27" s="2" customFormat="1" x14ac:dyDescent="0.25">
      <c r="A94" s="2" t="str">
        <f t="shared" si="29"/>
        <v>3</v>
      </c>
      <c r="B94" s="65">
        <v>3100</v>
      </c>
      <c r="C94" s="14" t="s">
        <v>75</v>
      </c>
      <c r="D94" s="69">
        <v>-690000</v>
      </c>
      <c r="E94" s="69">
        <v>-690000</v>
      </c>
      <c r="F94" s="69">
        <v>-690000</v>
      </c>
      <c r="G94" s="69">
        <v>-690000</v>
      </c>
      <c r="H94" s="69">
        <v>-690000</v>
      </c>
      <c r="I94" s="71">
        <v>-690000</v>
      </c>
      <c r="J94" s="69">
        <v>-690000</v>
      </c>
      <c r="K94" s="15">
        <v>-690000</v>
      </c>
      <c r="L94" s="15">
        <v>-690000</v>
      </c>
      <c r="M94" s="11">
        <v>-690000</v>
      </c>
      <c r="N94" s="10">
        <v>-690000</v>
      </c>
      <c r="O94" s="10">
        <f t="shared" si="24"/>
        <v>0</v>
      </c>
      <c r="P94" s="10">
        <f t="shared" si="25"/>
        <v>0</v>
      </c>
      <c r="Q94" s="10">
        <f t="shared" si="17"/>
        <v>0</v>
      </c>
      <c r="R94" s="2">
        <f t="shared" si="18"/>
        <v>4</v>
      </c>
      <c r="T94" s="73">
        <f t="shared" si="23"/>
        <v>4</v>
      </c>
      <c r="U94" s="73">
        <v>3100</v>
      </c>
      <c r="V94" s="85" t="s">
        <v>75</v>
      </c>
      <c r="W94" s="86">
        <v>-690000</v>
      </c>
      <c r="X94" s="82"/>
      <c r="Y94" s="83"/>
      <c r="Z94" s="85"/>
      <c r="AA94" s="86"/>
    </row>
    <row r="95" spans="1:27" s="2" customFormat="1" x14ac:dyDescent="0.25">
      <c r="A95" s="2" t="str">
        <f t="shared" si="29"/>
        <v>3</v>
      </c>
      <c r="B95" s="65">
        <v>3100000</v>
      </c>
      <c r="C95" s="14" t="s">
        <v>75</v>
      </c>
      <c r="D95" s="69">
        <v>-690000</v>
      </c>
      <c r="E95" s="69">
        <v>-690000</v>
      </c>
      <c r="F95" s="69">
        <v>-690000</v>
      </c>
      <c r="G95" s="69">
        <v>-690000</v>
      </c>
      <c r="H95" s="69">
        <v>-690000</v>
      </c>
      <c r="I95" s="71">
        <v>-690000</v>
      </c>
      <c r="J95" s="69">
        <v>-690000</v>
      </c>
      <c r="K95" s="15">
        <v>-690000</v>
      </c>
      <c r="L95" s="15">
        <v>-690000</v>
      </c>
      <c r="M95" s="11">
        <v>-690000</v>
      </c>
      <c r="N95" s="10">
        <v>-690000</v>
      </c>
      <c r="O95" s="10">
        <f t="shared" si="24"/>
        <v>0</v>
      </c>
      <c r="P95" s="10">
        <f t="shared" si="25"/>
        <v>0</v>
      </c>
      <c r="Q95" s="10">
        <f t="shared" si="17"/>
        <v>0</v>
      </c>
      <c r="R95" s="2">
        <f t="shared" si="18"/>
        <v>7</v>
      </c>
      <c r="T95" s="73">
        <f t="shared" si="23"/>
        <v>7</v>
      </c>
      <c r="U95" s="73">
        <v>3100000</v>
      </c>
      <c r="V95" s="85" t="s">
        <v>75</v>
      </c>
      <c r="W95" s="86">
        <v>-690000</v>
      </c>
      <c r="X95" s="82"/>
      <c r="Y95" s="83"/>
      <c r="Z95" s="85"/>
      <c r="AA95" s="86"/>
    </row>
    <row r="96" spans="1:27" s="2" customFormat="1" x14ac:dyDescent="0.25">
      <c r="A96" s="2" t="str">
        <f t="shared" si="29"/>
        <v>3</v>
      </c>
      <c r="B96" s="65">
        <v>310000001</v>
      </c>
      <c r="C96" s="14" t="s">
        <v>76</v>
      </c>
      <c r="D96" s="69">
        <v>-690000</v>
      </c>
      <c r="E96" s="69">
        <v>-690000</v>
      </c>
      <c r="F96" s="69">
        <v>-690000</v>
      </c>
      <c r="G96" s="69">
        <v>-690000</v>
      </c>
      <c r="H96" s="69">
        <v>-690000</v>
      </c>
      <c r="I96" s="71">
        <v>-690000</v>
      </c>
      <c r="J96" s="69">
        <v>-690000</v>
      </c>
      <c r="K96" s="15">
        <v>-690000</v>
      </c>
      <c r="L96" s="15">
        <v>-690000</v>
      </c>
      <c r="M96" s="11">
        <v>-690000</v>
      </c>
      <c r="N96" s="10">
        <v>-690000</v>
      </c>
      <c r="O96" s="10">
        <f t="shared" si="24"/>
        <v>0</v>
      </c>
      <c r="P96" s="10">
        <f t="shared" si="25"/>
        <v>0</v>
      </c>
      <c r="Q96" s="10">
        <f t="shared" si="17"/>
        <v>0</v>
      </c>
      <c r="R96" s="2">
        <f t="shared" si="18"/>
        <v>9</v>
      </c>
      <c r="T96" s="73">
        <f t="shared" si="23"/>
        <v>9</v>
      </c>
      <c r="U96" s="73">
        <v>310000001</v>
      </c>
      <c r="V96" s="85" t="s">
        <v>76</v>
      </c>
      <c r="W96" s="86">
        <v>-690000</v>
      </c>
      <c r="X96" s="82"/>
      <c r="Y96" s="83"/>
      <c r="Z96" s="85"/>
      <c r="AA96" s="86"/>
    </row>
    <row r="97" spans="1:27" s="2" customFormat="1" x14ac:dyDescent="0.25">
      <c r="A97" s="2" t="str">
        <f t="shared" si="29"/>
        <v>3</v>
      </c>
      <c r="B97" s="65">
        <v>32</v>
      </c>
      <c r="C97" s="14" t="s">
        <v>77</v>
      </c>
      <c r="D97" s="69">
        <v>-137924.57</v>
      </c>
      <c r="E97" s="69">
        <v>-137924.57</v>
      </c>
      <c r="F97" s="69">
        <v>-137924.57</v>
      </c>
      <c r="G97" s="69">
        <v>-137924.57</v>
      </c>
      <c r="H97" s="69">
        <v>-137924.57</v>
      </c>
      <c r="I97" s="71">
        <v>-137924.57</v>
      </c>
      <c r="J97" s="69">
        <v>-137924.57</v>
      </c>
      <c r="K97" s="15">
        <v>-137924.57</v>
      </c>
      <c r="L97" s="15">
        <v>-137924.57</v>
      </c>
      <c r="M97" s="11">
        <v>-137924.57</v>
      </c>
      <c r="N97" s="10">
        <v>-137924.57</v>
      </c>
      <c r="O97" s="10">
        <f t="shared" si="24"/>
        <v>0</v>
      </c>
      <c r="P97" s="10">
        <f t="shared" si="25"/>
        <v>0</v>
      </c>
      <c r="Q97" s="10">
        <f t="shared" si="17"/>
        <v>0</v>
      </c>
      <c r="R97" s="2">
        <f t="shared" si="18"/>
        <v>2</v>
      </c>
      <c r="T97" s="73">
        <f t="shared" si="23"/>
        <v>2</v>
      </c>
      <c r="U97" s="73">
        <v>32</v>
      </c>
      <c r="V97" s="85" t="s">
        <v>77</v>
      </c>
      <c r="W97" s="86">
        <v>-137924.57</v>
      </c>
      <c r="X97" s="82"/>
      <c r="Y97" s="83"/>
      <c r="Z97" s="85"/>
      <c r="AA97" s="86"/>
    </row>
    <row r="98" spans="1:27" s="2" customFormat="1" x14ac:dyDescent="0.25">
      <c r="A98" s="2" t="str">
        <f t="shared" si="29"/>
        <v>3</v>
      </c>
      <c r="B98" s="65">
        <v>320</v>
      </c>
      <c r="C98" s="14" t="s">
        <v>77</v>
      </c>
      <c r="D98" s="69">
        <v>-137924.57</v>
      </c>
      <c r="E98" s="69">
        <v>-137924.57</v>
      </c>
      <c r="F98" s="69">
        <v>-137924.57</v>
      </c>
      <c r="G98" s="69">
        <v>-137924.57</v>
      </c>
      <c r="H98" s="69">
        <v>-137924.57</v>
      </c>
      <c r="I98" s="71">
        <v>-137924.57</v>
      </c>
      <c r="J98" s="69">
        <v>-137924.57</v>
      </c>
      <c r="K98" s="15">
        <v>-137924.57</v>
      </c>
      <c r="L98" s="15">
        <v>-137924.57</v>
      </c>
      <c r="M98" s="11">
        <v>-137924.57</v>
      </c>
      <c r="N98" s="10">
        <v>-137924.57</v>
      </c>
      <c r="O98" s="10">
        <f t="shared" si="24"/>
        <v>0</v>
      </c>
      <c r="P98" s="10">
        <f t="shared" si="25"/>
        <v>0</v>
      </c>
      <c r="Q98" s="10">
        <f t="shared" si="17"/>
        <v>0</v>
      </c>
      <c r="R98" s="2">
        <f t="shared" si="18"/>
        <v>3</v>
      </c>
      <c r="T98" s="73">
        <f t="shared" si="23"/>
        <v>3</v>
      </c>
      <c r="U98" s="73">
        <v>320</v>
      </c>
      <c r="V98" s="85" t="s">
        <v>77</v>
      </c>
      <c r="W98" s="86">
        <v>-137924.57</v>
      </c>
      <c r="X98" s="82"/>
      <c r="Y98" s="83"/>
      <c r="Z98" s="85"/>
      <c r="AA98" s="86"/>
    </row>
    <row r="99" spans="1:27" s="2" customFormat="1" x14ac:dyDescent="0.25">
      <c r="A99" s="2" t="str">
        <f t="shared" si="29"/>
        <v>3</v>
      </c>
      <c r="B99" s="65">
        <v>3200</v>
      </c>
      <c r="C99" s="14" t="s">
        <v>11</v>
      </c>
      <c r="D99" s="69">
        <v>-137924.57</v>
      </c>
      <c r="E99" s="69">
        <v>-137924.57</v>
      </c>
      <c r="F99" s="69">
        <v>-137924.57</v>
      </c>
      <c r="G99" s="69">
        <v>-137924.57</v>
      </c>
      <c r="H99" s="69">
        <v>-137924.57</v>
      </c>
      <c r="I99" s="71">
        <v>-137924.57</v>
      </c>
      <c r="J99" s="69">
        <v>-137924.57</v>
      </c>
      <c r="K99" s="15">
        <v>-137924.57</v>
      </c>
      <c r="L99" s="15">
        <v>-137924.57</v>
      </c>
      <c r="M99" s="11">
        <v>-137924.57</v>
      </c>
      <c r="N99" s="10">
        <v>-137924.57</v>
      </c>
      <c r="O99" s="10">
        <f t="shared" si="24"/>
        <v>0</v>
      </c>
      <c r="P99" s="10">
        <f t="shared" si="25"/>
        <v>0</v>
      </c>
      <c r="Q99" s="10">
        <f t="shared" si="17"/>
        <v>0</v>
      </c>
      <c r="R99" s="2">
        <f t="shared" si="18"/>
        <v>4</v>
      </c>
      <c r="T99" s="73">
        <f t="shared" si="23"/>
        <v>4</v>
      </c>
      <c r="U99" s="73">
        <v>3200</v>
      </c>
      <c r="V99" s="85" t="s">
        <v>11</v>
      </c>
      <c r="W99" s="86">
        <v>-137924.57</v>
      </c>
      <c r="X99" s="82"/>
      <c r="Y99" s="83"/>
      <c r="Z99" s="85"/>
      <c r="AA99" s="86"/>
    </row>
    <row r="100" spans="1:27" s="2" customFormat="1" x14ac:dyDescent="0.25">
      <c r="A100" s="2" t="str">
        <f t="shared" si="29"/>
        <v>3</v>
      </c>
      <c r="B100" s="65">
        <v>3200000</v>
      </c>
      <c r="C100" s="14" t="s">
        <v>11</v>
      </c>
      <c r="D100" s="69">
        <v>-137924.57</v>
      </c>
      <c r="E100" s="69">
        <v>-137924.57</v>
      </c>
      <c r="F100" s="69">
        <v>-137924.57</v>
      </c>
      <c r="G100" s="69">
        <v>-137924.57</v>
      </c>
      <c r="H100" s="69">
        <v>-137924.57</v>
      </c>
      <c r="I100" s="71">
        <v>-137924.57</v>
      </c>
      <c r="J100" s="69">
        <v>-137924.57</v>
      </c>
      <c r="K100" s="15">
        <v>-137924.57</v>
      </c>
      <c r="L100" s="15">
        <v>-137924.57</v>
      </c>
      <c r="M100" s="11">
        <v>-137924.57</v>
      </c>
      <c r="N100" s="10">
        <v>-137924.57</v>
      </c>
      <c r="O100" s="10">
        <f t="shared" si="24"/>
        <v>0</v>
      </c>
      <c r="P100" s="10">
        <f t="shared" si="25"/>
        <v>0</v>
      </c>
      <c r="Q100" s="10">
        <f t="shared" si="17"/>
        <v>0</v>
      </c>
      <c r="R100" s="2">
        <f t="shared" si="18"/>
        <v>7</v>
      </c>
      <c r="T100" s="73">
        <f t="shared" si="23"/>
        <v>7</v>
      </c>
      <c r="U100" s="73">
        <v>3200000</v>
      </c>
      <c r="V100" s="85" t="s">
        <v>11</v>
      </c>
      <c r="W100" s="86">
        <v>-137924.57</v>
      </c>
      <c r="X100" s="82"/>
      <c r="Y100" s="83"/>
      <c r="Z100" s="85"/>
      <c r="AA100" s="86"/>
    </row>
    <row r="101" spans="1:27" s="2" customFormat="1" x14ac:dyDescent="0.25">
      <c r="A101" s="2" t="str">
        <f t="shared" si="29"/>
        <v>3</v>
      </c>
      <c r="B101" s="65">
        <v>320000001</v>
      </c>
      <c r="C101" s="14" t="s">
        <v>11</v>
      </c>
      <c r="D101" s="69">
        <v>-137924.57</v>
      </c>
      <c r="E101" s="69">
        <v>-137924.57</v>
      </c>
      <c r="F101" s="69">
        <v>-137924.57</v>
      </c>
      <c r="G101" s="69">
        <v>-137924.57</v>
      </c>
      <c r="H101" s="69">
        <v>-137924.57</v>
      </c>
      <c r="I101" s="71">
        <v>-137924.57</v>
      </c>
      <c r="J101" s="69">
        <v>-137924.57</v>
      </c>
      <c r="K101" s="15">
        <v>-137924.57</v>
      </c>
      <c r="L101" s="15">
        <v>-137924.57</v>
      </c>
      <c r="M101" s="11">
        <v>-137924.57</v>
      </c>
      <c r="N101" s="10">
        <v>-137924.57</v>
      </c>
      <c r="O101" s="10">
        <f t="shared" si="24"/>
        <v>0</v>
      </c>
      <c r="P101" s="10">
        <f t="shared" si="25"/>
        <v>0</v>
      </c>
      <c r="Q101" s="10">
        <f t="shared" si="17"/>
        <v>0</v>
      </c>
      <c r="R101" s="2">
        <f t="shared" si="18"/>
        <v>9</v>
      </c>
      <c r="T101" s="73">
        <f t="shared" si="23"/>
        <v>9</v>
      </c>
      <c r="U101" s="73">
        <v>320000001</v>
      </c>
      <c r="V101" s="85" t="s">
        <v>11</v>
      </c>
      <c r="W101" s="86">
        <v>-137924.57</v>
      </c>
      <c r="X101" s="82"/>
      <c r="Y101" s="83"/>
      <c r="Z101" s="85"/>
      <c r="AA101" s="86"/>
    </row>
    <row r="102" spans="1:27" s="2" customFormat="1" x14ac:dyDescent="0.25">
      <c r="A102" s="2" t="str">
        <f t="shared" si="29"/>
        <v>3</v>
      </c>
      <c r="B102" s="65">
        <v>34</v>
      </c>
      <c r="C102" s="14" t="s">
        <v>78</v>
      </c>
      <c r="D102" s="69">
        <v>-382822.86</v>
      </c>
      <c r="E102" s="69">
        <v>-382822.86</v>
      </c>
      <c r="F102" s="69">
        <v>-382822.86</v>
      </c>
      <c r="G102" s="69">
        <v>-382822.86</v>
      </c>
      <c r="H102" s="69">
        <v>-382822.86</v>
      </c>
      <c r="I102" s="71">
        <v>-382822.86</v>
      </c>
      <c r="J102" s="69">
        <v>-382822.86</v>
      </c>
      <c r="K102" s="15">
        <v>-382822.86</v>
      </c>
      <c r="L102" s="15">
        <v>-372106.2</v>
      </c>
      <c r="M102" s="11">
        <v>-372106.2</v>
      </c>
      <c r="N102" s="10">
        <v>-372106.2</v>
      </c>
      <c r="O102" s="10">
        <f t="shared" si="24"/>
        <v>-10716.659999999974</v>
      </c>
      <c r="P102" s="10">
        <f t="shared" si="25"/>
        <v>0</v>
      </c>
      <c r="Q102" s="10">
        <f t="shared" si="17"/>
        <v>-10716.659999999974</v>
      </c>
      <c r="R102" s="2">
        <f t="shared" si="18"/>
        <v>2</v>
      </c>
      <c r="T102" s="73">
        <f t="shared" si="23"/>
        <v>2</v>
      </c>
      <c r="U102" s="73">
        <v>34</v>
      </c>
      <c r="V102" s="85" t="s">
        <v>78</v>
      </c>
      <c r="W102" s="86">
        <v>-382822.86</v>
      </c>
      <c r="X102" s="82"/>
      <c r="Y102" s="83"/>
      <c r="Z102" s="85"/>
      <c r="AA102" s="86"/>
    </row>
    <row r="103" spans="1:27" s="2" customFormat="1" x14ac:dyDescent="0.25">
      <c r="A103" s="2" t="str">
        <f t="shared" si="29"/>
        <v>3</v>
      </c>
      <c r="B103" s="65">
        <v>340</v>
      </c>
      <c r="C103" s="14" t="s">
        <v>79</v>
      </c>
      <c r="D103" s="69">
        <v>-382822.86</v>
      </c>
      <c r="E103" s="69">
        <v>-382822.86</v>
      </c>
      <c r="F103" s="69">
        <v>-382822.86</v>
      </c>
      <c r="G103" s="69">
        <v>-382822.86</v>
      </c>
      <c r="H103" s="69">
        <v>-382822.86</v>
      </c>
      <c r="I103" s="71">
        <v>-382822.86</v>
      </c>
      <c r="J103" s="69">
        <v>-382822.86</v>
      </c>
      <c r="K103" s="15">
        <v>-382822.86</v>
      </c>
      <c r="L103" s="15">
        <v>-372106.2</v>
      </c>
      <c r="M103" s="11">
        <v>-372106.2</v>
      </c>
      <c r="N103" s="10">
        <v>-372106.2</v>
      </c>
      <c r="O103" s="10">
        <f t="shared" si="24"/>
        <v>-10716.659999999974</v>
      </c>
      <c r="P103" s="10">
        <f t="shared" si="25"/>
        <v>0</v>
      </c>
      <c r="Q103" s="10">
        <f t="shared" si="17"/>
        <v>-10716.659999999974</v>
      </c>
      <c r="R103" s="2">
        <f t="shared" si="18"/>
        <v>3</v>
      </c>
      <c r="T103" s="73">
        <f t="shared" si="23"/>
        <v>3</v>
      </c>
      <c r="U103" s="73">
        <v>340</v>
      </c>
      <c r="V103" s="85" t="s">
        <v>79</v>
      </c>
      <c r="W103" s="86">
        <v>-382822.86</v>
      </c>
      <c r="X103" s="82"/>
      <c r="Y103" s="83"/>
      <c r="Z103" s="85"/>
      <c r="AA103" s="86"/>
    </row>
    <row r="104" spans="1:27" s="2" customFormat="1" x14ac:dyDescent="0.25">
      <c r="A104" s="2" t="str">
        <f t="shared" si="29"/>
        <v>3</v>
      </c>
      <c r="B104" s="65">
        <v>3400</v>
      </c>
      <c r="C104" s="14" t="s">
        <v>80</v>
      </c>
      <c r="D104" s="69">
        <v>-622569.34</v>
      </c>
      <c r="E104" s="69">
        <v>-622569.34</v>
      </c>
      <c r="F104" s="69">
        <v>-622569.34</v>
      </c>
      <c r="G104" s="69">
        <v>-622569.34</v>
      </c>
      <c r="H104" s="69">
        <v>-622569.34</v>
      </c>
      <c r="I104" s="71">
        <v>-622569.34</v>
      </c>
      <c r="J104" s="69">
        <v>-622569.34</v>
      </c>
      <c r="K104" s="15">
        <v>-622569.34</v>
      </c>
      <c r="L104" s="15">
        <v>-611852.68000000005</v>
      </c>
      <c r="M104" s="11">
        <v>-611852.68000000005</v>
      </c>
      <c r="N104" s="10">
        <v>-611852.68000000005</v>
      </c>
      <c r="O104" s="10">
        <f t="shared" si="24"/>
        <v>-10716.659999999916</v>
      </c>
      <c r="P104" s="10">
        <f t="shared" si="25"/>
        <v>0</v>
      </c>
      <c r="Q104" s="10">
        <f t="shared" si="17"/>
        <v>-10716.659999999916</v>
      </c>
      <c r="R104" s="2">
        <f t="shared" si="18"/>
        <v>4</v>
      </c>
      <c r="T104" s="73">
        <f t="shared" si="23"/>
        <v>4</v>
      </c>
      <c r="U104" s="73">
        <v>3400</v>
      </c>
      <c r="V104" s="85" t="s">
        <v>80</v>
      </c>
      <c r="W104" s="86">
        <v>-622569.34</v>
      </c>
      <c r="X104" s="82"/>
      <c r="Y104" s="83"/>
      <c r="Z104" s="85"/>
      <c r="AA104" s="86"/>
    </row>
    <row r="105" spans="1:27" s="2" customFormat="1" x14ac:dyDescent="0.25">
      <c r="A105" s="2" t="str">
        <f t="shared" si="29"/>
        <v>3</v>
      </c>
      <c r="B105" s="65">
        <v>3400000</v>
      </c>
      <c r="C105" s="14" t="s">
        <v>81</v>
      </c>
      <c r="D105" s="69">
        <v>-622569.34</v>
      </c>
      <c r="E105" s="69">
        <v>-622569.34</v>
      </c>
      <c r="F105" s="69">
        <v>-622569.34</v>
      </c>
      <c r="G105" s="69">
        <v>-622569.34</v>
      </c>
      <c r="H105" s="69">
        <v>-622569.34</v>
      </c>
      <c r="I105" s="71">
        <v>-622569.34</v>
      </c>
      <c r="J105" s="69">
        <v>-622569.34</v>
      </c>
      <c r="K105" s="15">
        <v>-622569.34</v>
      </c>
      <c r="L105" s="15">
        <v>-611852.68000000005</v>
      </c>
      <c r="M105" s="11">
        <v>-611852.68000000005</v>
      </c>
      <c r="N105" s="10">
        <v>-611852.68000000005</v>
      </c>
      <c r="O105" s="10">
        <f t="shared" si="24"/>
        <v>-10716.659999999916</v>
      </c>
      <c r="P105" s="10">
        <f t="shared" si="25"/>
        <v>0</v>
      </c>
      <c r="Q105" s="10">
        <f t="shared" si="17"/>
        <v>-10716.659999999916</v>
      </c>
      <c r="R105" s="2">
        <f t="shared" si="18"/>
        <v>7</v>
      </c>
      <c r="T105" s="73">
        <f t="shared" si="23"/>
        <v>7</v>
      </c>
      <c r="U105" s="73">
        <v>3400000</v>
      </c>
      <c r="V105" s="85" t="s">
        <v>81</v>
      </c>
      <c r="W105" s="86">
        <v>-622569.34</v>
      </c>
      <c r="X105" s="82"/>
      <c r="Y105" s="83"/>
      <c r="Z105" s="85"/>
      <c r="AA105" s="86"/>
    </row>
    <row r="106" spans="1:27" s="68" customFormat="1" x14ac:dyDescent="0.25">
      <c r="A106" s="2" t="str">
        <f>LEFT(B106)</f>
        <v>3</v>
      </c>
      <c r="B106" s="65">
        <v>340000012</v>
      </c>
      <c r="C106" s="14" t="s">
        <v>215</v>
      </c>
      <c r="D106" s="69">
        <v>-10716.66</v>
      </c>
      <c r="E106" s="69">
        <v>-10716.66</v>
      </c>
      <c r="F106" s="69">
        <v>-10716.66</v>
      </c>
      <c r="G106" s="69">
        <v>-10716.66</v>
      </c>
      <c r="H106" s="69">
        <v>-10716.66</v>
      </c>
      <c r="I106" s="71">
        <v>-10716.66</v>
      </c>
      <c r="J106" s="69">
        <v>-10716.66</v>
      </c>
      <c r="K106" s="15">
        <v>-10716.66</v>
      </c>
      <c r="L106" s="15">
        <v>0</v>
      </c>
      <c r="M106" s="11"/>
      <c r="N106" s="10"/>
      <c r="O106" s="10">
        <f>K106-L106</f>
        <v>-10716.66</v>
      </c>
      <c r="P106" s="10">
        <f>L106-M106</f>
        <v>0</v>
      </c>
      <c r="Q106" s="10">
        <f t="shared" ref="Q106" si="30">O106-P106</f>
        <v>-10716.66</v>
      </c>
      <c r="R106" s="2">
        <f t="shared" ref="R106" si="31">LEN(B106)</f>
        <v>9</v>
      </c>
      <c r="T106" s="73">
        <f t="shared" si="23"/>
        <v>9</v>
      </c>
      <c r="U106" s="73">
        <v>340000012</v>
      </c>
      <c r="V106" s="85" t="s">
        <v>220</v>
      </c>
      <c r="W106" s="86">
        <v>-10716.66</v>
      </c>
      <c r="X106" s="82"/>
      <c r="Y106" s="83"/>
      <c r="Z106" s="85"/>
      <c r="AA106" s="86"/>
    </row>
    <row r="107" spans="1:27" s="2" customFormat="1" x14ac:dyDescent="0.25">
      <c r="A107" s="2" t="str">
        <f t="shared" si="29"/>
        <v>3</v>
      </c>
      <c r="B107" s="65">
        <v>340000013</v>
      </c>
      <c r="C107" s="14" t="s">
        <v>82</v>
      </c>
      <c r="D107" s="69">
        <v>-95350.28</v>
      </c>
      <c r="E107" s="69">
        <v>-95350.28</v>
      </c>
      <c r="F107" s="69">
        <v>-95350.28</v>
      </c>
      <c r="G107" s="69">
        <v>-95350.28</v>
      </c>
      <c r="H107" s="69">
        <v>-95350.28</v>
      </c>
      <c r="I107" s="71">
        <v>-95350.28</v>
      </c>
      <c r="J107" s="69">
        <v>-95350.28</v>
      </c>
      <c r="K107" s="15">
        <v>-95350.28</v>
      </c>
      <c r="L107" s="15">
        <v>-95350.28</v>
      </c>
      <c r="M107" s="11">
        <v>-95350.28</v>
      </c>
      <c r="N107" s="10">
        <v>-95350.28</v>
      </c>
      <c r="O107" s="10">
        <f t="shared" si="24"/>
        <v>0</v>
      </c>
      <c r="P107" s="10">
        <f t="shared" si="25"/>
        <v>0</v>
      </c>
      <c r="Q107" s="10">
        <f t="shared" si="17"/>
        <v>0</v>
      </c>
      <c r="R107" s="2">
        <f t="shared" si="18"/>
        <v>9</v>
      </c>
      <c r="T107" s="73">
        <f t="shared" si="23"/>
        <v>9</v>
      </c>
      <c r="U107" s="73">
        <v>340000013</v>
      </c>
      <c r="V107" s="85" t="s">
        <v>82</v>
      </c>
      <c r="W107" s="86">
        <v>-95350.28</v>
      </c>
      <c r="X107" s="82"/>
      <c r="Y107" s="83"/>
      <c r="Z107" s="85"/>
      <c r="AA107" s="86"/>
    </row>
    <row r="108" spans="1:27" s="2" customFormat="1" x14ac:dyDescent="0.25">
      <c r="A108" s="2" t="str">
        <f t="shared" ref="A108:A123" si="32">LEFT(B108)</f>
        <v>3</v>
      </c>
      <c r="B108" s="65">
        <v>340000014</v>
      </c>
      <c r="C108" s="14" t="s">
        <v>83</v>
      </c>
      <c r="D108" s="69">
        <v>-261668.9</v>
      </c>
      <c r="E108" s="69">
        <v>-261668.9</v>
      </c>
      <c r="F108" s="69">
        <v>-261668.9</v>
      </c>
      <c r="G108" s="69">
        <v>-261668.9</v>
      </c>
      <c r="H108" s="69">
        <v>-261668.9</v>
      </c>
      <c r="I108" s="71">
        <v>-261668.9</v>
      </c>
      <c r="J108" s="69">
        <v>-261668.9</v>
      </c>
      <c r="K108" s="15">
        <v>-261668.9</v>
      </c>
      <c r="L108" s="15">
        <v>-261668.9</v>
      </c>
      <c r="M108" s="11">
        <v>-261668.9</v>
      </c>
      <c r="N108" s="10">
        <v>-261668.9</v>
      </c>
      <c r="O108" s="10">
        <f t="shared" ref="O108:O119" si="33">K108-L108</f>
        <v>0</v>
      </c>
      <c r="P108" s="10">
        <f t="shared" ref="P108:P119" si="34">L108-M108</f>
        <v>0</v>
      </c>
      <c r="Q108" s="10">
        <f t="shared" ref="Q108:Q119" si="35">O108-P108</f>
        <v>0</v>
      </c>
      <c r="R108" s="2">
        <f t="shared" ref="R108:R119" si="36">LEN(B108)</f>
        <v>9</v>
      </c>
      <c r="T108" s="73">
        <f t="shared" si="23"/>
        <v>9</v>
      </c>
      <c r="U108" s="73">
        <v>340000014</v>
      </c>
      <c r="V108" s="85" t="s">
        <v>83</v>
      </c>
      <c r="W108" s="86">
        <v>-261668.9</v>
      </c>
      <c r="X108" s="82"/>
      <c r="Y108" s="83"/>
      <c r="Z108" s="85"/>
      <c r="AA108" s="86"/>
    </row>
    <row r="109" spans="1:27" s="2" customFormat="1" x14ac:dyDescent="0.25">
      <c r="A109" s="2" t="str">
        <f t="shared" si="32"/>
        <v>3</v>
      </c>
      <c r="B109" s="65">
        <v>340000015</v>
      </c>
      <c r="C109" s="14" t="s">
        <v>84</v>
      </c>
      <c r="D109" s="69">
        <v>-174065.4</v>
      </c>
      <c r="E109" s="69">
        <v>-174065.4</v>
      </c>
      <c r="F109" s="69">
        <v>-174065.4</v>
      </c>
      <c r="G109" s="69">
        <v>-174065.4</v>
      </c>
      <c r="H109" s="69">
        <v>-174065.4</v>
      </c>
      <c r="I109" s="71">
        <v>-174065.4</v>
      </c>
      <c r="J109" s="69">
        <v>-174065.4</v>
      </c>
      <c r="K109" s="15">
        <v>-174065.4</v>
      </c>
      <c r="L109" s="15">
        <v>-174065.4</v>
      </c>
      <c r="M109" s="11">
        <v>-174065.4</v>
      </c>
      <c r="N109" s="10">
        <v>-174065.4</v>
      </c>
      <c r="O109" s="10">
        <f t="shared" si="33"/>
        <v>0</v>
      </c>
      <c r="P109" s="10">
        <f t="shared" si="34"/>
        <v>0</v>
      </c>
      <c r="Q109" s="10">
        <f t="shared" si="35"/>
        <v>0</v>
      </c>
      <c r="R109" s="2">
        <f t="shared" si="36"/>
        <v>9</v>
      </c>
      <c r="T109" s="73">
        <f t="shared" si="23"/>
        <v>9</v>
      </c>
      <c r="U109" s="73">
        <v>340000015</v>
      </c>
      <c r="V109" s="85" t="s">
        <v>84</v>
      </c>
      <c r="W109" s="86">
        <v>-174065.4</v>
      </c>
      <c r="X109" s="82"/>
      <c r="Y109" s="83"/>
      <c r="Z109" s="85"/>
      <c r="AA109" s="86"/>
    </row>
    <row r="110" spans="1:27" s="2" customFormat="1" x14ac:dyDescent="0.25">
      <c r="A110" s="2" t="str">
        <f t="shared" si="32"/>
        <v>3</v>
      </c>
      <c r="B110" s="65">
        <v>340000016</v>
      </c>
      <c r="C110" s="14" t="s">
        <v>85</v>
      </c>
      <c r="D110" s="69">
        <v>-3177.24</v>
      </c>
      <c r="E110" s="69">
        <v>-3177.24</v>
      </c>
      <c r="F110" s="69">
        <v>-3177.24</v>
      </c>
      <c r="G110" s="69">
        <v>-3177.24</v>
      </c>
      <c r="H110" s="69">
        <v>-3177.24</v>
      </c>
      <c r="I110" s="71">
        <v>-3177.24</v>
      </c>
      <c r="J110" s="69">
        <v>-3177.24</v>
      </c>
      <c r="K110" s="15">
        <v>-3177.24</v>
      </c>
      <c r="L110" s="15">
        <v>-3177.24</v>
      </c>
      <c r="M110" s="11">
        <v>-3177.24</v>
      </c>
      <c r="N110" s="10">
        <v>-3177.24</v>
      </c>
      <c r="O110" s="10">
        <f t="shared" si="33"/>
        <v>0</v>
      </c>
      <c r="P110" s="10">
        <f t="shared" si="34"/>
        <v>0</v>
      </c>
      <c r="Q110" s="10">
        <f t="shared" si="35"/>
        <v>0</v>
      </c>
      <c r="R110" s="2">
        <f t="shared" si="36"/>
        <v>9</v>
      </c>
      <c r="T110" s="73">
        <f t="shared" si="23"/>
        <v>9</v>
      </c>
      <c r="U110" s="73">
        <v>340000016</v>
      </c>
      <c r="V110" s="85" t="s">
        <v>85</v>
      </c>
      <c r="W110" s="86">
        <v>-3177.24</v>
      </c>
      <c r="X110" s="82"/>
      <c r="Y110" s="83"/>
      <c r="Z110" s="85"/>
      <c r="AA110" s="86"/>
    </row>
    <row r="111" spans="1:27" s="2" customFormat="1" x14ac:dyDescent="0.25">
      <c r="A111" s="2" t="str">
        <f t="shared" si="32"/>
        <v>3</v>
      </c>
      <c r="B111" s="65">
        <v>340000017</v>
      </c>
      <c r="C111" s="14" t="s">
        <v>86</v>
      </c>
      <c r="D111" s="69">
        <v>-77590.86</v>
      </c>
      <c r="E111" s="69">
        <v>-77590.86</v>
      </c>
      <c r="F111" s="69">
        <v>-77590.86</v>
      </c>
      <c r="G111" s="69">
        <v>-77590.86</v>
      </c>
      <c r="H111" s="69">
        <v>-77590.86</v>
      </c>
      <c r="I111" s="71">
        <v>-77590.86</v>
      </c>
      <c r="J111" s="69">
        <v>-77590.86</v>
      </c>
      <c r="K111" s="15">
        <v>-77590.86</v>
      </c>
      <c r="L111" s="15">
        <v>-77590.86</v>
      </c>
      <c r="M111" s="11">
        <v>-77590.86</v>
      </c>
      <c r="N111" s="10">
        <v>-77590.86</v>
      </c>
      <c r="O111" s="10">
        <f t="shared" si="33"/>
        <v>0</v>
      </c>
      <c r="P111" s="10">
        <f t="shared" si="34"/>
        <v>0</v>
      </c>
      <c r="Q111" s="10">
        <f t="shared" si="35"/>
        <v>0</v>
      </c>
      <c r="R111" s="2">
        <f t="shared" si="36"/>
        <v>9</v>
      </c>
      <c r="T111" s="73">
        <f t="shared" si="23"/>
        <v>9</v>
      </c>
      <c r="U111" s="73">
        <v>340000017</v>
      </c>
      <c r="V111" s="85" t="s">
        <v>86</v>
      </c>
      <c r="W111" s="86">
        <v>-77590.86</v>
      </c>
      <c r="X111" s="82"/>
      <c r="Y111" s="83"/>
      <c r="Z111" s="85"/>
      <c r="AA111" s="86"/>
    </row>
    <row r="112" spans="1:27" s="2" customFormat="1" x14ac:dyDescent="0.25">
      <c r="A112" s="2" t="str">
        <f t="shared" si="32"/>
        <v>3</v>
      </c>
      <c r="B112" s="65">
        <v>3401</v>
      </c>
      <c r="C112" s="14" t="s">
        <v>87</v>
      </c>
      <c r="D112" s="69">
        <v>239746.48</v>
      </c>
      <c r="E112" s="69">
        <v>239746.48</v>
      </c>
      <c r="F112" s="69">
        <v>239746.48</v>
      </c>
      <c r="G112" s="69">
        <v>239746.48</v>
      </c>
      <c r="H112" s="69">
        <v>239746.48</v>
      </c>
      <c r="I112" s="71">
        <v>239746.48</v>
      </c>
      <c r="J112" s="69">
        <v>239746.48</v>
      </c>
      <c r="K112" s="15">
        <v>239746.48</v>
      </c>
      <c r="L112" s="15">
        <v>239746.48</v>
      </c>
      <c r="M112" s="11">
        <v>239746.48</v>
      </c>
      <c r="N112" s="10">
        <v>239746.48</v>
      </c>
      <c r="O112" s="10">
        <f t="shared" si="33"/>
        <v>0</v>
      </c>
      <c r="P112" s="10">
        <f t="shared" si="34"/>
        <v>0</v>
      </c>
      <c r="Q112" s="10">
        <f t="shared" si="35"/>
        <v>0</v>
      </c>
      <c r="R112" s="2">
        <f t="shared" si="36"/>
        <v>4</v>
      </c>
      <c r="T112" s="73">
        <f t="shared" si="23"/>
        <v>4</v>
      </c>
      <c r="U112" s="73">
        <v>3401</v>
      </c>
      <c r="V112" s="85" t="s">
        <v>87</v>
      </c>
      <c r="W112" s="86">
        <v>239746.48</v>
      </c>
      <c r="X112" s="82"/>
      <c r="Y112" s="83"/>
      <c r="Z112" s="85"/>
      <c r="AA112" s="86"/>
    </row>
    <row r="113" spans="1:27" s="2" customFormat="1" x14ac:dyDescent="0.25">
      <c r="A113" s="2" t="str">
        <f t="shared" si="32"/>
        <v>3</v>
      </c>
      <c r="B113" s="65">
        <v>3401000</v>
      </c>
      <c r="C113" s="14" t="s">
        <v>88</v>
      </c>
      <c r="D113" s="69">
        <v>239746.48</v>
      </c>
      <c r="E113" s="69">
        <v>239746.48</v>
      </c>
      <c r="F113" s="69">
        <v>239746.48</v>
      </c>
      <c r="G113" s="69">
        <v>239746.48</v>
      </c>
      <c r="H113" s="69">
        <v>239746.48</v>
      </c>
      <c r="I113" s="71">
        <v>239746.48</v>
      </c>
      <c r="J113" s="69">
        <v>239746.48</v>
      </c>
      <c r="K113" s="15">
        <v>239746.48</v>
      </c>
      <c r="L113" s="15">
        <v>239746.48</v>
      </c>
      <c r="M113" s="11">
        <v>239746.48</v>
      </c>
      <c r="N113" s="10">
        <v>239746.48</v>
      </c>
      <c r="O113" s="10">
        <f t="shared" si="33"/>
        <v>0</v>
      </c>
      <c r="P113" s="10">
        <f t="shared" si="34"/>
        <v>0</v>
      </c>
      <c r="Q113" s="10">
        <f t="shared" si="35"/>
        <v>0</v>
      </c>
      <c r="R113" s="2">
        <f t="shared" si="36"/>
        <v>7</v>
      </c>
      <c r="T113" s="73">
        <f t="shared" si="23"/>
        <v>7</v>
      </c>
      <c r="U113" s="73">
        <v>3401000</v>
      </c>
      <c r="V113" s="85" t="s">
        <v>88</v>
      </c>
      <c r="W113" s="86">
        <v>239746.48</v>
      </c>
      <c r="X113" s="82"/>
      <c r="Y113" s="83"/>
      <c r="Z113" s="85"/>
      <c r="AA113" s="86"/>
    </row>
    <row r="114" spans="1:27" s="2" customFormat="1" x14ac:dyDescent="0.25">
      <c r="A114" s="2" t="str">
        <f t="shared" si="32"/>
        <v>3</v>
      </c>
      <c r="B114" s="65">
        <v>340100002</v>
      </c>
      <c r="C114" s="14" t="s">
        <v>89</v>
      </c>
      <c r="D114" s="69">
        <v>172294.2</v>
      </c>
      <c r="E114" s="69">
        <v>172294.2</v>
      </c>
      <c r="F114" s="69">
        <v>172294.2</v>
      </c>
      <c r="G114" s="69">
        <v>172294.2</v>
      </c>
      <c r="H114" s="69">
        <v>172294.2</v>
      </c>
      <c r="I114" s="71">
        <v>172294.2</v>
      </c>
      <c r="J114" s="69">
        <v>172294.2</v>
      </c>
      <c r="K114" s="15">
        <v>172294.2</v>
      </c>
      <c r="L114" s="15">
        <v>172294.2</v>
      </c>
      <c r="M114" s="11">
        <v>172294.2</v>
      </c>
      <c r="N114" s="10">
        <v>172294.2</v>
      </c>
      <c r="O114" s="10">
        <f t="shared" si="33"/>
        <v>0</v>
      </c>
      <c r="P114" s="10">
        <f t="shared" si="34"/>
        <v>0</v>
      </c>
      <c r="Q114" s="10">
        <f t="shared" si="35"/>
        <v>0</v>
      </c>
      <c r="R114" s="2">
        <f t="shared" si="36"/>
        <v>9</v>
      </c>
      <c r="T114" s="73">
        <f t="shared" si="23"/>
        <v>9</v>
      </c>
      <c r="U114" s="73">
        <v>340100002</v>
      </c>
      <c r="V114" s="85" t="s">
        <v>89</v>
      </c>
      <c r="W114" s="86">
        <v>172294.2</v>
      </c>
      <c r="X114" s="82"/>
      <c r="Y114" s="83"/>
      <c r="Z114" s="85"/>
      <c r="AA114" s="86"/>
    </row>
    <row r="115" spans="1:27" s="2" customFormat="1" x14ac:dyDescent="0.25">
      <c r="A115" s="2" t="str">
        <f t="shared" si="32"/>
        <v>3</v>
      </c>
      <c r="B115" s="65">
        <v>340100003</v>
      </c>
      <c r="C115" s="14" t="s">
        <v>90</v>
      </c>
      <c r="D115" s="69">
        <v>23265.8</v>
      </c>
      <c r="E115" s="69">
        <v>23265.8</v>
      </c>
      <c r="F115" s="69">
        <v>23265.8</v>
      </c>
      <c r="G115" s="69">
        <v>23265.8</v>
      </c>
      <c r="H115" s="69">
        <v>23265.8</v>
      </c>
      <c r="I115" s="71">
        <v>23265.8</v>
      </c>
      <c r="J115" s="69">
        <v>23265.8</v>
      </c>
      <c r="K115" s="15">
        <v>23265.8</v>
      </c>
      <c r="L115" s="15">
        <v>23265.8</v>
      </c>
      <c r="M115" s="11">
        <v>23265.8</v>
      </c>
      <c r="N115" s="10">
        <v>23265.8</v>
      </c>
      <c r="O115" s="10">
        <f t="shared" si="33"/>
        <v>0</v>
      </c>
      <c r="P115" s="10">
        <f t="shared" si="34"/>
        <v>0</v>
      </c>
      <c r="Q115" s="10">
        <f t="shared" si="35"/>
        <v>0</v>
      </c>
      <c r="R115" s="2">
        <f t="shared" si="36"/>
        <v>9</v>
      </c>
      <c r="T115" s="73">
        <f t="shared" si="23"/>
        <v>9</v>
      </c>
      <c r="U115" s="73">
        <v>340100003</v>
      </c>
      <c r="V115" s="85" t="s">
        <v>90</v>
      </c>
      <c r="W115" s="86">
        <v>23265.8</v>
      </c>
      <c r="X115" s="82"/>
      <c r="Y115" s="83"/>
      <c r="Z115" s="85"/>
      <c r="AA115" s="86"/>
    </row>
    <row r="116" spans="1:27" s="2" customFormat="1" x14ac:dyDescent="0.25">
      <c r="A116" s="2" t="str">
        <f t="shared" si="32"/>
        <v>3</v>
      </c>
      <c r="B116" s="65">
        <v>340100004</v>
      </c>
      <c r="C116" s="14" t="s">
        <v>91</v>
      </c>
      <c r="D116" s="69">
        <v>3875.01</v>
      </c>
      <c r="E116" s="69">
        <v>3875.01</v>
      </c>
      <c r="F116" s="69">
        <v>3875.01</v>
      </c>
      <c r="G116" s="69">
        <v>3875.01</v>
      </c>
      <c r="H116" s="69">
        <v>3875.01</v>
      </c>
      <c r="I116" s="71">
        <v>3875.01</v>
      </c>
      <c r="J116" s="69">
        <v>3875.01</v>
      </c>
      <c r="K116" s="15">
        <v>3875.01</v>
      </c>
      <c r="L116" s="15">
        <v>3875.01</v>
      </c>
      <c r="M116" s="11">
        <v>3875.01</v>
      </c>
      <c r="N116" s="10">
        <v>3875.01</v>
      </c>
      <c r="O116" s="10">
        <f t="shared" si="33"/>
        <v>0</v>
      </c>
      <c r="P116" s="10">
        <f t="shared" si="34"/>
        <v>0</v>
      </c>
      <c r="Q116" s="10">
        <f t="shared" si="35"/>
        <v>0</v>
      </c>
      <c r="R116" s="2">
        <f t="shared" si="36"/>
        <v>9</v>
      </c>
      <c r="T116" s="73">
        <f t="shared" si="23"/>
        <v>9</v>
      </c>
      <c r="U116" s="73">
        <v>340100004</v>
      </c>
      <c r="V116" s="85" t="s">
        <v>91</v>
      </c>
      <c r="W116" s="86">
        <v>3875.01</v>
      </c>
      <c r="X116" s="82"/>
      <c r="Y116" s="83"/>
      <c r="Z116" s="85"/>
      <c r="AA116" s="86"/>
    </row>
    <row r="117" spans="1:27" s="2" customFormat="1" x14ac:dyDescent="0.25">
      <c r="A117" s="2" t="str">
        <f t="shared" si="32"/>
        <v>3</v>
      </c>
      <c r="B117" s="65">
        <v>340100005</v>
      </c>
      <c r="C117" s="14" t="s">
        <v>92</v>
      </c>
      <c r="D117" s="69">
        <v>8811.08</v>
      </c>
      <c r="E117" s="69">
        <v>8811.08</v>
      </c>
      <c r="F117" s="69">
        <v>8811.08</v>
      </c>
      <c r="G117" s="69">
        <v>8811.08</v>
      </c>
      <c r="H117" s="69">
        <v>8811.08</v>
      </c>
      <c r="I117" s="71">
        <v>8811.08</v>
      </c>
      <c r="J117" s="69">
        <v>8811.08</v>
      </c>
      <c r="K117" s="15">
        <v>8811.08</v>
      </c>
      <c r="L117" s="15">
        <v>8811.08</v>
      </c>
      <c r="M117" s="11">
        <v>8811.08</v>
      </c>
      <c r="N117" s="10">
        <v>8811.08</v>
      </c>
      <c r="O117" s="10">
        <f t="shared" si="33"/>
        <v>0</v>
      </c>
      <c r="P117" s="10">
        <f t="shared" si="34"/>
        <v>0</v>
      </c>
      <c r="Q117" s="10">
        <f t="shared" si="35"/>
        <v>0</v>
      </c>
      <c r="R117" s="2">
        <f t="shared" si="36"/>
        <v>9</v>
      </c>
      <c r="T117" s="73">
        <f t="shared" si="23"/>
        <v>9</v>
      </c>
      <c r="U117" s="73">
        <v>340100005</v>
      </c>
      <c r="V117" s="85" t="s">
        <v>92</v>
      </c>
      <c r="W117" s="86">
        <v>8811.08</v>
      </c>
      <c r="X117" s="82"/>
      <c r="Y117" s="83"/>
      <c r="Z117" s="85"/>
      <c r="AA117" s="86"/>
    </row>
    <row r="118" spans="1:27" s="2" customFormat="1" x14ac:dyDescent="0.25">
      <c r="A118" s="2" t="str">
        <f t="shared" si="32"/>
        <v>3</v>
      </c>
      <c r="B118" s="65">
        <v>340100006</v>
      </c>
      <c r="C118" s="14" t="s">
        <v>93</v>
      </c>
      <c r="D118" s="69">
        <v>20604.28</v>
      </c>
      <c r="E118" s="69">
        <v>20604.28</v>
      </c>
      <c r="F118" s="69">
        <v>20604.28</v>
      </c>
      <c r="G118" s="69">
        <v>20604.28</v>
      </c>
      <c r="H118" s="69">
        <v>20604.28</v>
      </c>
      <c r="I118" s="71">
        <v>20604.28</v>
      </c>
      <c r="J118" s="69">
        <v>20604.28</v>
      </c>
      <c r="K118" s="15">
        <v>20604.28</v>
      </c>
      <c r="L118" s="15">
        <v>20604.28</v>
      </c>
      <c r="M118" s="11">
        <v>20604.28</v>
      </c>
      <c r="N118" s="10">
        <v>20604.28</v>
      </c>
      <c r="O118" s="10">
        <f t="shared" si="33"/>
        <v>0</v>
      </c>
      <c r="P118" s="10">
        <f t="shared" si="34"/>
        <v>0</v>
      </c>
      <c r="Q118" s="10">
        <f t="shared" si="35"/>
        <v>0</v>
      </c>
      <c r="R118" s="2">
        <f t="shared" si="36"/>
        <v>9</v>
      </c>
      <c r="T118" s="73">
        <f t="shared" si="23"/>
        <v>9</v>
      </c>
      <c r="U118" s="73">
        <v>340100006</v>
      </c>
      <c r="V118" s="85" t="s">
        <v>93</v>
      </c>
      <c r="W118" s="86">
        <v>20604.28</v>
      </c>
      <c r="X118" s="82"/>
      <c r="Y118" s="83"/>
      <c r="Z118" s="85"/>
      <c r="AA118" s="86"/>
    </row>
    <row r="119" spans="1:27" s="2" customFormat="1" x14ac:dyDescent="0.25">
      <c r="A119" s="2" t="str">
        <f t="shared" si="32"/>
        <v>3</v>
      </c>
      <c r="B119" s="65">
        <v>340100007</v>
      </c>
      <c r="C119" s="14" t="s">
        <v>94</v>
      </c>
      <c r="D119" s="69">
        <v>10896.11</v>
      </c>
      <c r="E119" s="69">
        <v>10896.11</v>
      </c>
      <c r="F119" s="69">
        <v>10896.11</v>
      </c>
      <c r="G119" s="69">
        <v>10896.11</v>
      </c>
      <c r="H119" s="69">
        <v>10896.11</v>
      </c>
      <c r="I119" s="71">
        <v>10896.11</v>
      </c>
      <c r="J119" s="69">
        <v>10896.11</v>
      </c>
      <c r="K119" s="15">
        <v>10896.11</v>
      </c>
      <c r="L119" s="15">
        <v>10896.11</v>
      </c>
      <c r="M119" s="11">
        <v>10896.11</v>
      </c>
      <c r="N119" s="10">
        <v>10896.11</v>
      </c>
      <c r="O119" s="10">
        <f t="shared" si="33"/>
        <v>0</v>
      </c>
      <c r="P119" s="10">
        <f t="shared" si="34"/>
        <v>0</v>
      </c>
      <c r="Q119" s="10">
        <f t="shared" si="35"/>
        <v>0</v>
      </c>
      <c r="R119" s="2">
        <f t="shared" si="36"/>
        <v>9</v>
      </c>
      <c r="T119" s="73">
        <f t="shared" si="23"/>
        <v>9</v>
      </c>
      <c r="U119" s="73">
        <v>340100007</v>
      </c>
      <c r="V119" s="85" t="s">
        <v>94</v>
      </c>
      <c r="W119" s="86">
        <v>10896.11</v>
      </c>
      <c r="X119" s="82"/>
      <c r="Y119" s="83"/>
      <c r="Z119" s="85"/>
      <c r="AA119" s="86"/>
    </row>
    <row r="120" spans="1:27" s="2" customFormat="1" x14ac:dyDescent="0.25">
      <c r="A120" s="67" t="str">
        <f t="shared" si="32"/>
        <v>3</v>
      </c>
      <c r="B120" s="66">
        <v>341</v>
      </c>
      <c r="C120" s="2" t="s">
        <v>159</v>
      </c>
      <c r="D120" s="69">
        <v>0</v>
      </c>
      <c r="E120" s="69">
        <v>0</v>
      </c>
      <c r="F120" s="69">
        <v>0</v>
      </c>
      <c r="G120" s="69">
        <v>0</v>
      </c>
      <c r="H120" s="69">
        <v>0</v>
      </c>
      <c r="I120" s="71">
        <v>0</v>
      </c>
      <c r="J120" s="69">
        <v>0</v>
      </c>
      <c r="K120" s="15">
        <v>0</v>
      </c>
      <c r="L120" s="15">
        <v>0</v>
      </c>
      <c r="M120" s="15">
        <v>0</v>
      </c>
      <c r="N120" s="15">
        <v>0</v>
      </c>
      <c r="O120" s="10">
        <f t="shared" ref="O120:O123" si="37">K120-L120</f>
        <v>0</v>
      </c>
      <c r="P120" s="10">
        <f t="shared" ref="P120:P123" si="38">L120-M120</f>
        <v>0</v>
      </c>
      <c r="Q120" s="10">
        <f t="shared" ref="Q120:Q123" si="39">O120-P120</f>
        <v>0</v>
      </c>
      <c r="R120" s="67">
        <f t="shared" ref="R120:R123" si="40">LEN(B120)</f>
        <v>3</v>
      </c>
      <c r="T120" s="73">
        <f t="shared" si="23"/>
        <v>3</v>
      </c>
      <c r="U120" s="73">
        <v>341</v>
      </c>
      <c r="V120" s="85" t="s">
        <v>159</v>
      </c>
      <c r="W120" s="85">
        <v>0</v>
      </c>
      <c r="X120" s="81"/>
      <c r="Y120" s="83"/>
      <c r="Z120" s="85"/>
      <c r="AA120" s="85"/>
    </row>
    <row r="121" spans="1:27" s="2" customFormat="1" x14ac:dyDescent="0.25">
      <c r="A121" s="67" t="str">
        <f t="shared" si="32"/>
        <v>3</v>
      </c>
      <c r="B121" s="66">
        <v>3410</v>
      </c>
      <c r="C121" s="2" t="s">
        <v>213</v>
      </c>
      <c r="D121" s="69">
        <v>0</v>
      </c>
      <c r="E121" s="69">
        <v>0</v>
      </c>
      <c r="F121" s="69">
        <v>0</v>
      </c>
      <c r="G121" s="69">
        <v>0</v>
      </c>
      <c r="H121" s="69">
        <v>0</v>
      </c>
      <c r="I121" s="71">
        <v>0</v>
      </c>
      <c r="J121" s="69">
        <v>0</v>
      </c>
      <c r="K121" s="15">
        <v>0</v>
      </c>
      <c r="L121" s="15">
        <v>0</v>
      </c>
      <c r="M121" s="15">
        <v>0</v>
      </c>
      <c r="N121" s="15">
        <v>0</v>
      </c>
      <c r="O121" s="10">
        <f t="shared" si="37"/>
        <v>0</v>
      </c>
      <c r="P121" s="10">
        <f t="shared" si="38"/>
        <v>0</v>
      </c>
      <c r="Q121" s="10">
        <f t="shared" si="39"/>
        <v>0</v>
      </c>
      <c r="R121" s="67">
        <f t="shared" si="40"/>
        <v>4</v>
      </c>
      <c r="T121" s="73">
        <f t="shared" si="23"/>
        <v>4</v>
      </c>
      <c r="U121" s="73">
        <v>3410</v>
      </c>
      <c r="V121" s="85" t="s">
        <v>213</v>
      </c>
      <c r="W121" s="85">
        <v>0</v>
      </c>
      <c r="X121" s="81"/>
      <c r="Y121" s="83"/>
      <c r="Z121" s="85"/>
      <c r="AA121" s="85"/>
    </row>
    <row r="122" spans="1:27" s="2" customFormat="1" x14ac:dyDescent="0.25">
      <c r="A122" s="67" t="str">
        <f t="shared" si="32"/>
        <v>3</v>
      </c>
      <c r="B122" s="66">
        <v>3410000</v>
      </c>
      <c r="C122" s="2" t="s">
        <v>213</v>
      </c>
      <c r="D122" s="69">
        <v>0</v>
      </c>
      <c r="E122" s="69">
        <v>0</v>
      </c>
      <c r="F122" s="69">
        <v>0</v>
      </c>
      <c r="G122" s="69">
        <v>0</v>
      </c>
      <c r="H122" s="69">
        <v>0</v>
      </c>
      <c r="I122" s="71">
        <v>0</v>
      </c>
      <c r="J122" s="69">
        <v>0</v>
      </c>
      <c r="K122" s="15">
        <v>0</v>
      </c>
      <c r="L122" s="15">
        <v>0</v>
      </c>
      <c r="M122" s="15">
        <v>0</v>
      </c>
      <c r="N122" s="15">
        <v>0</v>
      </c>
      <c r="O122" s="10">
        <f t="shared" si="37"/>
        <v>0</v>
      </c>
      <c r="P122" s="10">
        <f t="shared" si="38"/>
        <v>0</v>
      </c>
      <c r="Q122" s="10">
        <f t="shared" si="39"/>
        <v>0</v>
      </c>
      <c r="R122" s="67">
        <f t="shared" si="40"/>
        <v>7</v>
      </c>
      <c r="T122" s="73">
        <f t="shared" si="23"/>
        <v>7</v>
      </c>
      <c r="U122" s="73">
        <v>3410000</v>
      </c>
      <c r="V122" s="85" t="s">
        <v>213</v>
      </c>
      <c r="W122" s="85">
        <v>0</v>
      </c>
      <c r="X122" s="81"/>
      <c r="Y122" s="83"/>
      <c r="Z122" s="85"/>
      <c r="AA122" s="85"/>
    </row>
    <row r="123" spans="1:27" s="2" customFormat="1" x14ac:dyDescent="0.25">
      <c r="A123" s="67" t="str">
        <f t="shared" si="32"/>
        <v>3</v>
      </c>
      <c r="B123" s="66">
        <v>341000000</v>
      </c>
      <c r="C123" s="2" t="s">
        <v>214</v>
      </c>
      <c r="D123" s="69">
        <v>0</v>
      </c>
      <c r="E123" s="69">
        <v>0</v>
      </c>
      <c r="F123" s="69">
        <v>0</v>
      </c>
      <c r="G123" s="69">
        <v>0</v>
      </c>
      <c r="H123" s="69">
        <v>0</v>
      </c>
      <c r="I123" s="71">
        <v>0</v>
      </c>
      <c r="J123" s="69">
        <v>0</v>
      </c>
      <c r="K123" s="15">
        <v>0</v>
      </c>
      <c r="L123" s="15">
        <v>0</v>
      </c>
      <c r="M123" s="15">
        <v>0</v>
      </c>
      <c r="N123" s="15">
        <v>0</v>
      </c>
      <c r="O123" s="10">
        <f t="shared" si="37"/>
        <v>0</v>
      </c>
      <c r="P123" s="10">
        <f t="shared" si="38"/>
        <v>0</v>
      </c>
      <c r="Q123" s="10">
        <f t="shared" si="39"/>
        <v>0</v>
      </c>
      <c r="R123" s="67">
        <f t="shared" si="40"/>
        <v>9</v>
      </c>
      <c r="T123" s="73">
        <f t="shared" si="23"/>
        <v>9</v>
      </c>
      <c r="U123" s="73">
        <v>341000000</v>
      </c>
      <c r="V123" s="85" t="s">
        <v>214</v>
      </c>
      <c r="W123" s="85">
        <v>0</v>
      </c>
      <c r="X123" s="81"/>
      <c r="Y123" s="83"/>
      <c r="Z123" s="85"/>
      <c r="AA123" s="85"/>
    </row>
    <row r="124" spans="1:27" s="2" customFormat="1" x14ac:dyDescent="0.25">
      <c r="A124" s="2" t="str">
        <f t="shared" ref="A124:A159" si="41">LEFT(B124)</f>
        <v>4</v>
      </c>
      <c r="B124" s="65">
        <v>4</v>
      </c>
      <c r="C124" s="14" t="s">
        <v>95</v>
      </c>
      <c r="D124" s="69">
        <v>55783.94</v>
      </c>
      <c r="E124" s="69">
        <v>54189.53</v>
      </c>
      <c r="F124" s="69">
        <v>51981.22</v>
      </c>
      <c r="G124" s="69">
        <v>44461.31</v>
      </c>
      <c r="H124" s="69">
        <v>35375.160000000003</v>
      </c>
      <c r="I124" s="71">
        <v>26290.95</v>
      </c>
      <c r="J124" s="69">
        <v>17237.71</v>
      </c>
      <c r="K124" s="15">
        <v>9382.25</v>
      </c>
      <c r="L124" s="15">
        <v>62512.29</v>
      </c>
      <c r="M124" s="11">
        <v>53834.69</v>
      </c>
      <c r="N124" s="10">
        <v>44843.92</v>
      </c>
      <c r="O124" s="10">
        <f t="shared" ref="O124:O147" si="42">K124-L124</f>
        <v>-53130.04</v>
      </c>
      <c r="P124" s="10">
        <f t="shared" ref="P124:P147" si="43">L124-M124</f>
        <v>8677.5999999999985</v>
      </c>
      <c r="Q124" s="10">
        <f t="shared" ref="Q124:Q129" si="44">O124-P124</f>
        <v>-61807.64</v>
      </c>
      <c r="R124" s="2">
        <f t="shared" ref="R124:R129" si="45">LEN(B124)</f>
        <v>1</v>
      </c>
      <c r="T124" s="73">
        <f t="shared" si="23"/>
        <v>1</v>
      </c>
      <c r="U124" s="73">
        <v>4</v>
      </c>
      <c r="V124" s="85" t="s">
        <v>95</v>
      </c>
      <c r="W124" s="86">
        <v>54189.53</v>
      </c>
      <c r="X124" s="82"/>
      <c r="Y124" s="83"/>
      <c r="Z124" s="85"/>
      <c r="AA124" s="86"/>
    </row>
    <row r="125" spans="1:27" s="2" customFormat="1" x14ac:dyDescent="0.25">
      <c r="A125" s="2" t="str">
        <f t="shared" si="41"/>
        <v>4</v>
      </c>
      <c r="B125" s="65">
        <v>41</v>
      </c>
      <c r="C125" s="14" t="s">
        <v>96</v>
      </c>
      <c r="D125" s="69">
        <v>16898.66</v>
      </c>
      <c r="E125" s="69">
        <v>14972.79</v>
      </c>
      <c r="F125" s="69">
        <v>13037</v>
      </c>
      <c r="G125" s="69">
        <v>10985.46</v>
      </c>
      <c r="H125" s="69">
        <v>8979.2900000000009</v>
      </c>
      <c r="I125" s="71">
        <v>6685.06</v>
      </c>
      <c r="J125" s="69">
        <v>4793.54</v>
      </c>
      <c r="K125" s="15">
        <v>2473.08</v>
      </c>
      <c r="L125" s="15">
        <v>24086.5</v>
      </c>
      <c r="M125" s="11">
        <v>23045.89</v>
      </c>
      <c r="N125" s="10">
        <v>21049.4</v>
      </c>
      <c r="O125" s="10">
        <f t="shared" si="42"/>
        <v>-21613.42</v>
      </c>
      <c r="P125" s="10">
        <f t="shared" si="43"/>
        <v>1040.6100000000006</v>
      </c>
      <c r="Q125" s="10">
        <f t="shared" si="44"/>
        <v>-22654.03</v>
      </c>
      <c r="R125" s="2">
        <f t="shared" si="45"/>
        <v>2</v>
      </c>
      <c r="T125" s="73">
        <f t="shared" si="23"/>
        <v>2</v>
      </c>
      <c r="U125" s="73">
        <v>41</v>
      </c>
      <c r="V125" s="85" t="s">
        <v>96</v>
      </c>
      <c r="W125" s="86">
        <v>14972.79</v>
      </c>
      <c r="X125" s="82"/>
      <c r="Y125" s="83"/>
      <c r="Z125" s="85"/>
      <c r="AA125" s="86"/>
    </row>
    <row r="126" spans="1:27" s="2" customFormat="1" x14ac:dyDescent="0.25">
      <c r="A126" s="2" t="str">
        <f t="shared" si="41"/>
        <v>4</v>
      </c>
      <c r="B126" s="65">
        <v>410</v>
      </c>
      <c r="C126" s="14" t="s">
        <v>97</v>
      </c>
      <c r="D126" s="69">
        <v>2712</v>
      </c>
      <c r="E126" s="69">
        <v>2373</v>
      </c>
      <c r="F126" s="69">
        <v>2034</v>
      </c>
      <c r="G126" s="69">
        <v>1695</v>
      </c>
      <c r="H126" s="69">
        <v>1356</v>
      </c>
      <c r="I126" s="71">
        <v>1017</v>
      </c>
      <c r="J126" s="69">
        <v>678</v>
      </c>
      <c r="K126" s="15">
        <v>339</v>
      </c>
      <c r="L126" s="15">
        <v>4068</v>
      </c>
      <c r="M126" s="11">
        <v>3729</v>
      </c>
      <c r="N126" s="10">
        <v>3390</v>
      </c>
      <c r="O126" s="10">
        <f t="shared" si="42"/>
        <v>-3729</v>
      </c>
      <c r="P126" s="10">
        <f t="shared" si="43"/>
        <v>339</v>
      </c>
      <c r="Q126" s="10">
        <f t="shared" si="44"/>
        <v>-4068</v>
      </c>
      <c r="R126" s="2">
        <f t="shared" si="45"/>
        <v>3</v>
      </c>
      <c r="T126" s="73">
        <f t="shared" si="23"/>
        <v>3</v>
      </c>
      <c r="U126" s="73">
        <v>410</v>
      </c>
      <c r="V126" s="85" t="s">
        <v>97</v>
      </c>
      <c r="W126" s="86">
        <v>2373</v>
      </c>
      <c r="X126" s="82"/>
      <c r="Y126" s="83"/>
      <c r="Z126" s="85"/>
      <c r="AA126" s="86"/>
    </row>
    <row r="127" spans="1:27" s="2" customFormat="1" x14ac:dyDescent="0.25">
      <c r="A127" s="2" t="str">
        <f t="shared" si="41"/>
        <v>4</v>
      </c>
      <c r="B127" s="65">
        <v>4101</v>
      </c>
      <c r="C127" s="14" t="s">
        <v>98</v>
      </c>
      <c r="D127" s="69">
        <v>2712</v>
      </c>
      <c r="E127" s="69">
        <v>2373</v>
      </c>
      <c r="F127" s="69">
        <v>2034</v>
      </c>
      <c r="G127" s="69">
        <v>1695</v>
      </c>
      <c r="H127" s="69">
        <v>1356</v>
      </c>
      <c r="I127" s="71">
        <v>1017</v>
      </c>
      <c r="J127" s="69">
        <v>678</v>
      </c>
      <c r="K127" s="15">
        <v>339</v>
      </c>
      <c r="L127" s="15">
        <v>4068</v>
      </c>
      <c r="M127" s="11">
        <v>3729</v>
      </c>
      <c r="N127" s="10">
        <v>3390</v>
      </c>
      <c r="O127" s="10">
        <f t="shared" si="42"/>
        <v>-3729</v>
      </c>
      <c r="P127" s="10">
        <f t="shared" si="43"/>
        <v>339</v>
      </c>
      <c r="Q127" s="10">
        <f t="shared" si="44"/>
        <v>-4068</v>
      </c>
      <c r="R127" s="2">
        <f t="shared" si="45"/>
        <v>4</v>
      </c>
      <c r="T127" s="73">
        <f t="shared" si="23"/>
        <v>4</v>
      </c>
      <c r="U127" s="73">
        <v>4101</v>
      </c>
      <c r="V127" s="85" t="s">
        <v>98</v>
      </c>
      <c r="W127" s="86">
        <v>2373</v>
      </c>
      <c r="X127" s="82"/>
      <c r="Y127" s="83"/>
      <c r="Z127" s="85"/>
      <c r="AA127" s="86"/>
    </row>
    <row r="128" spans="1:27" s="2" customFormat="1" x14ac:dyDescent="0.25">
      <c r="A128" s="2" t="str">
        <f t="shared" si="41"/>
        <v>4</v>
      </c>
      <c r="B128" s="65">
        <v>4101020</v>
      </c>
      <c r="C128" s="14" t="s">
        <v>99</v>
      </c>
      <c r="D128" s="69">
        <v>2712</v>
      </c>
      <c r="E128" s="69">
        <v>2373</v>
      </c>
      <c r="F128" s="69">
        <v>2034</v>
      </c>
      <c r="G128" s="69">
        <v>1695</v>
      </c>
      <c r="H128" s="69">
        <v>1356</v>
      </c>
      <c r="I128" s="71">
        <v>1017</v>
      </c>
      <c r="J128" s="69">
        <v>678</v>
      </c>
      <c r="K128" s="15">
        <v>339</v>
      </c>
      <c r="L128" s="15">
        <v>4068</v>
      </c>
      <c r="M128" s="11">
        <v>3729</v>
      </c>
      <c r="N128" s="10">
        <v>3390</v>
      </c>
      <c r="O128" s="10">
        <f t="shared" si="42"/>
        <v>-3729</v>
      </c>
      <c r="P128" s="10">
        <f t="shared" si="43"/>
        <v>339</v>
      </c>
      <c r="Q128" s="10">
        <f t="shared" si="44"/>
        <v>-4068</v>
      </c>
      <c r="R128" s="2">
        <f t="shared" si="45"/>
        <v>7</v>
      </c>
      <c r="T128" s="73">
        <f t="shared" si="23"/>
        <v>7</v>
      </c>
      <c r="U128" s="73">
        <v>4101020</v>
      </c>
      <c r="V128" s="85" t="s">
        <v>99</v>
      </c>
      <c r="W128" s="86">
        <v>2373</v>
      </c>
      <c r="X128" s="82"/>
      <c r="Y128" s="83"/>
      <c r="Z128" s="85"/>
      <c r="AA128" s="86"/>
    </row>
    <row r="129" spans="1:27" s="2" customFormat="1" x14ac:dyDescent="0.25">
      <c r="A129" s="2" t="str">
        <f t="shared" si="41"/>
        <v>4</v>
      </c>
      <c r="B129" s="65">
        <v>410102000</v>
      </c>
      <c r="C129" s="14" t="s">
        <v>99</v>
      </c>
      <c r="D129" s="69">
        <v>2712</v>
      </c>
      <c r="E129" s="69">
        <v>2373</v>
      </c>
      <c r="F129" s="69">
        <v>2034</v>
      </c>
      <c r="G129" s="69">
        <v>1695</v>
      </c>
      <c r="H129" s="69">
        <v>1356</v>
      </c>
      <c r="I129" s="71">
        <v>1017</v>
      </c>
      <c r="J129" s="69">
        <v>678</v>
      </c>
      <c r="K129" s="15">
        <v>339</v>
      </c>
      <c r="L129" s="15">
        <v>4068</v>
      </c>
      <c r="M129" s="11">
        <v>3729</v>
      </c>
      <c r="N129" s="10">
        <v>3390</v>
      </c>
      <c r="O129" s="10">
        <f t="shared" si="42"/>
        <v>-3729</v>
      </c>
      <c r="P129" s="10">
        <f t="shared" si="43"/>
        <v>339</v>
      </c>
      <c r="Q129" s="10">
        <f t="shared" si="44"/>
        <v>-4068</v>
      </c>
      <c r="R129" s="2">
        <f t="shared" si="45"/>
        <v>9</v>
      </c>
      <c r="T129" s="73">
        <f t="shared" si="23"/>
        <v>9</v>
      </c>
      <c r="U129" s="73">
        <v>410102000</v>
      </c>
      <c r="V129" s="85" t="s">
        <v>99</v>
      </c>
      <c r="W129" s="86">
        <v>2373</v>
      </c>
      <c r="X129" s="82"/>
      <c r="Y129" s="83"/>
      <c r="Z129" s="85"/>
      <c r="AA129" s="86"/>
    </row>
    <row r="130" spans="1:27" s="2" customFormat="1" x14ac:dyDescent="0.25">
      <c r="A130" s="2" t="str">
        <f t="shared" si="41"/>
        <v>4</v>
      </c>
      <c r="B130" s="65">
        <v>412</v>
      </c>
      <c r="C130" s="14" t="s">
        <v>100</v>
      </c>
      <c r="D130" s="69">
        <v>14091.46</v>
      </c>
      <c r="E130" s="69">
        <v>12516.49</v>
      </c>
      <c r="F130" s="69">
        <v>10931.6</v>
      </c>
      <c r="G130" s="69">
        <v>9230.9599999999991</v>
      </c>
      <c r="H130" s="69">
        <v>7575.69</v>
      </c>
      <c r="I130" s="71">
        <v>5632.36</v>
      </c>
      <c r="J130" s="69">
        <v>4091.74</v>
      </c>
      <c r="K130" s="15">
        <v>2122.1799999999998</v>
      </c>
      <c r="L130" s="15">
        <v>19875.7</v>
      </c>
      <c r="M130" s="11">
        <v>19185.990000000002</v>
      </c>
      <c r="N130" s="10">
        <v>17540.400000000001</v>
      </c>
      <c r="O130" s="10">
        <f t="shared" si="42"/>
        <v>-17753.52</v>
      </c>
      <c r="P130" s="10">
        <f t="shared" si="43"/>
        <v>689.70999999999913</v>
      </c>
      <c r="Q130" s="10">
        <f t="shared" ref="Q130:Q198" si="46">O130-P130</f>
        <v>-18443.23</v>
      </c>
      <c r="R130" s="2">
        <f t="shared" ref="R130:R198" si="47">LEN(B130)</f>
        <v>3</v>
      </c>
      <c r="T130" s="73">
        <f t="shared" si="23"/>
        <v>3</v>
      </c>
      <c r="U130" s="73">
        <v>412</v>
      </c>
      <c r="V130" s="85" t="s">
        <v>100</v>
      </c>
      <c r="W130" s="86">
        <v>12516.49</v>
      </c>
      <c r="X130" s="82"/>
      <c r="Y130" s="83"/>
      <c r="Z130" s="85"/>
      <c r="AA130" s="86"/>
    </row>
    <row r="131" spans="1:27" s="2" customFormat="1" x14ac:dyDescent="0.25">
      <c r="A131" s="2" t="str">
        <f t="shared" si="41"/>
        <v>4</v>
      </c>
      <c r="B131" s="65">
        <v>4122</v>
      </c>
      <c r="C131" s="14" t="s">
        <v>101</v>
      </c>
      <c r="D131" s="69">
        <v>9051.5499999999993</v>
      </c>
      <c r="E131" s="69">
        <v>7988.74</v>
      </c>
      <c r="F131" s="69">
        <v>6916.01</v>
      </c>
      <c r="G131" s="69">
        <v>5727.53</v>
      </c>
      <c r="H131" s="69">
        <v>4461.5</v>
      </c>
      <c r="I131" s="71">
        <v>3430.88</v>
      </c>
      <c r="J131" s="69">
        <v>2400.2600000000002</v>
      </c>
      <c r="K131" s="15">
        <v>940.7</v>
      </c>
      <c r="L131" s="15">
        <v>12899.47</v>
      </c>
      <c r="M131" s="11">
        <v>13024.2</v>
      </c>
      <c r="N131" s="10">
        <v>11989.33</v>
      </c>
      <c r="O131" s="10">
        <f t="shared" si="42"/>
        <v>-11958.769999999999</v>
      </c>
      <c r="P131" s="10">
        <f t="shared" si="43"/>
        <v>-124.73000000000138</v>
      </c>
      <c r="Q131" s="10">
        <f t="shared" si="46"/>
        <v>-11834.039999999997</v>
      </c>
      <c r="R131" s="2">
        <f t="shared" si="47"/>
        <v>4</v>
      </c>
      <c r="T131" s="73">
        <f t="shared" si="23"/>
        <v>4</v>
      </c>
      <c r="U131" s="73">
        <v>4122</v>
      </c>
      <c r="V131" s="85" t="s">
        <v>101</v>
      </c>
      <c r="W131" s="86">
        <v>7988.74</v>
      </c>
      <c r="X131" s="82"/>
      <c r="Y131" s="83"/>
      <c r="Z131" s="85"/>
      <c r="AA131" s="86"/>
    </row>
    <row r="132" spans="1:27" s="2" customFormat="1" x14ac:dyDescent="0.25">
      <c r="A132" s="2" t="str">
        <f t="shared" si="41"/>
        <v>4</v>
      </c>
      <c r="B132" s="65">
        <v>4122020</v>
      </c>
      <c r="C132" s="14" t="s">
        <v>102</v>
      </c>
      <c r="D132" s="69">
        <v>19.87</v>
      </c>
      <c r="E132" s="69">
        <v>29.81</v>
      </c>
      <c r="F132" s="69">
        <v>29.83</v>
      </c>
      <c r="G132" s="69">
        <v>24.85</v>
      </c>
      <c r="H132" s="69">
        <v>19.88</v>
      </c>
      <c r="I132" s="71">
        <v>14.91</v>
      </c>
      <c r="J132" s="69">
        <v>9.94</v>
      </c>
      <c r="K132" s="15">
        <v>4.97</v>
      </c>
      <c r="L132" s="15">
        <v>91.55</v>
      </c>
      <c r="M132" s="11">
        <v>86.8</v>
      </c>
      <c r="N132" s="10">
        <v>81.83</v>
      </c>
      <c r="O132" s="10">
        <f t="shared" si="42"/>
        <v>-86.58</v>
      </c>
      <c r="P132" s="10">
        <f t="shared" si="43"/>
        <v>4.75</v>
      </c>
      <c r="Q132" s="10">
        <f t="shared" si="46"/>
        <v>-91.33</v>
      </c>
      <c r="R132" s="2">
        <f t="shared" si="47"/>
        <v>7</v>
      </c>
      <c r="T132" s="73">
        <f t="shared" si="23"/>
        <v>7</v>
      </c>
      <c r="U132" s="73">
        <v>4122020</v>
      </c>
      <c r="V132" s="85" t="s">
        <v>102</v>
      </c>
      <c r="W132" s="85">
        <v>29.81</v>
      </c>
      <c r="X132" s="81"/>
      <c r="Y132" s="83"/>
      <c r="Z132" s="85"/>
      <c r="AA132" s="85"/>
    </row>
    <row r="133" spans="1:27" s="2" customFormat="1" x14ac:dyDescent="0.25">
      <c r="A133" s="2" t="str">
        <f t="shared" si="41"/>
        <v>4</v>
      </c>
      <c r="B133" s="65">
        <v>412202001</v>
      </c>
      <c r="C133" s="14" t="s">
        <v>103</v>
      </c>
      <c r="D133" s="69">
        <v>19.87</v>
      </c>
      <c r="E133" s="69">
        <v>29.81</v>
      </c>
      <c r="F133" s="69">
        <v>29.83</v>
      </c>
      <c r="G133" s="69">
        <v>24.85</v>
      </c>
      <c r="H133" s="69">
        <v>19.88</v>
      </c>
      <c r="I133" s="71">
        <v>14.91</v>
      </c>
      <c r="J133" s="69">
        <v>9.94</v>
      </c>
      <c r="K133" s="15">
        <v>4.97</v>
      </c>
      <c r="L133" s="15">
        <v>91.55</v>
      </c>
      <c r="M133" s="11">
        <v>86.8</v>
      </c>
      <c r="N133" s="10">
        <v>81.83</v>
      </c>
      <c r="O133" s="10">
        <f t="shared" si="42"/>
        <v>-86.58</v>
      </c>
      <c r="P133" s="10">
        <f t="shared" si="43"/>
        <v>4.75</v>
      </c>
      <c r="Q133" s="10">
        <f t="shared" si="46"/>
        <v>-91.33</v>
      </c>
      <c r="R133" s="2">
        <f t="shared" si="47"/>
        <v>9</v>
      </c>
      <c r="T133" s="73">
        <f t="shared" si="23"/>
        <v>9</v>
      </c>
      <c r="U133" s="73">
        <v>412202001</v>
      </c>
      <c r="V133" s="85" t="s">
        <v>103</v>
      </c>
      <c r="W133" s="85">
        <v>29.81</v>
      </c>
      <c r="X133" s="86"/>
      <c r="Y133" s="83"/>
      <c r="Z133" s="85"/>
      <c r="AA133" s="85"/>
    </row>
    <row r="134" spans="1:27" s="2" customFormat="1" x14ac:dyDescent="0.25">
      <c r="A134" s="2" t="str">
        <f t="shared" si="41"/>
        <v>4</v>
      </c>
      <c r="B134" s="65">
        <v>4122030</v>
      </c>
      <c r="C134" s="14" t="s">
        <v>104</v>
      </c>
      <c r="D134" s="69">
        <v>791</v>
      </c>
      <c r="E134" s="69">
        <v>734.5</v>
      </c>
      <c r="F134" s="69">
        <v>678</v>
      </c>
      <c r="G134" s="69">
        <v>621.5</v>
      </c>
      <c r="H134" s="69">
        <v>565</v>
      </c>
      <c r="I134" s="71">
        <v>508.5</v>
      </c>
      <c r="J134" s="69">
        <v>452</v>
      </c>
      <c r="K134" s="15">
        <v>56.5</v>
      </c>
      <c r="L134" s="15">
        <v>1028.3</v>
      </c>
      <c r="M134" s="11">
        <v>960.5</v>
      </c>
      <c r="N134" s="10">
        <v>904</v>
      </c>
      <c r="O134" s="10">
        <f t="shared" si="42"/>
        <v>-971.8</v>
      </c>
      <c r="P134" s="10">
        <f t="shared" si="43"/>
        <v>67.799999999999955</v>
      </c>
      <c r="Q134" s="10">
        <f t="shared" si="46"/>
        <v>-1039.5999999999999</v>
      </c>
      <c r="R134" s="2">
        <f t="shared" si="47"/>
        <v>7</v>
      </c>
      <c r="T134" s="73">
        <f t="shared" si="23"/>
        <v>7</v>
      </c>
      <c r="U134" s="73">
        <v>4122030</v>
      </c>
      <c r="V134" s="85" t="s">
        <v>104</v>
      </c>
      <c r="W134" s="85">
        <v>734.5</v>
      </c>
      <c r="X134" s="81"/>
      <c r="Y134" s="83"/>
      <c r="Z134" s="85"/>
      <c r="AA134" s="85"/>
    </row>
    <row r="135" spans="1:27" s="2" customFormat="1" x14ac:dyDescent="0.25">
      <c r="A135" s="2" t="str">
        <f t="shared" si="41"/>
        <v>4</v>
      </c>
      <c r="B135" s="65">
        <v>412203000</v>
      </c>
      <c r="C135" s="14" t="s">
        <v>104</v>
      </c>
      <c r="D135" s="69">
        <v>791</v>
      </c>
      <c r="E135" s="69">
        <v>734.5</v>
      </c>
      <c r="F135" s="69">
        <v>678</v>
      </c>
      <c r="G135" s="69">
        <v>621.5</v>
      </c>
      <c r="H135" s="69">
        <v>565</v>
      </c>
      <c r="I135" s="71">
        <v>508.5</v>
      </c>
      <c r="J135" s="69">
        <v>452</v>
      </c>
      <c r="K135" s="15">
        <v>56.5</v>
      </c>
      <c r="L135" s="15">
        <v>1028.3</v>
      </c>
      <c r="M135" s="11">
        <v>960.5</v>
      </c>
      <c r="N135" s="10">
        <v>904</v>
      </c>
      <c r="O135" s="10">
        <f t="shared" si="42"/>
        <v>-971.8</v>
      </c>
      <c r="P135" s="10">
        <f t="shared" si="43"/>
        <v>67.799999999999955</v>
      </c>
      <c r="Q135" s="10">
        <f t="shared" si="46"/>
        <v>-1039.5999999999999</v>
      </c>
      <c r="R135" s="2">
        <f t="shared" si="47"/>
        <v>9</v>
      </c>
      <c r="T135" s="73">
        <f t="shared" si="23"/>
        <v>9</v>
      </c>
      <c r="U135" s="73">
        <v>412203000</v>
      </c>
      <c r="V135" s="85" t="s">
        <v>104</v>
      </c>
      <c r="W135" s="85">
        <v>734.5</v>
      </c>
      <c r="X135" s="86"/>
      <c r="Y135" s="83"/>
      <c r="Z135" s="85"/>
      <c r="AA135" s="85"/>
    </row>
    <row r="136" spans="1:27" s="2" customFormat="1" x14ac:dyDescent="0.25">
      <c r="A136" s="2" t="str">
        <f t="shared" si="41"/>
        <v>4</v>
      </c>
      <c r="B136" s="65">
        <v>4122040</v>
      </c>
      <c r="C136" s="14" t="s">
        <v>105</v>
      </c>
      <c r="D136" s="69">
        <v>542.4</v>
      </c>
      <c r="E136" s="69">
        <v>474.6</v>
      </c>
      <c r="F136" s="69">
        <v>406.8</v>
      </c>
      <c r="G136" s="69">
        <v>339</v>
      </c>
      <c r="H136" s="69">
        <v>271.2</v>
      </c>
      <c r="I136" s="71">
        <v>203.4</v>
      </c>
      <c r="J136" s="69">
        <v>135.6</v>
      </c>
      <c r="K136" s="15">
        <v>67.8</v>
      </c>
      <c r="L136" s="15">
        <v>1239.2</v>
      </c>
      <c r="M136" s="11">
        <v>1171.4000000000001</v>
      </c>
      <c r="N136" s="10">
        <v>1103.5999999999999</v>
      </c>
      <c r="O136" s="10">
        <f t="shared" si="42"/>
        <v>-1171.4000000000001</v>
      </c>
      <c r="P136" s="10">
        <f t="shared" si="43"/>
        <v>67.799999999999955</v>
      </c>
      <c r="Q136" s="10">
        <f t="shared" si="46"/>
        <v>-1239.2</v>
      </c>
      <c r="R136" s="2">
        <f t="shared" si="47"/>
        <v>7</v>
      </c>
      <c r="T136" s="73">
        <f t="shared" si="23"/>
        <v>7</v>
      </c>
      <c r="U136" s="73">
        <v>4122040</v>
      </c>
      <c r="V136" s="85" t="s">
        <v>105</v>
      </c>
      <c r="W136" s="85">
        <v>474.6</v>
      </c>
      <c r="X136" s="81"/>
      <c r="Y136" s="83"/>
      <c r="Z136" s="85"/>
      <c r="AA136" s="85"/>
    </row>
    <row r="137" spans="1:27" s="2" customFormat="1" x14ac:dyDescent="0.25">
      <c r="A137" s="2" t="str">
        <f t="shared" si="41"/>
        <v>4</v>
      </c>
      <c r="B137" s="65">
        <v>412204000</v>
      </c>
      <c r="C137" s="14" t="s">
        <v>105</v>
      </c>
      <c r="D137" s="69">
        <v>542.4</v>
      </c>
      <c r="E137" s="69">
        <v>474.6</v>
      </c>
      <c r="F137" s="69">
        <v>406.8</v>
      </c>
      <c r="G137" s="69">
        <v>339</v>
      </c>
      <c r="H137" s="69">
        <v>271.2</v>
      </c>
      <c r="I137" s="71">
        <v>203.4</v>
      </c>
      <c r="J137" s="69">
        <v>135.6</v>
      </c>
      <c r="K137" s="15">
        <v>67.8</v>
      </c>
      <c r="L137" s="15">
        <v>1239.2</v>
      </c>
      <c r="M137" s="11">
        <v>1171.4000000000001</v>
      </c>
      <c r="N137" s="10">
        <v>1103.5999999999999</v>
      </c>
      <c r="O137" s="10">
        <f t="shared" si="42"/>
        <v>-1171.4000000000001</v>
      </c>
      <c r="P137" s="10">
        <f t="shared" si="43"/>
        <v>67.799999999999955</v>
      </c>
      <c r="Q137" s="10">
        <f t="shared" si="46"/>
        <v>-1239.2</v>
      </c>
      <c r="R137" s="2">
        <f t="shared" si="47"/>
        <v>9</v>
      </c>
      <c r="T137" s="73">
        <f t="shared" ref="T137:T202" si="48">LEN(B137)</f>
        <v>9</v>
      </c>
      <c r="U137" s="73">
        <v>412204000</v>
      </c>
      <c r="V137" s="85" t="s">
        <v>105</v>
      </c>
      <c r="W137" s="85">
        <v>474.6</v>
      </c>
      <c r="X137" s="86"/>
      <c r="Y137" s="83"/>
      <c r="Z137" s="85"/>
      <c r="AA137" s="85"/>
    </row>
    <row r="138" spans="1:27" s="2" customFormat="1" x14ac:dyDescent="0.25">
      <c r="A138" s="2" t="str">
        <f t="shared" si="41"/>
        <v>4</v>
      </c>
      <c r="B138" s="65">
        <v>4122060</v>
      </c>
      <c r="C138" s="14" t="s">
        <v>106</v>
      </c>
      <c r="D138" s="69">
        <v>0</v>
      </c>
      <c r="E138" s="69">
        <v>0</v>
      </c>
      <c r="F138" s="69">
        <v>0</v>
      </c>
      <c r="G138" s="69">
        <v>0</v>
      </c>
      <c r="H138" s="69">
        <v>0</v>
      </c>
      <c r="I138" s="71">
        <v>0</v>
      </c>
      <c r="J138" s="69">
        <v>0</v>
      </c>
      <c r="K138" s="15">
        <v>0</v>
      </c>
      <c r="L138" s="15">
        <v>23.5</v>
      </c>
      <c r="M138" s="11">
        <v>23.5</v>
      </c>
      <c r="N138" s="10">
        <v>23.5</v>
      </c>
      <c r="O138" s="10">
        <f t="shared" si="42"/>
        <v>-23.5</v>
      </c>
      <c r="P138" s="10">
        <f t="shared" si="43"/>
        <v>0</v>
      </c>
      <c r="Q138" s="10">
        <f t="shared" si="46"/>
        <v>-23.5</v>
      </c>
      <c r="R138" s="2">
        <f t="shared" si="47"/>
        <v>7</v>
      </c>
      <c r="T138" s="73">
        <f t="shared" si="48"/>
        <v>7</v>
      </c>
      <c r="U138" s="73">
        <v>4122060</v>
      </c>
      <c r="V138" s="85" t="s">
        <v>106</v>
      </c>
      <c r="W138" s="85">
        <v>0</v>
      </c>
      <c r="X138" s="81"/>
      <c r="Y138" s="83"/>
      <c r="Z138" s="85"/>
      <c r="AA138" s="85"/>
    </row>
    <row r="139" spans="1:27" s="2" customFormat="1" x14ac:dyDescent="0.25">
      <c r="A139" s="2" t="str">
        <f t="shared" si="41"/>
        <v>4</v>
      </c>
      <c r="B139" s="65">
        <v>412206000</v>
      </c>
      <c r="C139" s="14" t="s">
        <v>106</v>
      </c>
      <c r="D139" s="69">
        <v>0</v>
      </c>
      <c r="E139" s="69">
        <v>0</v>
      </c>
      <c r="F139" s="69">
        <v>0</v>
      </c>
      <c r="G139" s="69">
        <v>0</v>
      </c>
      <c r="H139" s="69">
        <v>0</v>
      </c>
      <c r="I139" s="71">
        <v>0</v>
      </c>
      <c r="J139" s="69">
        <v>0</v>
      </c>
      <c r="K139" s="15">
        <v>0</v>
      </c>
      <c r="L139" s="15">
        <v>23.5</v>
      </c>
      <c r="M139" s="11">
        <v>23.5</v>
      </c>
      <c r="N139" s="10">
        <v>23.5</v>
      </c>
      <c r="O139" s="10">
        <f t="shared" si="42"/>
        <v>-23.5</v>
      </c>
      <c r="P139" s="10">
        <f t="shared" si="43"/>
        <v>0</v>
      </c>
      <c r="Q139" s="10">
        <f t="shared" si="46"/>
        <v>-23.5</v>
      </c>
      <c r="R139" s="2">
        <f t="shared" si="47"/>
        <v>9</v>
      </c>
      <c r="T139" s="73">
        <f t="shared" si="48"/>
        <v>9</v>
      </c>
      <c r="U139" s="73">
        <v>412206000</v>
      </c>
      <c r="V139" s="85" t="s">
        <v>106</v>
      </c>
      <c r="W139" s="85">
        <v>0</v>
      </c>
      <c r="X139" s="86"/>
      <c r="Y139" s="83"/>
      <c r="Z139" s="85"/>
      <c r="AA139" s="85"/>
    </row>
    <row r="140" spans="1:27" s="2" customFormat="1" x14ac:dyDescent="0.25">
      <c r="A140" s="2" t="str">
        <f t="shared" si="41"/>
        <v>4</v>
      </c>
      <c r="B140" s="65">
        <v>4122080</v>
      </c>
      <c r="C140" s="14" t="s">
        <v>107</v>
      </c>
      <c r="D140" s="69">
        <v>3766.64</v>
      </c>
      <c r="E140" s="69">
        <v>3295.8</v>
      </c>
      <c r="F140" s="69">
        <v>2824.96</v>
      </c>
      <c r="G140" s="69">
        <v>2354.13</v>
      </c>
      <c r="H140" s="69">
        <v>1694.98</v>
      </c>
      <c r="I140" s="71">
        <v>1271.24</v>
      </c>
      <c r="J140" s="69">
        <v>847.5</v>
      </c>
      <c r="K140" s="15">
        <v>333.82</v>
      </c>
      <c r="L140" s="15">
        <v>4005.88</v>
      </c>
      <c r="M140" s="11">
        <v>4707.8900000000003</v>
      </c>
      <c r="N140" s="10">
        <v>4279.8999999999996</v>
      </c>
      <c r="O140" s="10">
        <f t="shared" si="42"/>
        <v>-3672.06</v>
      </c>
      <c r="P140" s="10">
        <f t="shared" si="43"/>
        <v>-702.01000000000022</v>
      </c>
      <c r="Q140" s="10">
        <f t="shared" si="46"/>
        <v>-2970.0499999999997</v>
      </c>
      <c r="R140" s="2">
        <f t="shared" si="47"/>
        <v>7</v>
      </c>
      <c r="T140" s="73">
        <f t="shared" si="48"/>
        <v>7</v>
      </c>
      <c r="U140" s="73">
        <v>4122080</v>
      </c>
      <c r="V140" s="85" t="s">
        <v>107</v>
      </c>
      <c r="W140" s="86">
        <v>3295.8</v>
      </c>
      <c r="X140" s="82"/>
      <c r="Y140" s="83"/>
      <c r="Z140" s="85"/>
      <c r="AA140" s="86"/>
    </row>
    <row r="141" spans="1:27" s="2" customFormat="1" x14ac:dyDescent="0.25">
      <c r="A141" s="2" t="str">
        <f t="shared" si="41"/>
        <v>4</v>
      </c>
      <c r="B141" s="65">
        <v>412208001</v>
      </c>
      <c r="C141" s="14" t="s">
        <v>108</v>
      </c>
      <c r="D141" s="69">
        <v>2335.3000000000002</v>
      </c>
      <c r="E141" s="69">
        <v>2043.39</v>
      </c>
      <c r="F141" s="69">
        <v>1751.48</v>
      </c>
      <c r="G141" s="69">
        <v>1459.57</v>
      </c>
      <c r="H141" s="69">
        <v>1167.6600000000001</v>
      </c>
      <c r="I141" s="71">
        <v>875.75</v>
      </c>
      <c r="J141" s="69">
        <v>583.84</v>
      </c>
      <c r="K141" s="15">
        <v>201.99</v>
      </c>
      <c r="L141" s="15">
        <v>2423.88</v>
      </c>
      <c r="M141" s="11">
        <v>2221.89</v>
      </c>
      <c r="N141" s="10">
        <v>2019.9</v>
      </c>
      <c r="O141" s="10">
        <f t="shared" si="42"/>
        <v>-2221.8900000000003</v>
      </c>
      <c r="P141" s="10">
        <f t="shared" si="43"/>
        <v>201.99000000000024</v>
      </c>
      <c r="Q141" s="10">
        <f t="shared" si="46"/>
        <v>-2423.8800000000006</v>
      </c>
      <c r="R141" s="2">
        <f t="shared" si="47"/>
        <v>9</v>
      </c>
      <c r="T141" s="73">
        <f t="shared" si="48"/>
        <v>9</v>
      </c>
      <c r="U141" s="73">
        <v>412208001</v>
      </c>
      <c r="V141" s="85" t="s">
        <v>108</v>
      </c>
      <c r="W141" s="86">
        <v>2043.39</v>
      </c>
      <c r="X141" s="86"/>
      <c r="Y141" s="83"/>
      <c r="Z141" s="85"/>
      <c r="AA141" s="86"/>
    </row>
    <row r="142" spans="1:27" s="2" customFormat="1" x14ac:dyDescent="0.25">
      <c r="A142" s="2" t="str">
        <f t="shared" si="41"/>
        <v>4</v>
      </c>
      <c r="B142" s="65">
        <v>412208002</v>
      </c>
      <c r="C142" s="14" t="s">
        <v>109</v>
      </c>
      <c r="D142" s="69">
        <v>1054.7</v>
      </c>
      <c r="E142" s="69">
        <v>922.85</v>
      </c>
      <c r="F142" s="69">
        <v>791</v>
      </c>
      <c r="G142" s="69">
        <v>659.16</v>
      </c>
      <c r="H142" s="69">
        <v>339</v>
      </c>
      <c r="I142" s="71">
        <v>254.25</v>
      </c>
      <c r="J142" s="69">
        <v>169.5</v>
      </c>
      <c r="K142" s="15">
        <v>84.75</v>
      </c>
      <c r="L142" s="15">
        <v>1017</v>
      </c>
      <c r="M142" s="11">
        <v>1968.12</v>
      </c>
      <c r="N142" s="10">
        <v>1789.2</v>
      </c>
      <c r="O142" s="10">
        <f t="shared" si="42"/>
        <v>-932.25</v>
      </c>
      <c r="P142" s="10">
        <f t="shared" si="43"/>
        <v>-951.11999999999989</v>
      </c>
      <c r="Q142" s="10">
        <f t="shared" si="46"/>
        <v>18.869999999999891</v>
      </c>
      <c r="R142" s="2">
        <f t="shared" si="47"/>
        <v>9</v>
      </c>
      <c r="T142" s="73">
        <f t="shared" si="48"/>
        <v>9</v>
      </c>
      <c r="U142" s="73">
        <v>412208002</v>
      </c>
      <c r="V142" s="85" t="s">
        <v>109</v>
      </c>
      <c r="W142" s="85">
        <v>922.85</v>
      </c>
      <c r="X142" s="86"/>
      <c r="Y142" s="83"/>
      <c r="Z142" s="85"/>
      <c r="AA142" s="86"/>
    </row>
    <row r="143" spans="1:27" s="2" customFormat="1" x14ac:dyDescent="0.25">
      <c r="A143" s="2" t="str">
        <f t="shared" si="41"/>
        <v>4</v>
      </c>
      <c r="B143" s="65">
        <v>412208003</v>
      </c>
      <c r="C143" s="14" t="s">
        <v>110</v>
      </c>
      <c r="D143" s="69">
        <v>376.64</v>
      </c>
      <c r="E143" s="69">
        <v>329.56</v>
      </c>
      <c r="F143" s="69">
        <v>282.48</v>
      </c>
      <c r="G143" s="69">
        <v>235.4</v>
      </c>
      <c r="H143" s="69">
        <v>188.32</v>
      </c>
      <c r="I143" s="71">
        <v>141.24</v>
      </c>
      <c r="J143" s="69">
        <v>94.16</v>
      </c>
      <c r="K143" s="15">
        <v>47.08</v>
      </c>
      <c r="L143" s="15">
        <v>565</v>
      </c>
      <c r="M143" s="11">
        <v>517.88</v>
      </c>
      <c r="N143" s="10">
        <v>470.8</v>
      </c>
      <c r="O143" s="10">
        <f t="shared" si="42"/>
        <v>-517.91999999999996</v>
      </c>
      <c r="P143" s="10">
        <f t="shared" si="43"/>
        <v>47.120000000000005</v>
      </c>
      <c r="Q143" s="10">
        <f t="shared" si="46"/>
        <v>-565.04</v>
      </c>
      <c r="R143" s="2">
        <f t="shared" si="47"/>
        <v>9</v>
      </c>
      <c r="T143" s="73">
        <f t="shared" si="48"/>
        <v>9</v>
      </c>
      <c r="U143" s="73">
        <v>412208003</v>
      </c>
      <c r="V143" s="85" t="s">
        <v>110</v>
      </c>
      <c r="W143" s="85">
        <v>329.56</v>
      </c>
      <c r="X143" s="86"/>
      <c r="Y143" s="83"/>
      <c r="Z143" s="85"/>
      <c r="AA143" s="85"/>
    </row>
    <row r="144" spans="1:27" s="2" customFormat="1" x14ac:dyDescent="0.25">
      <c r="A144" s="2" t="str">
        <f t="shared" si="41"/>
        <v>4</v>
      </c>
      <c r="B144" s="65">
        <v>4122090</v>
      </c>
      <c r="C144" s="14" t="s">
        <v>111</v>
      </c>
      <c r="D144" s="69">
        <v>3931.64</v>
      </c>
      <c r="E144" s="69">
        <v>3454.03</v>
      </c>
      <c r="F144" s="69">
        <v>2976.42</v>
      </c>
      <c r="G144" s="69">
        <v>2388.0500000000002</v>
      </c>
      <c r="H144" s="69">
        <v>1910.44</v>
      </c>
      <c r="I144" s="71">
        <v>1432.83</v>
      </c>
      <c r="J144" s="69">
        <v>955.22</v>
      </c>
      <c r="K144" s="15">
        <v>477.61</v>
      </c>
      <c r="L144" s="15">
        <v>6511.04</v>
      </c>
      <c r="M144" s="11">
        <v>6074.11</v>
      </c>
      <c r="N144" s="10">
        <v>5596.5</v>
      </c>
      <c r="O144" s="10">
        <f t="shared" si="42"/>
        <v>-6033.43</v>
      </c>
      <c r="P144" s="10">
        <f t="shared" si="43"/>
        <v>436.93000000000029</v>
      </c>
      <c r="Q144" s="10">
        <f t="shared" si="46"/>
        <v>-6470.3600000000006</v>
      </c>
      <c r="R144" s="2">
        <f t="shared" si="47"/>
        <v>7</v>
      </c>
      <c r="T144" s="73">
        <f t="shared" si="48"/>
        <v>7</v>
      </c>
      <c r="U144" s="73">
        <v>4122090</v>
      </c>
      <c r="V144" s="85" t="s">
        <v>111</v>
      </c>
      <c r="W144" s="86">
        <v>3454.03</v>
      </c>
      <c r="X144" s="82"/>
      <c r="Y144" s="83"/>
      <c r="Z144" s="85"/>
      <c r="AA144" s="86"/>
    </row>
    <row r="145" spans="1:27" s="2" customFormat="1" x14ac:dyDescent="0.25">
      <c r="A145" s="2" t="str">
        <f t="shared" si="41"/>
        <v>4</v>
      </c>
      <c r="B145" s="65">
        <v>412209000</v>
      </c>
      <c r="C145" s="14" t="s">
        <v>111</v>
      </c>
      <c r="D145" s="69">
        <v>3931.64</v>
      </c>
      <c r="E145" s="69">
        <v>3454.03</v>
      </c>
      <c r="F145" s="69">
        <v>2976.42</v>
      </c>
      <c r="G145" s="69">
        <v>2388.0500000000002</v>
      </c>
      <c r="H145" s="69">
        <v>1910.44</v>
      </c>
      <c r="I145" s="71">
        <v>1432.83</v>
      </c>
      <c r="J145" s="69">
        <v>955.22</v>
      </c>
      <c r="K145" s="15">
        <v>477.61</v>
      </c>
      <c r="L145" s="15">
        <v>6511.04</v>
      </c>
      <c r="M145" s="11">
        <v>6074.11</v>
      </c>
      <c r="N145" s="10">
        <v>5596.5</v>
      </c>
      <c r="O145" s="10">
        <f t="shared" si="42"/>
        <v>-6033.43</v>
      </c>
      <c r="P145" s="10">
        <f t="shared" si="43"/>
        <v>436.93000000000029</v>
      </c>
      <c r="Q145" s="10">
        <f t="shared" si="46"/>
        <v>-6470.3600000000006</v>
      </c>
      <c r="R145" s="2">
        <f t="shared" si="47"/>
        <v>9</v>
      </c>
      <c r="T145" s="73">
        <f t="shared" si="48"/>
        <v>9</v>
      </c>
      <c r="U145" s="73">
        <v>412209000</v>
      </c>
      <c r="V145" s="85" t="s">
        <v>111</v>
      </c>
      <c r="W145" s="86">
        <v>3454.03</v>
      </c>
      <c r="X145" s="86"/>
      <c r="Y145" s="83"/>
      <c r="Z145" s="85"/>
      <c r="AA145" s="86"/>
    </row>
    <row r="146" spans="1:27" s="2" customFormat="1" x14ac:dyDescent="0.25">
      <c r="A146" s="2" t="str">
        <f t="shared" si="41"/>
        <v>4</v>
      </c>
      <c r="B146" s="65">
        <v>4123</v>
      </c>
      <c r="C146" s="14" t="s">
        <v>204</v>
      </c>
      <c r="D146" s="69">
        <v>159.28</v>
      </c>
      <c r="E146" s="69">
        <v>159.28</v>
      </c>
      <c r="F146" s="69">
        <v>159.28</v>
      </c>
      <c r="G146" s="69">
        <v>159.28</v>
      </c>
      <c r="H146" s="69">
        <v>159.28</v>
      </c>
      <c r="I146" s="71">
        <v>0</v>
      </c>
      <c r="J146" s="69">
        <v>0</v>
      </c>
      <c r="K146" s="15">
        <v>0</v>
      </c>
      <c r="L146" s="15">
        <v>151.97</v>
      </c>
      <c r="M146" s="11">
        <v>0</v>
      </c>
      <c r="N146" s="10">
        <v>0</v>
      </c>
      <c r="O146" s="10">
        <f t="shared" si="42"/>
        <v>-151.97</v>
      </c>
      <c r="P146" s="10">
        <f t="shared" si="43"/>
        <v>151.97</v>
      </c>
      <c r="Q146" s="10">
        <f t="shared" si="46"/>
        <v>-303.94</v>
      </c>
      <c r="R146" s="2">
        <f t="shared" si="47"/>
        <v>4</v>
      </c>
      <c r="T146" s="73">
        <f t="shared" si="48"/>
        <v>4</v>
      </c>
      <c r="U146" s="73">
        <v>4123</v>
      </c>
      <c r="V146" s="85" t="s">
        <v>204</v>
      </c>
      <c r="W146" s="85">
        <v>159.28</v>
      </c>
      <c r="X146" s="81"/>
      <c r="Y146" s="83"/>
      <c r="Z146" s="85"/>
      <c r="AA146" s="85"/>
    </row>
    <row r="147" spans="1:27" s="2" customFormat="1" x14ac:dyDescent="0.25">
      <c r="A147" s="2" t="str">
        <f t="shared" si="41"/>
        <v>4</v>
      </c>
      <c r="B147" s="65">
        <v>4123030</v>
      </c>
      <c r="C147" s="14" t="s">
        <v>205</v>
      </c>
      <c r="D147" s="69">
        <v>159.28</v>
      </c>
      <c r="E147" s="69">
        <v>159.28</v>
      </c>
      <c r="F147" s="69">
        <v>159.28</v>
      </c>
      <c r="G147" s="69">
        <v>159.28</v>
      </c>
      <c r="H147" s="69">
        <v>159.28</v>
      </c>
      <c r="I147" s="71">
        <v>0</v>
      </c>
      <c r="J147" s="69">
        <v>0</v>
      </c>
      <c r="K147" s="15">
        <v>0</v>
      </c>
      <c r="L147" s="15">
        <v>151.97</v>
      </c>
      <c r="M147" s="11">
        <v>0</v>
      </c>
      <c r="N147" s="10">
        <v>0</v>
      </c>
      <c r="O147" s="10">
        <f t="shared" si="42"/>
        <v>-151.97</v>
      </c>
      <c r="P147" s="10">
        <f t="shared" si="43"/>
        <v>151.97</v>
      </c>
      <c r="Q147" s="10">
        <f t="shared" si="46"/>
        <v>-303.94</v>
      </c>
      <c r="R147" s="2">
        <f t="shared" si="47"/>
        <v>7</v>
      </c>
      <c r="T147" s="73">
        <f t="shared" si="48"/>
        <v>7</v>
      </c>
      <c r="U147" s="73">
        <v>4123030</v>
      </c>
      <c r="V147" s="85" t="s">
        <v>205</v>
      </c>
      <c r="W147" s="85">
        <v>159.28</v>
      </c>
      <c r="X147" s="81"/>
      <c r="Y147" s="83"/>
      <c r="Z147" s="85"/>
      <c r="AA147" s="85"/>
    </row>
    <row r="148" spans="1:27" s="2" customFormat="1" x14ac:dyDescent="0.25">
      <c r="A148" s="2" t="str">
        <f t="shared" si="41"/>
        <v>4</v>
      </c>
      <c r="B148" s="65">
        <v>412303000</v>
      </c>
      <c r="C148" s="14" t="s">
        <v>206</v>
      </c>
      <c r="D148" s="69">
        <v>159.28</v>
      </c>
      <c r="E148" s="69">
        <v>159.28</v>
      </c>
      <c r="F148" s="69">
        <v>159.28</v>
      </c>
      <c r="G148" s="69">
        <v>159.28</v>
      </c>
      <c r="H148" s="69">
        <v>159.28</v>
      </c>
      <c r="I148" s="71">
        <v>0</v>
      </c>
      <c r="J148" s="69">
        <v>0</v>
      </c>
      <c r="K148" s="15">
        <v>0</v>
      </c>
      <c r="L148" s="15">
        <v>151.97</v>
      </c>
      <c r="M148" s="11">
        <v>0</v>
      </c>
      <c r="N148" s="10">
        <v>0</v>
      </c>
      <c r="O148" s="10">
        <f t="shared" ref="O148:O199" si="49">K148-L148</f>
        <v>-151.97</v>
      </c>
      <c r="P148" s="10">
        <f t="shared" ref="P148:P199" si="50">L148-M148</f>
        <v>151.97</v>
      </c>
      <c r="Q148" s="10">
        <f t="shared" si="46"/>
        <v>-303.94</v>
      </c>
      <c r="R148" s="2">
        <f t="shared" si="47"/>
        <v>9</v>
      </c>
      <c r="T148" s="73">
        <f t="shared" si="48"/>
        <v>9</v>
      </c>
      <c r="U148" s="73">
        <v>412303000</v>
      </c>
      <c r="V148" s="85" t="s">
        <v>206</v>
      </c>
      <c r="W148" s="85">
        <v>159.28</v>
      </c>
      <c r="X148" s="86"/>
      <c r="Y148" s="83"/>
      <c r="Z148" s="85"/>
      <c r="AA148" s="85"/>
    </row>
    <row r="149" spans="1:27" s="2" customFormat="1" x14ac:dyDescent="0.25">
      <c r="A149" s="2" t="str">
        <f t="shared" si="41"/>
        <v>4</v>
      </c>
      <c r="B149" s="65">
        <v>4124</v>
      </c>
      <c r="C149" s="14" t="s">
        <v>112</v>
      </c>
      <c r="D149" s="69">
        <v>4880.63</v>
      </c>
      <c r="E149" s="69">
        <v>4368.47</v>
      </c>
      <c r="F149" s="69">
        <v>3856.31</v>
      </c>
      <c r="G149" s="69">
        <v>3344.15</v>
      </c>
      <c r="H149" s="69">
        <v>2954.91</v>
      </c>
      <c r="I149" s="71">
        <v>2201.48</v>
      </c>
      <c r="J149" s="69">
        <v>1691.48</v>
      </c>
      <c r="K149" s="15">
        <v>1181.48</v>
      </c>
      <c r="L149" s="15">
        <v>6824.26</v>
      </c>
      <c r="M149" s="11">
        <v>6161.79</v>
      </c>
      <c r="N149" s="10">
        <v>5551.07</v>
      </c>
      <c r="O149" s="10">
        <f t="shared" si="49"/>
        <v>-5642.7800000000007</v>
      </c>
      <c r="P149" s="10">
        <f t="shared" si="50"/>
        <v>662.47000000000025</v>
      </c>
      <c r="Q149" s="10">
        <f t="shared" si="46"/>
        <v>-6305.2500000000009</v>
      </c>
      <c r="R149" s="2">
        <f t="shared" si="47"/>
        <v>4</v>
      </c>
      <c r="T149" s="73">
        <f t="shared" si="48"/>
        <v>4</v>
      </c>
      <c r="U149" s="73">
        <v>4124</v>
      </c>
      <c r="V149" s="85" t="s">
        <v>112</v>
      </c>
      <c r="W149" s="86">
        <v>4368.47</v>
      </c>
      <c r="X149" s="82"/>
      <c r="Y149" s="83"/>
      <c r="Z149" s="85"/>
      <c r="AA149" s="86"/>
    </row>
    <row r="150" spans="1:27" s="2" customFormat="1" x14ac:dyDescent="0.25">
      <c r="A150" s="2" t="str">
        <f t="shared" si="41"/>
        <v>4</v>
      </c>
      <c r="B150" s="65">
        <v>4124000</v>
      </c>
      <c r="C150" s="14" t="s">
        <v>12</v>
      </c>
      <c r="D150" s="69">
        <v>4097.28</v>
      </c>
      <c r="E150" s="69">
        <v>3585.12</v>
      </c>
      <c r="F150" s="69">
        <v>3072.96</v>
      </c>
      <c r="G150" s="69">
        <v>2560.8000000000002</v>
      </c>
      <c r="H150" s="69">
        <v>2171.56</v>
      </c>
      <c r="I150" s="71">
        <v>1530</v>
      </c>
      <c r="J150" s="69">
        <v>1020</v>
      </c>
      <c r="K150" s="15">
        <v>510</v>
      </c>
      <c r="L150" s="15">
        <v>6107.24</v>
      </c>
      <c r="M150" s="11">
        <v>5496.48</v>
      </c>
      <c r="N150" s="10">
        <v>4885.76</v>
      </c>
      <c r="O150" s="10">
        <f t="shared" si="49"/>
        <v>-5597.24</v>
      </c>
      <c r="P150" s="10">
        <f t="shared" si="50"/>
        <v>610.76000000000022</v>
      </c>
      <c r="Q150" s="10">
        <f t="shared" si="46"/>
        <v>-6208</v>
      </c>
      <c r="R150" s="2">
        <f t="shared" si="47"/>
        <v>7</v>
      </c>
      <c r="T150" s="73">
        <f t="shared" si="48"/>
        <v>7</v>
      </c>
      <c r="U150" s="73">
        <v>4124000</v>
      </c>
      <c r="V150" s="85" t="s">
        <v>12</v>
      </c>
      <c r="W150" s="86">
        <v>3585.12</v>
      </c>
      <c r="X150" s="82"/>
      <c r="Y150" s="83"/>
      <c r="Z150" s="85"/>
      <c r="AA150" s="86"/>
    </row>
    <row r="151" spans="1:27" s="2" customFormat="1" x14ac:dyDescent="0.25">
      <c r="A151" s="2" t="str">
        <f t="shared" si="41"/>
        <v>4</v>
      </c>
      <c r="B151" s="65">
        <v>412400000</v>
      </c>
      <c r="C151" s="14" t="s">
        <v>12</v>
      </c>
      <c r="D151" s="69">
        <v>4097.28</v>
      </c>
      <c r="E151" s="69">
        <v>3585.12</v>
      </c>
      <c r="F151" s="69">
        <v>3072.96</v>
      </c>
      <c r="G151" s="69">
        <v>2560.8000000000002</v>
      </c>
      <c r="H151" s="69">
        <v>2171.56</v>
      </c>
      <c r="I151" s="71">
        <v>1530</v>
      </c>
      <c r="J151" s="69">
        <v>1020</v>
      </c>
      <c r="K151" s="15">
        <v>510</v>
      </c>
      <c r="L151" s="15">
        <v>6107.24</v>
      </c>
      <c r="M151" s="11">
        <v>5496.48</v>
      </c>
      <c r="N151" s="10">
        <v>4885.76</v>
      </c>
      <c r="O151" s="10">
        <f t="shared" si="49"/>
        <v>-5597.24</v>
      </c>
      <c r="P151" s="10">
        <f t="shared" si="50"/>
        <v>610.76000000000022</v>
      </c>
      <c r="Q151" s="10">
        <f t="shared" si="46"/>
        <v>-6208</v>
      </c>
      <c r="R151" s="2">
        <f t="shared" si="47"/>
        <v>9</v>
      </c>
      <c r="T151" s="73">
        <f t="shared" si="48"/>
        <v>9</v>
      </c>
      <c r="U151" s="73">
        <v>412400000</v>
      </c>
      <c r="V151" s="85" t="s">
        <v>12</v>
      </c>
      <c r="W151" s="86">
        <v>3585.12</v>
      </c>
      <c r="X151" s="86"/>
      <c r="Y151" s="83"/>
      <c r="Z151" s="85"/>
      <c r="AA151" s="86"/>
    </row>
    <row r="152" spans="1:27" s="2" customFormat="1" x14ac:dyDescent="0.25">
      <c r="A152" s="2" t="str">
        <f t="shared" si="41"/>
        <v>4</v>
      </c>
      <c r="B152" s="65">
        <v>4124020</v>
      </c>
      <c r="C152" s="14" t="s">
        <v>113</v>
      </c>
      <c r="D152" s="69">
        <v>783.35</v>
      </c>
      <c r="E152" s="69">
        <v>783.35</v>
      </c>
      <c r="F152" s="69">
        <v>783.35</v>
      </c>
      <c r="G152" s="69">
        <v>783.35</v>
      </c>
      <c r="H152" s="69">
        <v>783.35</v>
      </c>
      <c r="I152" s="71">
        <v>671.48</v>
      </c>
      <c r="J152" s="69">
        <v>671.48</v>
      </c>
      <c r="K152" s="15">
        <v>671.48</v>
      </c>
      <c r="L152" s="15">
        <v>717.02</v>
      </c>
      <c r="M152" s="11">
        <v>665.31</v>
      </c>
      <c r="N152" s="10">
        <v>665.31</v>
      </c>
      <c r="O152" s="10">
        <f t="shared" si="49"/>
        <v>-45.539999999999964</v>
      </c>
      <c r="P152" s="10">
        <f t="shared" si="50"/>
        <v>51.710000000000036</v>
      </c>
      <c r="Q152" s="10">
        <f t="shared" si="46"/>
        <v>-97.25</v>
      </c>
      <c r="R152" s="2">
        <f t="shared" si="47"/>
        <v>7</v>
      </c>
      <c r="T152" s="73">
        <f t="shared" si="48"/>
        <v>7</v>
      </c>
      <c r="U152" s="73">
        <v>4124020</v>
      </c>
      <c r="V152" s="85" t="s">
        <v>113</v>
      </c>
      <c r="W152" s="85">
        <v>783.35</v>
      </c>
      <c r="X152" s="81"/>
      <c r="Y152" s="83"/>
      <c r="Z152" s="85"/>
      <c r="AA152" s="85"/>
    </row>
    <row r="153" spans="1:27" s="2" customFormat="1" x14ac:dyDescent="0.25">
      <c r="A153" s="2" t="str">
        <f t="shared" si="41"/>
        <v>4</v>
      </c>
      <c r="B153" s="65">
        <v>412402000</v>
      </c>
      <c r="C153" s="14" t="s">
        <v>113</v>
      </c>
      <c r="D153" s="69">
        <v>783.35</v>
      </c>
      <c r="E153" s="69">
        <v>783.35</v>
      </c>
      <c r="F153" s="69">
        <v>783.35</v>
      </c>
      <c r="G153" s="69">
        <v>783.35</v>
      </c>
      <c r="H153" s="69">
        <v>783.35</v>
      </c>
      <c r="I153" s="71">
        <v>671.48</v>
      </c>
      <c r="J153" s="69">
        <v>671.48</v>
      </c>
      <c r="K153" s="15">
        <v>671.48</v>
      </c>
      <c r="L153" s="15">
        <v>717.02</v>
      </c>
      <c r="M153" s="11">
        <v>665.31</v>
      </c>
      <c r="N153" s="10">
        <v>665.31</v>
      </c>
      <c r="O153" s="10">
        <f t="shared" si="49"/>
        <v>-45.539999999999964</v>
      </c>
      <c r="P153" s="10">
        <f t="shared" si="50"/>
        <v>51.710000000000036</v>
      </c>
      <c r="Q153" s="10">
        <f t="shared" si="46"/>
        <v>-97.25</v>
      </c>
      <c r="R153" s="2">
        <f t="shared" si="47"/>
        <v>9</v>
      </c>
      <c r="T153" s="73">
        <f t="shared" si="48"/>
        <v>9</v>
      </c>
      <c r="U153" s="73">
        <v>412402000</v>
      </c>
      <c r="V153" s="85" t="s">
        <v>113</v>
      </c>
      <c r="W153" s="85">
        <v>783.35</v>
      </c>
      <c r="X153" s="86"/>
      <c r="Y153" s="83"/>
      <c r="Z153" s="85"/>
      <c r="AA153" s="85"/>
    </row>
    <row r="154" spans="1:27" s="2" customFormat="1" x14ac:dyDescent="0.25">
      <c r="A154" s="2" t="str">
        <f t="shared" si="41"/>
        <v>4</v>
      </c>
      <c r="B154" s="65">
        <v>413</v>
      </c>
      <c r="C154" s="14" t="s">
        <v>114</v>
      </c>
      <c r="D154" s="69">
        <v>95.2</v>
      </c>
      <c r="E154" s="69">
        <v>83.3</v>
      </c>
      <c r="F154" s="69">
        <v>71.400000000000006</v>
      </c>
      <c r="G154" s="69">
        <v>59.5</v>
      </c>
      <c r="H154" s="69">
        <v>47.6</v>
      </c>
      <c r="I154" s="71">
        <v>35.700000000000003</v>
      </c>
      <c r="J154" s="69">
        <v>23.8</v>
      </c>
      <c r="K154" s="15">
        <v>11.9</v>
      </c>
      <c r="L154" s="15">
        <v>142.80000000000001</v>
      </c>
      <c r="M154" s="11">
        <v>130.9</v>
      </c>
      <c r="N154" s="10">
        <v>119</v>
      </c>
      <c r="O154" s="10">
        <f t="shared" si="49"/>
        <v>-130.9</v>
      </c>
      <c r="P154" s="10">
        <f t="shared" si="50"/>
        <v>11.900000000000006</v>
      </c>
      <c r="Q154" s="10">
        <f t="shared" si="46"/>
        <v>-142.80000000000001</v>
      </c>
      <c r="R154" s="2">
        <f t="shared" si="47"/>
        <v>3</v>
      </c>
      <c r="T154" s="73">
        <f t="shared" si="48"/>
        <v>3</v>
      </c>
      <c r="U154" s="73">
        <v>413</v>
      </c>
      <c r="V154" s="85" t="s">
        <v>114</v>
      </c>
      <c r="W154" s="85">
        <v>83.3</v>
      </c>
      <c r="X154" s="81"/>
      <c r="Y154" s="83"/>
      <c r="Z154" s="85"/>
      <c r="AA154" s="85"/>
    </row>
    <row r="155" spans="1:27" s="2" customFormat="1" x14ac:dyDescent="0.25">
      <c r="A155" s="2" t="str">
        <f t="shared" si="41"/>
        <v>4</v>
      </c>
      <c r="B155" s="65">
        <v>4132</v>
      </c>
      <c r="C155" s="14" t="s">
        <v>115</v>
      </c>
      <c r="D155" s="69">
        <v>95.2</v>
      </c>
      <c r="E155" s="69">
        <v>83.3</v>
      </c>
      <c r="F155" s="69">
        <v>71.400000000000006</v>
      </c>
      <c r="G155" s="69">
        <v>59.5</v>
      </c>
      <c r="H155" s="69">
        <v>47.6</v>
      </c>
      <c r="I155" s="71">
        <v>35.700000000000003</v>
      </c>
      <c r="J155" s="69">
        <v>23.8</v>
      </c>
      <c r="K155" s="15">
        <v>11.9</v>
      </c>
      <c r="L155" s="15">
        <v>142.80000000000001</v>
      </c>
      <c r="M155" s="11">
        <v>130.9</v>
      </c>
      <c r="N155" s="10">
        <v>119</v>
      </c>
      <c r="O155" s="10">
        <f t="shared" si="49"/>
        <v>-130.9</v>
      </c>
      <c r="P155" s="10">
        <f t="shared" si="50"/>
        <v>11.900000000000006</v>
      </c>
      <c r="Q155" s="10">
        <f t="shared" si="46"/>
        <v>-142.80000000000001</v>
      </c>
      <c r="R155" s="2">
        <f t="shared" si="47"/>
        <v>4</v>
      </c>
      <c r="T155" s="73">
        <f t="shared" si="48"/>
        <v>4</v>
      </c>
      <c r="U155" s="73">
        <v>4132</v>
      </c>
      <c r="V155" s="85" t="s">
        <v>115</v>
      </c>
      <c r="W155" s="85">
        <v>83.3</v>
      </c>
      <c r="X155" s="81"/>
      <c r="Y155" s="83"/>
      <c r="Z155" s="85"/>
      <c r="AA155" s="85"/>
    </row>
    <row r="156" spans="1:27" s="2" customFormat="1" x14ac:dyDescent="0.25">
      <c r="A156" s="2" t="str">
        <f t="shared" si="41"/>
        <v>4</v>
      </c>
      <c r="B156" s="65">
        <v>4132000</v>
      </c>
      <c r="C156" s="14" t="s">
        <v>116</v>
      </c>
      <c r="D156" s="69">
        <v>95.2</v>
      </c>
      <c r="E156" s="69">
        <v>83.3</v>
      </c>
      <c r="F156" s="69">
        <v>71.400000000000006</v>
      </c>
      <c r="G156" s="69">
        <v>59.5</v>
      </c>
      <c r="H156" s="69">
        <v>47.6</v>
      </c>
      <c r="I156" s="71">
        <v>35.700000000000003</v>
      </c>
      <c r="J156" s="69">
        <v>23.8</v>
      </c>
      <c r="K156" s="15">
        <v>11.9</v>
      </c>
      <c r="L156" s="15">
        <v>142.80000000000001</v>
      </c>
      <c r="M156" s="11">
        <v>130.9</v>
      </c>
      <c r="N156" s="10">
        <v>119</v>
      </c>
      <c r="O156" s="10">
        <f t="shared" si="49"/>
        <v>-130.9</v>
      </c>
      <c r="P156" s="10">
        <f t="shared" si="50"/>
        <v>11.900000000000006</v>
      </c>
      <c r="Q156" s="10">
        <f t="shared" si="46"/>
        <v>-142.80000000000001</v>
      </c>
      <c r="R156" s="2">
        <f t="shared" si="47"/>
        <v>7</v>
      </c>
      <c r="T156" s="73">
        <f t="shared" si="48"/>
        <v>7</v>
      </c>
      <c r="U156" s="73">
        <v>4132000</v>
      </c>
      <c r="V156" s="85" t="s">
        <v>116</v>
      </c>
      <c r="W156" s="85">
        <v>83.3</v>
      </c>
      <c r="X156" s="81"/>
      <c r="Y156" s="83"/>
      <c r="Z156" s="85"/>
      <c r="AA156" s="85"/>
    </row>
    <row r="157" spans="1:27" s="2" customFormat="1" x14ac:dyDescent="0.25">
      <c r="A157" s="2" t="str">
        <f t="shared" si="41"/>
        <v>4</v>
      </c>
      <c r="B157" s="65">
        <v>413200000</v>
      </c>
      <c r="C157" s="14" t="s">
        <v>116</v>
      </c>
      <c r="D157" s="69">
        <v>95.2</v>
      </c>
      <c r="E157" s="69">
        <v>83.3</v>
      </c>
      <c r="F157" s="69">
        <v>71.400000000000006</v>
      </c>
      <c r="G157" s="69">
        <v>59.5</v>
      </c>
      <c r="H157" s="69">
        <v>47.6</v>
      </c>
      <c r="I157" s="71">
        <v>35.700000000000003</v>
      </c>
      <c r="J157" s="69">
        <v>23.8</v>
      </c>
      <c r="K157" s="15">
        <v>11.9</v>
      </c>
      <c r="L157" s="15">
        <v>142.80000000000001</v>
      </c>
      <c r="M157" s="11">
        <v>130.9</v>
      </c>
      <c r="N157" s="10">
        <v>119</v>
      </c>
      <c r="O157" s="10">
        <f t="shared" si="49"/>
        <v>-130.9</v>
      </c>
      <c r="P157" s="10">
        <f t="shared" si="50"/>
        <v>11.900000000000006</v>
      </c>
      <c r="Q157" s="10">
        <f t="shared" si="46"/>
        <v>-142.80000000000001</v>
      </c>
      <c r="R157" s="2">
        <f t="shared" si="47"/>
        <v>9</v>
      </c>
      <c r="T157" s="73">
        <f t="shared" si="48"/>
        <v>9</v>
      </c>
      <c r="U157" s="73">
        <v>413200000</v>
      </c>
      <c r="V157" s="85" t="s">
        <v>116</v>
      </c>
      <c r="W157" s="85">
        <v>83.3</v>
      </c>
      <c r="X157" s="86"/>
      <c r="Y157" s="83"/>
      <c r="Z157" s="85"/>
      <c r="AA157" s="85"/>
    </row>
    <row r="158" spans="1:27" s="2" customFormat="1" x14ac:dyDescent="0.25">
      <c r="A158" s="2" t="str">
        <f t="shared" si="41"/>
        <v>4</v>
      </c>
      <c r="B158" s="65">
        <v>42</v>
      </c>
      <c r="C158" s="14" t="s">
        <v>117</v>
      </c>
      <c r="D158" s="69">
        <v>35667.839999999997</v>
      </c>
      <c r="E158" s="69">
        <v>35579.379999999997</v>
      </c>
      <c r="F158" s="69">
        <v>35490.92</v>
      </c>
      <c r="G158" s="69">
        <v>31087.19</v>
      </c>
      <c r="H158" s="69">
        <v>24628.86</v>
      </c>
      <c r="I158" s="71">
        <v>18376.02</v>
      </c>
      <c r="J158" s="69">
        <v>11917.69</v>
      </c>
      <c r="K158" s="15">
        <v>6164.27</v>
      </c>
      <c r="L158" s="15">
        <v>34198.51</v>
      </c>
      <c r="M158" s="11">
        <v>27540.880000000001</v>
      </c>
      <c r="N158" s="10">
        <v>21293.16</v>
      </c>
      <c r="O158" s="10">
        <f t="shared" si="49"/>
        <v>-28034.240000000002</v>
      </c>
      <c r="P158" s="10">
        <f t="shared" si="50"/>
        <v>6657.630000000001</v>
      </c>
      <c r="Q158" s="10">
        <f t="shared" si="46"/>
        <v>-34691.870000000003</v>
      </c>
      <c r="R158" s="2">
        <f t="shared" si="47"/>
        <v>2</v>
      </c>
      <c r="T158" s="73">
        <f t="shared" si="48"/>
        <v>2</v>
      </c>
      <c r="U158" s="73">
        <v>42</v>
      </c>
      <c r="V158" s="85" t="s">
        <v>117</v>
      </c>
      <c r="W158" s="86">
        <v>35579.379999999997</v>
      </c>
      <c r="X158" s="82"/>
      <c r="Y158" s="83"/>
      <c r="Z158" s="85"/>
      <c r="AA158" s="86"/>
    </row>
    <row r="159" spans="1:27" s="2" customFormat="1" x14ac:dyDescent="0.25">
      <c r="A159" s="2" t="str">
        <f t="shared" si="41"/>
        <v>4</v>
      </c>
      <c r="B159" s="65">
        <v>425</v>
      </c>
      <c r="C159" s="14" t="s">
        <v>118</v>
      </c>
      <c r="D159" s="69">
        <v>35667.839999999997</v>
      </c>
      <c r="E159" s="69">
        <v>35579.379999999997</v>
      </c>
      <c r="F159" s="69">
        <v>35490.92</v>
      </c>
      <c r="G159" s="69">
        <v>31087.19</v>
      </c>
      <c r="H159" s="69">
        <v>24628.86</v>
      </c>
      <c r="I159" s="71">
        <v>18376.02</v>
      </c>
      <c r="J159" s="69">
        <v>11917.69</v>
      </c>
      <c r="K159" s="15">
        <v>6164.27</v>
      </c>
      <c r="L159" s="15">
        <v>34198.51</v>
      </c>
      <c r="M159" s="11">
        <v>27540.880000000001</v>
      </c>
      <c r="N159" s="10">
        <v>21293.16</v>
      </c>
      <c r="O159" s="10">
        <f t="shared" si="49"/>
        <v>-28034.240000000002</v>
      </c>
      <c r="P159" s="10">
        <f t="shared" si="50"/>
        <v>6657.630000000001</v>
      </c>
      <c r="Q159" s="10">
        <f t="shared" si="46"/>
        <v>-34691.870000000003</v>
      </c>
      <c r="R159" s="2">
        <f t="shared" si="47"/>
        <v>3</v>
      </c>
      <c r="T159" s="73">
        <f t="shared" si="48"/>
        <v>3</v>
      </c>
      <c r="U159" s="73">
        <v>425</v>
      </c>
      <c r="V159" s="85" t="s">
        <v>118</v>
      </c>
      <c r="W159" s="86">
        <v>35579.379999999997</v>
      </c>
      <c r="X159" s="82"/>
      <c r="Y159" s="83"/>
      <c r="Z159" s="85"/>
      <c r="AA159" s="86"/>
    </row>
    <row r="160" spans="1:27" s="2" customFormat="1" x14ac:dyDescent="0.25">
      <c r="A160" s="2" t="str">
        <f t="shared" ref="A160:A199" si="51">LEFT(B160)</f>
        <v>4</v>
      </c>
      <c r="B160" s="65">
        <v>4250</v>
      </c>
      <c r="C160" s="14" t="s">
        <v>119</v>
      </c>
      <c r="D160" s="69">
        <v>35667.839999999997</v>
      </c>
      <c r="E160" s="69">
        <v>35579.379999999997</v>
      </c>
      <c r="F160" s="69">
        <v>35490.92</v>
      </c>
      <c r="G160" s="69">
        <v>31087.19</v>
      </c>
      <c r="H160" s="69">
        <v>24628.86</v>
      </c>
      <c r="I160" s="71">
        <v>18376.02</v>
      </c>
      <c r="J160" s="69">
        <v>11917.69</v>
      </c>
      <c r="K160" s="15">
        <v>6164.27</v>
      </c>
      <c r="L160" s="15">
        <v>34198.51</v>
      </c>
      <c r="M160" s="11">
        <v>27540.880000000001</v>
      </c>
      <c r="N160" s="10">
        <v>21293.16</v>
      </c>
      <c r="O160" s="10">
        <f t="shared" si="49"/>
        <v>-28034.240000000002</v>
      </c>
      <c r="P160" s="10">
        <f t="shared" si="50"/>
        <v>6657.630000000001</v>
      </c>
      <c r="Q160" s="10">
        <f t="shared" si="46"/>
        <v>-34691.870000000003</v>
      </c>
      <c r="R160" s="2">
        <f t="shared" si="47"/>
        <v>4</v>
      </c>
      <c r="T160" s="73">
        <f t="shared" si="48"/>
        <v>4</v>
      </c>
      <c r="U160" s="73">
        <v>4250</v>
      </c>
      <c r="V160" s="85" t="s">
        <v>119</v>
      </c>
      <c r="W160" s="86">
        <v>35579.379999999997</v>
      </c>
      <c r="X160" s="82"/>
      <c r="Y160" s="83"/>
      <c r="Z160" s="85"/>
      <c r="AA160" s="86"/>
    </row>
    <row r="161" spans="1:27" s="2" customFormat="1" x14ac:dyDescent="0.25">
      <c r="A161" s="2" t="str">
        <f t="shared" si="51"/>
        <v>4</v>
      </c>
      <c r="B161" s="65">
        <v>4250000</v>
      </c>
      <c r="C161" s="14" t="s">
        <v>120</v>
      </c>
      <c r="D161" s="69">
        <v>35137.08</v>
      </c>
      <c r="E161" s="69">
        <v>35137.08</v>
      </c>
      <c r="F161" s="69">
        <v>35137.08</v>
      </c>
      <c r="G161" s="69">
        <v>30821.81</v>
      </c>
      <c r="H161" s="69">
        <v>24451.94</v>
      </c>
      <c r="I161" s="71">
        <v>18287.560000000001</v>
      </c>
      <c r="J161" s="69">
        <v>11917.69</v>
      </c>
      <c r="K161" s="15">
        <v>6164.27</v>
      </c>
      <c r="L161" s="15">
        <v>33196.839999999997</v>
      </c>
      <c r="M161" s="11">
        <v>26639.35</v>
      </c>
      <c r="N161" s="10">
        <v>20491.8</v>
      </c>
      <c r="O161" s="10">
        <f t="shared" si="49"/>
        <v>-27032.569999999996</v>
      </c>
      <c r="P161" s="10">
        <f t="shared" si="50"/>
        <v>6557.489999999998</v>
      </c>
      <c r="Q161" s="10">
        <f t="shared" si="46"/>
        <v>-33590.06</v>
      </c>
      <c r="R161" s="2">
        <f t="shared" si="47"/>
        <v>7</v>
      </c>
      <c r="T161" s="73">
        <f t="shared" si="48"/>
        <v>7</v>
      </c>
      <c r="U161" s="73">
        <v>4250000</v>
      </c>
      <c r="V161" s="85" t="s">
        <v>120</v>
      </c>
      <c r="W161" s="86">
        <v>35137.08</v>
      </c>
      <c r="X161" s="82"/>
      <c r="Y161" s="83"/>
      <c r="Z161" s="85"/>
      <c r="AA161" s="86"/>
    </row>
    <row r="162" spans="1:27" s="2" customFormat="1" x14ac:dyDescent="0.25">
      <c r="A162" s="2" t="str">
        <f t="shared" si="51"/>
        <v>4</v>
      </c>
      <c r="B162" s="65">
        <v>425000000</v>
      </c>
      <c r="C162" s="14" t="s">
        <v>120</v>
      </c>
      <c r="D162" s="69">
        <v>35137.08</v>
      </c>
      <c r="E162" s="69">
        <v>35137.08</v>
      </c>
      <c r="F162" s="69">
        <v>35137.08</v>
      </c>
      <c r="G162" s="69">
        <v>30821.81</v>
      </c>
      <c r="H162" s="69">
        <v>24451.94</v>
      </c>
      <c r="I162" s="71">
        <v>18287.560000000001</v>
      </c>
      <c r="J162" s="69">
        <v>11917.69</v>
      </c>
      <c r="K162" s="15">
        <v>6164.27</v>
      </c>
      <c r="L162" s="15">
        <v>33196.839999999997</v>
      </c>
      <c r="M162" s="11">
        <v>26639.35</v>
      </c>
      <c r="N162" s="10">
        <v>20491.8</v>
      </c>
      <c r="O162" s="10">
        <f t="shared" si="49"/>
        <v>-27032.569999999996</v>
      </c>
      <c r="P162" s="10">
        <f t="shared" si="50"/>
        <v>6557.489999999998</v>
      </c>
      <c r="Q162" s="10">
        <f t="shared" si="46"/>
        <v>-33590.06</v>
      </c>
      <c r="R162" s="2">
        <f t="shared" si="47"/>
        <v>9</v>
      </c>
      <c r="T162" s="73">
        <f t="shared" si="48"/>
        <v>9</v>
      </c>
      <c r="U162" s="73">
        <v>425000000</v>
      </c>
      <c r="V162" s="85" t="s">
        <v>120</v>
      </c>
      <c r="W162" s="86">
        <v>35137.08</v>
      </c>
      <c r="X162" s="86"/>
      <c r="Y162" s="83"/>
      <c r="Z162" s="85"/>
      <c r="AA162" s="86"/>
    </row>
    <row r="163" spans="1:27" s="2" customFormat="1" x14ac:dyDescent="0.25">
      <c r="A163" s="2" t="str">
        <f t="shared" si="51"/>
        <v>4</v>
      </c>
      <c r="B163" s="65">
        <v>4250010</v>
      </c>
      <c r="C163" s="14" t="s">
        <v>121</v>
      </c>
      <c r="D163" s="69">
        <v>530.76</v>
      </c>
      <c r="E163" s="69">
        <v>442.3</v>
      </c>
      <c r="F163" s="69">
        <v>353.84</v>
      </c>
      <c r="G163" s="69">
        <v>265.38</v>
      </c>
      <c r="H163" s="69">
        <v>176.92</v>
      </c>
      <c r="I163" s="71">
        <v>88.46</v>
      </c>
      <c r="J163" s="69">
        <v>0</v>
      </c>
      <c r="K163" s="15">
        <v>0</v>
      </c>
      <c r="L163" s="15">
        <v>1001.67</v>
      </c>
      <c r="M163" s="11">
        <v>901.53</v>
      </c>
      <c r="N163" s="10">
        <v>801.36</v>
      </c>
      <c r="O163" s="10">
        <f t="shared" si="49"/>
        <v>-1001.67</v>
      </c>
      <c r="P163" s="10">
        <f t="shared" si="50"/>
        <v>100.13999999999999</v>
      </c>
      <c r="Q163" s="10">
        <f t="shared" si="46"/>
        <v>-1101.81</v>
      </c>
      <c r="R163" s="2">
        <f t="shared" si="47"/>
        <v>7</v>
      </c>
      <c r="T163" s="73">
        <f t="shared" si="48"/>
        <v>7</v>
      </c>
      <c r="U163" s="73">
        <v>4250010</v>
      </c>
      <c r="V163" s="85" t="s">
        <v>121</v>
      </c>
      <c r="W163" s="85">
        <v>442.3</v>
      </c>
      <c r="X163" s="81"/>
      <c r="Y163" s="83"/>
      <c r="Z163" s="85"/>
      <c r="AA163" s="85"/>
    </row>
    <row r="164" spans="1:27" s="2" customFormat="1" x14ac:dyDescent="0.25">
      <c r="A164" s="2" t="str">
        <f t="shared" si="51"/>
        <v>4</v>
      </c>
      <c r="B164" s="65">
        <v>425001000</v>
      </c>
      <c r="C164" s="14" t="s">
        <v>121</v>
      </c>
      <c r="D164" s="69">
        <v>530.76</v>
      </c>
      <c r="E164" s="69">
        <v>442.3</v>
      </c>
      <c r="F164" s="69">
        <v>353.84</v>
      </c>
      <c r="G164" s="69">
        <v>265.38</v>
      </c>
      <c r="H164" s="69">
        <v>176.92</v>
      </c>
      <c r="I164" s="71">
        <v>88.46</v>
      </c>
      <c r="J164" s="69">
        <v>0</v>
      </c>
      <c r="K164" s="15">
        <v>0</v>
      </c>
      <c r="L164" s="15">
        <v>1001.67</v>
      </c>
      <c r="M164" s="11">
        <v>901.53</v>
      </c>
      <c r="N164" s="10">
        <v>801.36</v>
      </c>
      <c r="O164" s="10">
        <f t="shared" si="49"/>
        <v>-1001.67</v>
      </c>
      <c r="P164" s="10">
        <f t="shared" si="50"/>
        <v>100.13999999999999</v>
      </c>
      <c r="Q164" s="10">
        <f t="shared" si="46"/>
        <v>-1101.81</v>
      </c>
      <c r="R164" s="2">
        <f t="shared" si="47"/>
        <v>9</v>
      </c>
      <c r="T164" s="73">
        <f t="shared" si="48"/>
        <v>9</v>
      </c>
      <c r="U164" s="73">
        <v>425001000</v>
      </c>
      <c r="V164" s="85" t="s">
        <v>121</v>
      </c>
      <c r="W164" s="85">
        <v>442.3</v>
      </c>
      <c r="X164" s="86"/>
      <c r="Y164" s="83"/>
      <c r="Z164" s="85"/>
      <c r="AA164" s="85"/>
    </row>
    <row r="165" spans="1:27" s="2" customFormat="1" x14ac:dyDescent="0.25">
      <c r="A165" s="2" t="str">
        <f t="shared" si="51"/>
        <v>4</v>
      </c>
      <c r="B165" s="65">
        <v>43</v>
      </c>
      <c r="C165" s="14" t="s">
        <v>122</v>
      </c>
      <c r="D165" s="69">
        <v>122.92</v>
      </c>
      <c r="E165" s="69">
        <v>122.92</v>
      </c>
      <c r="F165" s="69">
        <v>122.92</v>
      </c>
      <c r="G165" s="69">
        <v>122.92</v>
      </c>
      <c r="H165" s="69">
        <v>0</v>
      </c>
      <c r="I165" s="71">
        <v>0</v>
      </c>
      <c r="J165" s="69">
        <v>0</v>
      </c>
      <c r="K165" s="15">
        <v>0</v>
      </c>
      <c r="L165" s="15">
        <v>455.6</v>
      </c>
      <c r="M165" s="11">
        <v>455.6</v>
      </c>
      <c r="N165" s="10">
        <v>455.6</v>
      </c>
      <c r="O165" s="10">
        <f t="shared" si="49"/>
        <v>-455.6</v>
      </c>
      <c r="P165" s="10">
        <f t="shared" si="50"/>
        <v>0</v>
      </c>
      <c r="Q165" s="10">
        <f t="shared" si="46"/>
        <v>-455.6</v>
      </c>
      <c r="R165" s="2">
        <f t="shared" si="47"/>
        <v>2</v>
      </c>
      <c r="T165" s="73">
        <f t="shared" si="48"/>
        <v>2</v>
      </c>
      <c r="U165" s="73">
        <v>43</v>
      </c>
      <c r="V165" s="85" t="s">
        <v>122</v>
      </c>
      <c r="W165" s="85">
        <v>122.92</v>
      </c>
      <c r="X165" s="81"/>
      <c r="Y165" s="83"/>
      <c r="Z165" s="85"/>
      <c r="AA165" s="85"/>
    </row>
    <row r="166" spans="1:27" s="2" customFormat="1" x14ac:dyDescent="0.25">
      <c r="A166" s="2" t="str">
        <f t="shared" si="51"/>
        <v>4</v>
      </c>
      <c r="B166" s="65">
        <v>430</v>
      </c>
      <c r="C166" s="14" t="s">
        <v>122</v>
      </c>
      <c r="D166" s="69">
        <v>122.92</v>
      </c>
      <c r="E166" s="69">
        <v>122.92</v>
      </c>
      <c r="F166" s="69">
        <v>122.92</v>
      </c>
      <c r="G166" s="69">
        <v>122.92</v>
      </c>
      <c r="H166" s="69">
        <v>0</v>
      </c>
      <c r="I166" s="71">
        <v>0</v>
      </c>
      <c r="J166" s="69">
        <v>0</v>
      </c>
      <c r="K166" s="15">
        <v>0</v>
      </c>
      <c r="L166" s="15">
        <v>455.6</v>
      </c>
      <c r="M166" s="11">
        <v>455.6</v>
      </c>
      <c r="N166" s="10">
        <v>455.6</v>
      </c>
      <c r="O166" s="10">
        <f t="shared" si="49"/>
        <v>-455.6</v>
      </c>
      <c r="P166" s="10">
        <f t="shared" si="50"/>
        <v>0</v>
      </c>
      <c r="Q166" s="10">
        <f t="shared" si="46"/>
        <v>-455.6</v>
      </c>
      <c r="R166" s="2">
        <f t="shared" si="47"/>
        <v>3</v>
      </c>
      <c r="T166" s="73">
        <f t="shared" si="48"/>
        <v>3</v>
      </c>
      <c r="U166" s="73">
        <v>430</v>
      </c>
      <c r="V166" s="85" t="s">
        <v>122</v>
      </c>
      <c r="W166" s="85">
        <v>122.92</v>
      </c>
      <c r="X166" s="81"/>
      <c r="Y166" s="83"/>
      <c r="Z166" s="85"/>
      <c r="AA166" s="85"/>
    </row>
    <row r="167" spans="1:27" s="2" customFormat="1" x14ac:dyDescent="0.25">
      <c r="A167" s="2" t="str">
        <f t="shared" si="51"/>
        <v>4</v>
      </c>
      <c r="B167" s="65">
        <v>4300</v>
      </c>
      <c r="C167" s="14" t="s">
        <v>122</v>
      </c>
      <c r="D167" s="69">
        <v>122.92</v>
      </c>
      <c r="E167" s="69">
        <v>122.92</v>
      </c>
      <c r="F167" s="69">
        <v>122.92</v>
      </c>
      <c r="G167" s="69">
        <v>122.92</v>
      </c>
      <c r="H167" s="69">
        <v>0</v>
      </c>
      <c r="I167" s="71">
        <v>0</v>
      </c>
      <c r="J167" s="69">
        <v>0</v>
      </c>
      <c r="K167" s="15">
        <v>0</v>
      </c>
      <c r="L167" s="15">
        <v>455.6</v>
      </c>
      <c r="M167" s="11">
        <v>455.6</v>
      </c>
      <c r="N167" s="10">
        <v>455.6</v>
      </c>
      <c r="O167" s="10">
        <f t="shared" si="49"/>
        <v>-455.6</v>
      </c>
      <c r="P167" s="10">
        <f t="shared" si="50"/>
        <v>0</v>
      </c>
      <c r="Q167" s="10">
        <f t="shared" si="46"/>
        <v>-455.6</v>
      </c>
      <c r="R167" s="2">
        <f t="shared" si="47"/>
        <v>4</v>
      </c>
      <c r="T167" s="73">
        <f t="shared" si="48"/>
        <v>4</v>
      </c>
      <c r="U167" s="73">
        <v>4300</v>
      </c>
      <c r="V167" s="85" t="s">
        <v>122</v>
      </c>
      <c r="W167" s="85">
        <v>122.92</v>
      </c>
      <c r="X167" s="81"/>
      <c r="Y167" s="83"/>
      <c r="Z167" s="85"/>
      <c r="AA167" s="85"/>
    </row>
    <row r="168" spans="1:27" s="2" customFormat="1" x14ac:dyDescent="0.25">
      <c r="A168" s="2" t="str">
        <f t="shared" si="51"/>
        <v>4</v>
      </c>
      <c r="B168" s="65">
        <v>4300030</v>
      </c>
      <c r="C168" s="14" t="s">
        <v>123</v>
      </c>
      <c r="D168" s="69">
        <v>122.92</v>
      </c>
      <c r="E168" s="69">
        <v>122.92</v>
      </c>
      <c r="F168" s="69">
        <v>122.92</v>
      </c>
      <c r="G168" s="69">
        <v>122.92</v>
      </c>
      <c r="H168" s="69">
        <v>0</v>
      </c>
      <c r="I168" s="71">
        <v>0</v>
      </c>
      <c r="J168" s="69">
        <v>0</v>
      </c>
      <c r="K168" s="15">
        <v>0</v>
      </c>
      <c r="L168" s="15">
        <v>455.6</v>
      </c>
      <c r="M168" s="11">
        <v>455.6</v>
      </c>
      <c r="N168" s="10">
        <v>455.6</v>
      </c>
      <c r="O168" s="10">
        <f t="shared" si="49"/>
        <v>-455.6</v>
      </c>
      <c r="P168" s="10">
        <f t="shared" si="50"/>
        <v>0</v>
      </c>
      <c r="Q168" s="10">
        <f t="shared" si="46"/>
        <v>-455.6</v>
      </c>
      <c r="R168" s="2">
        <f t="shared" si="47"/>
        <v>7</v>
      </c>
      <c r="T168" s="73">
        <f t="shared" si="48"/>
        <v>7</v>
      </c>
      <c r="U168" s="73">
        <v>4300030</v>
      </c>
      <c r="V168" s="85" t="s">
        <v>123</v>
      </c>
      <c r="W168" s="85">
        <v>122.92</v>
      </c>
      <c r="X168" s="81"/>
      <c r="Y168" s="83"/>
      <c r="Z168" s="85"/>
      <c r="AA168" s="85"/>
    </row>
    <row r="169" spans="1:27" s="2" customFormat="1" x14ac:dyDescent="0.25">
      <c r="A169" s="2" t="str">
        <f t="shared" si="51"/>
        <v>4</v>
      </c>
      <c r="B169" s="65">
        <v>430003000</v>
      </c>
      <c r="C169" s="14" t="s">
        <v>123</v>
      </c>
      <c r="D169" s="69">
        <v>122.92</v>
      </c>
      <c r="E169" s="69">
        <v>122.92</v>
      </c>
      <c r="F169" s="69">
        <v>122.92</v>
      </c>
      <c r="G169" s="69">
        <v>122.92</v>
      </c>
      <c r="H169" s="69">
        <v>0</v>
      </c>
      <c r="I169" s="71">
        <v>0</v>
      </c>
      <c r="J169" s="69">
        <v>0</v>
      </c>
      <c r="K169" s="15">
        <v>0</v>
      </c>
      <c r="L169" s="15">
        <v>455.6</v>
      </c>
      <c r="M169" s="11">
        <v>455.6</v>
      </c>
      <c r="N169" s="10">
        <v>455.6</v>
      </c>
      <c r="O169" s="10">
        <f t="shared" si="49"/>
        <v>-455.6</v>
      </c>
      <c r="P169" s="10">
        <f t="shared" si="50"/>
        <v>0</v>
      </c>
      <c r="Q169" s="10">
        <f t="shared" si="46"/>
        <v>-455.6</v>
      </c>
      <c r="R169" s="2">
        <f t="shared" si="47"/>
        <v>9</v>
      </c>
      <c r="T169" s="73">
        <f t="shared" si="48"/>
        <v>9</v>
      </c>
      <c r="U169" s="73">
        <v>430003000</v>
      </c>
      <c r="V169" s="85" t="s">
        <v>123</v>
      </c>
      <c r="W169" s="85">
        <v>122.92</v>
      </c>
      <c r="X169" s="86"/>
      <c r="Y169" s="83"/>
      <c r="Z169" s="85"/>
      <c r="AA169" s="85"/>
    </row>
    <row r="170" spans="1:27" s="2" customFormat="1" x14ac:dyDescent="0.25">
      <c r="A170" s="2" t="str">
        <f t="shared" si="51"/>
        <v>4</v>
      </c>
      <c r="B170" s="65">
        <v>44</v>
      </c>
      <c r="C170" s="14" t="s">
        <v>17</v>
      </c>
      <c r="D170" s="69">
        <v>3094.52</v>
      </c>
      <c r="E170" s="69">
        <v>3514.44</v>
      </c>
      <c r="F170" s="69">
        <v>3330.38</v>
      </c>
      <c r="G170" s="69">
        <v>2265.7399999999998</v>
      </c>
      <c r="H170" s="69">
        <v>1767.01</v>
      </c>
      <c r="I170" s="71">
        <v>1229.8699999999999</v>
      </c>
      <c r="J170" s="69">
        <v>526.48</v>
      </c>
      <c r="K170" s="15">
        <v>744.9</v>
      </c>
      <c r="L170" s="15">
        <v>3771.68</v>
      </c>
      <c r="M170" s="11">
        <v>2792.32</v>
      </c>
      <c r="N170" s="10">
        <v>2045.76</v>
      </c>
      <c r="O170" s="10">
        <f t="shared" si="49"/>
        <v>-3026.7799999999997</v>
      </c>
      <c r="P170" s="10">
        <f t="shared" si="50"/>
        <v>979.35999999999967</v>
      </c>
      <c r="Q170" s="10">
        <f t="shared" si="46"/>
        <v>-4006.1399999999994</v>
      </c>
      <c r="R170" s="2">
        <f t="shared" si="47"/>
        <v>2</v>
      </c>
      <c r="T170" s="73">
        <f t="shared" si="48"/>
        <v>2</v>
      </c>
      <c r="U170" s="73">
        <v>44</v>
      </c>
      <c r="V170" s="85" t="s">
        <v>17</v>
      </c>
      <c r="W170" s="86">
        <v>3514.44</v>
      </c>
      <c r="X170" s="82"/>
      <c r="Y170" s="83"/>
      <c r="Z170" s="85"/>
      <c r="AA170" s="86"/>
    </row>
    <row r="171" spans="1:27" s="2" customFormat="1" x14ac:dyDescent="0.25">
      <c r="A171" s="2" t="str">
        <f t="shared" si="51"/>
        <v>4</v>
      </c>
      <c r="B171" s="65">
        <v>440</v>
      </c>
      <c r="C171" s="14" t="s">
        <v>17</v>
      </c>
      <c r="D171" s="69">
        <v>3094.52</v>
      </c>
      <c r="E171" s="69">
        <v>3514.44</v>
      </c>
      <c r="F171" s="69">
        <v>3330.38</v>
      </c>
      <c r="G171" s="69">
        <v>2265.7399999999998</v>
      </c>
      <c r="H171" s="69">
        <v>1767.01</v>
      </c>
      <c r="I171" s="71">
        <v>1229.8699999999999</v>
      </c>
      <c r="J171" s="69">
        <v>526.48</v>
      </c>
      <c r="K171" s="15">
        <v>744.9</v>
      </c>
      <c r="L171" s="15">
        <v>3771.68</v>
      </c>
      <c r="M171" s="11">
        <v>2792.32</v>
      </c>
      <c r="N171" s="10">
        <v>2045.76</v>
      </c>
      <c r="O171" s="10">
        <f t="shared" si="49"/>
        <v>-3026.7799999999997</v>
      </c>
      <c r="P171" s="10">
        <f t="shared" si="50"/>
        <v>979.35999999999967</v>
      </c>
      <c r="Q171" s="10">
        <f t="shared" si="46"/>
        <v>-4006.1399999999994</v>
      </c>
      <c r="R171" s="2">
        <f t="shared" si="47"/>
        <v>3</v>
      </c>
      <c r="T171" s="73">
        <f t="shared" si="48"/>
        <v>3</v>
      </c>
      <c r="U171" s="73">
        <v>440</v>
      </c>
      <c r="V171" s="85" t="s">
        <v>17</v>
      </c>
      <c r="W171" s="86">
        <v>3514.44</v>
      </c>
      <c r="X171" s="82"/>
      <c r="Y171" s="83"/>
      <c r="Z171" s="85"/>
      <c r="AA171" s="86"/>
    </row>
    <row r="172" spans="1:27" s="2" customFormat="1" x14ac:dyDescent="0.25">
      <c r="A172" s="2" t="str">
        <f t="shared" si="51"/>
        <v>4</v>
      </c>
      <c r="B172" s="65">
        <v>4400</v>
      </c>
      <c r="C172" s="14" t="s">
        <v>17</v>
      </c>
      <c r="D172" s="69">
        <v>3094.52</v>
      </c>
      <c r="E172" s="69">
        <v>3514.44</v>
      </c>
      <c r="F172" s="69">
        <v>3330.38</v>
      </c>
      <c r="G172" s="69">
        <v>2265.7399999999998</v>
      </c>
      <c r="H172" s="69">
        <v>1767.01</v>
      </c>
      <c r="I172" s="71">
        <v>1229.8699999999999</v>
      </c>
      <c r="J172" s="69">
        <v>526.48</v>
      </c>
      <c r="K172" s="15">
        <v>744.9</v>
      </c>
      <c r="L172" s="15">
        <v>3771.68</v>
      </c>
      <c r="M172" s="11">
        <v>2792.32</v>
      </c>
      <c r="N172" s="10">
        <v>2045.76</v>
      </c>
      <c r="O172" s="10">
        <f t="shared" si="49"/>
        <v>-3026.7799999999997</v>
      </c>
      <c r="P172" s="10">
        <f t="shared" si="50"/>
        <v>979.35999999999967</v>
      </c>
      <c r="Q172" s="10">
        <f t="shared" si="46"/>
        <v>-4006.1399999999994</v>
      </c>
      <c r="R172" s="2">
        <f t="shared" si="47"/>
        <v>4</v>
      </c>
      <c r="T172" s="73">
        <f t="shared" si="48"/>
        <v>4</v>
      </c>
      <c r="U172" s="73">
        <v>4400</v>
      </c>
      <c r="V172" s="85" t="s">
        <v>17</v>
      </c>
      <c r="W172" s="86">
        <v>3514.44</v>
      </c>
      <c r="X172" s="82"/>
      <c r="Y172" s="83"/>
      <c r="Z172" s="85"/>
      <c r="AA172" s="86"/>
    </row>
    <row r="173" spans="1:27" s="2" customFormat="1" x14ac:dyDescent="0.25">
      <c r="A173" s="2" t="str">
        <f t="shared" si="51"/>
        <v>4</v>
      </c>
      <c r="B173" s="65">
        <v>4400000</v>
      </c>
      <c r="C173" s="14" t="s">
        <v>17</v>
      </c>
      <c r="D173" s="69">
        <v>3094.52</v>
      </c>
      <c r="E173" s="69">
        <v>3514.44</v>
      </c>
      <c r="F173" s="69">
        <v>3330.38</v>
      </c>
      <c r="G173" s="69">
        <v>2265.7399999999998</v>
      </c>
      <c r="H173" s="69">
        <v>1767.01</v>
      </c>
      <c r="I173" s="71">
        <v>1229.8699999999999</v>
      </c>
      <c r="J173" s="69">
        <v>526.48</v>
      </c>
      <c r="K173" s="15">
        <v>744.9</v>
      </c>
      <c r="L173" s="15">
        <v>3771.68</v>
      </c>
      <c r="M173" s="11">
        <v>2792.32</v>
      </c>
      <c r="N173" s="10">
        <v>2045.76</v>
      </c>
      <c r="O173" s="10">
        <f t="shared" si="49"/>
        <v>-3026.7799999999997</v>
      </c>
      <c r="P173" s="10">
        <f t="shared" si="50"/>
        <v>979.35999999999967</v>
      </c>
      <c r="Q173" s="10">
        <f t="shared" si="46"/>
        <v>-4006.1399999999994</v>
      </c>
      <c r="R173" s="2">
        <f t="shared" si="47"/>
        <v>7</v>
      </c>
      <c r="T173" s="73">
        <f t="shared" si="48"/>
        <v>7</v>
      </c>
      <c r="U173" s="73">
        <v>4400000</v>
      </c>
      <c r="V173" s="85" t="s">
        <v>17</v>
      </c>
      <c r="W173" s="86">
        <v>3514.44</v>
      </c>
      <c r="X173" s="82"/>
      <c r="Y173" s="83"/>
      <c r="Z173" s="85"/>
      <c r="AA173" s="86"/>
    </row>
    <row r="174" spans="1:27" s="2" customFormat="1" x14ac:dyDescent="0.25">
      <c r="A174" s="2" t="str">
        <f t="shared" si="51"/>
        <v>4</v>
      </c>
      <c r="B174" s="65">
        <v>440000000</v>
      </c>
      <c r="C174" s="14" t="s">
        <v>17</v>
      </c>
      <c r="D174" s="69">
        <v>3094.52</v>
      </c>
      <c r="E174" s="69">
        <v>3514.44</v>
      </c>
      <c r="F174" s="69">
        <v>3330.38</v>
      </c>
      <c r="G174" s="69">
        <v>2265.7399999999998</v>
      </c>
      <c r="H174" s="69">
        <v>1767.01</v>
      </c>
      <c r="I174" s="71">
        <v>1229.8699999999999</v>
      </c>
      <c r="J174" s="69">
        <v>526.48</v>
      </c>
      <c r="K174" s="15">
        <v>744.9</v>
      </c>
      <c r="L174" s="15">
        <v>3771.68</v>
      </c>
      <c r="M174" s="11">
        <v>2792.32</v>
      </c>
      <c r="N174" s="10">
        <v>2045.76</v>
      </c>
      <c r="O174" s="10">
        <f t="shared" si="49"/>
        <v>-3026.7799999999997</v>
      </c>
      <c r="P174" s="10">
        <f t="shared" si="50"/>
        <v>979.35999999999967</v>
      </c>
      <c r="Q174" s="10">
        <f t="shared" si="46"/>
        <v>-4006.1399999999994</v>
      </c>
      <c r="R174" s="2">
        <f t="shared" si="47"/>
        <v>9</v>
      </c>
      <c r="T174" s="73">
        <f t="shared" si="48"/>
        <v>9</v>
      </c>
      <c r="U174" s="73">
        <v>440000000</v>
      </c>
      <c r="V174" s="85" t="s">
        <v>17</v>
      </c>
      <c r="W174" s="86">
        <v>3514.44</v>
      </c>
      <c r="X174" s="86"/>
      <c r="Y174" s="83"/>
      <c r="Z174" s="85"/>
      <c r="AA174" s="86"/>
    </row>
    <row r="175" spans="1:27" s="2" customFormat="1" x14ac:dyDescent="0.25">
      <c r="A175" s="2" t="str">
        <f t="shared" si="51"/>
        <v>5</v>
      </c>
      <c r="B175" s="65">
        <v>5</v>
      </c>
      <c r="C175" s="14" t="s">
        <v>20</v>
      </c>
      <c r="D175" s="69">
        <v>-64848.12</v>
      </c>
      <c r="E175" s="69">
        <v>-64525.4</v>
      </c>
      <c r="F175" s="69">
        <v>-61776.78</v>
      </c>
      <c r="G175" s="69">
        <v>-51075.41</v>
      </c>
      <c r="H175" s="69">
        <v>-40504.980000000003</v>
      </c>
      <c r="I175" s="71">
        <v>-29944.13</v>
      </c>
      <c r="J175" s="69">
        <v>-18793.36</v>
      </c>
      <c r="K175" s="15">
        <v>-11605.04</v>
      </c>
      <c r="L175" s="15">
        <v>-73228.95</v>
      </c>
      <c r="M175" s="11">
        <v>-61625.13</v>
      </c>
      <c r="N175" s="10">
        <v>-50406.59</v>
      </c>
      <c r="O175" s="10">
        <f t="shared" si="49"/>
        <v>61623.909999999996</v>
      </c>
      <c r="P175" s="10">
        <f t="shared" si="50"/>
        <v>-11603.82</v>
      </c>
      <c r="Q175" s="10">
        <f t="shared" si="46"/>
        <v>73227.73</v>
      </c>
      <c r="R175" s="2">
        <f t="shared" si="47"/>
        <v>1</v>
      </c>
      <c r="T175" s="73">
        <f t="shared" si="48"/>
        <v>1</v>
      </c>
      <c r="U175" s="73">
        <v>5</v>
      </c>
      <c r="V175" s="85" t="s">
        <v>20</v>
      </c>
      <c r="W175" s="86">
        <v>-64525.4</v>
      </c>
      <c r="X175" s="82"/>
      <c r="Y175" s="83"/>
      <c r="Z175" s="85"/>
      <c r="AA175" s="86"/>
    </row>
    <row r="176" spans="1:27" s="2" customFormat="1" x14ac:dyDescent="0.25">
      <c r="A176" s="2" t="str">
        <f t="shared" si="51"/>
        <v>5</v>
      </c>
      <c r="B176" s="65">
        <v>52</v>
      </c>
      <c r="C176" s="14" t="s">
        <v>124</v>
      </c>
      <c r="D176" s="69">
        <v>-64848.12</v>
      </c>
      <c r="E176" s="69">
        <v>-64525.4</v>
      </c>
      <c r="F176" s="69">
        <v>-61776.78</v>
      </c>
      <c r="G176" s="69">
        <v>-51075.41</v>
      </c>
      <c r="H176" s="69">
        <v>-40504.980000000003</v>
      </c>
      <c r="I176" s="71">
        <v>-29944.13</v>
      </c>
      <c r="J176" s="69">
        <v>-18793.36</v>
      </c>
      <c r="K176" s="15">
        <v>-11605.04</v>
      </c>
      <c r="L176" s="15">
        <v>-73228.95</v>
      </c>
      <c r="M176" s="11">
        <v>-61625.13</v>
      </c>
      <c r="N176" s="10">
        <v>-50406.59</v>
      </c>
      <c r="O176" s="10">
        <f t="shared" si="49"/>
        <v>61623.909999999996</v>
      </c>
      <c r="P176" s="10">
        <f t="shared" si="50"/>
        <v>-11603.82</v>
      </c>
      <c r="Q176" s="10">
        <f t="shared" si="46"/>
        <v>73227.73</v>
      </c>
      <c r="R176" s="2">
        <f t="shared" si="47"/>
        <v>2</v>
      </c>
      <c r="T176" s="73">
        <f t="shared" si="48"/>
        <v>2</v>
      </c>
      <c r="U176" s="73">
        <v>52</v>
      </c>
      <c r="V176" s="85" t="s">
        <v>124</v>
      </c>
      <c r="W176" s="86">
        <v>-64525.4</v>
      </c>
      <c r="X176" s="82"/>
      <c r="Y176" s="83"/>
      <c r="Z176" s="85"/>
      <c r="AA176" s="86"/>
    </row>
    <row r="177" spans="1:27" s="2" customFormat="1" x14ac:dyDescent="0.25">
      <c r="A177" s="2" t="str">
        <f t="shared" si="51"/>
        <v>5</v>
      </c>
      <c r="B177" s="65">
        <v>521</v>
      </c>
      <c r="C177" s="14" t="s">
        <v>125</v>
      </c>
      <c r="D177" s="69">
        <v>-9</v>
      </c>
      <c r="E177" s="69">
        <v>-9</v>
      </c>
      <c r="F177" s="69">
        <v>-9</v>
      </c>
      <c r="G177" s="69">
        <v>-5</v>
      </c>
      <c r="H177" s="69">
        <v>-5</v>
      </c>
      <c r="I177" s="71">
        <v>-5</v>
      </c>
      <c r="J177" s="69">
        <v>0</v>
      </c>
      <c r="K177" s="15">
        <v>0</v>
      </c>
      <c r="L177" s="15">
        <v>-5</v>
      </c>
      <c r="M177" s="11">
        <v>-5</v>
      </c>
      <c r="N177" s="10">
        <v>-5</v>
      </c>
      <c r="O177" s="10">
        <f t="shared" si="49"/>
        <v>5</v>
      </c>
      <c r="P177" s="10">
        <f t="shared" si="50"/>
        <v>0</v>
      </c>
      <c r="Q177" s="10">
        <f t="shared" si="46"/>
        <v>5</v>
      </c>
      <c r="R177" s="2">
        <f t="shared" si="47"/>
        <v>3</v>
      </c>
      <c r="T177" s="73">
        <f t="shared" si="48"/>
        <v>3</v>
      </c>
      <c r="U177" s="73">
        <v>521</v>
      </c>
      <c r="V177" s="85" t="s">
        <v>125</v>
      </c>
      <c r="W177" s="85">
        <v>-9</v>
      </c>
      <c r="X177" s="81"/>
      <c r="Y177" s="83"/>
      <c r="Z177" s="85"/>
      <c r="AA177" s="85"/>
    </row>
    <row r="178" spans="1:27" s="2" customFormat="1" x14ac:dyDescent="0.25">
      <c r="A178" s="2" t="str">
        <f t="shared" si="51"/>
        <v>5</v>
      </c>
      <c r="B178" s="65">
        <v>5210</v>
      </c>
      <c r="C178" s="14" t="s">
        <v>126</v>
      </c>
      <c r="D178" s="69">
        <v>-9</v>
      </c>
      <c r="E178" s="69">
        <v>-9</v>
      </c>
      <c r="F178" s="69">
        <v>-9</v>
      </c>
      <c r="G178" s="69">
        <v>-5</v>
      </c>
      <c r="H178" s="69">
        <v>-5</v>
      </c>
      <c r="I178" s="71">
        <v>-5</v>
      </c>
      <c r="J178" s="69">
        <v>0</v>
      </c>
      <c r="K178" s="15">
        <v>0</v>
      </c>
      <c r="L178" s="15">
        <v>-5</v>
      </c>
      <c r="M178" s="11">
        <v>-5</v>
      </c>
      <c r="N178" s="10">
        <v>-5</v>
      </c>
      <c r="O178" s="10">
        <f t="shared" si="49"/>
        <v>5</v>
      </c>
      <c r="P178" s="10">
        <f t="shared" si="50"/>
        <v>0</v>
      </c>
      <c r="Q178" s="10">
        <f t="shared" si="46"/>
        <v>5</v>
      </c>
      <c r="R178" s="2">
        <f t="shared" si="47"/>
        <v>4</v>
      </c>
      <c r="T178" s="73">
        <f t="shared" si="48"/>
        <v>4</v>
      </c>
      <c r="U178" s="73">
        <v>5210</v>
      </c>
      <c r="V178" s="85" t="s">
        <v>126</v>
      </c>
      <c r="W178" s="85">
        <v>-9</v>
      </c>
      <c r="X178" s="81"/>
      <c r="Y178" s="83"/>
      <c r="Z178" s="85"/>
      <c r="AA178" s="85"/>
    </row>
    <row r="179" spans="1:27" s="2" customFormat="1" x14ac:dyDescent="0.25">
      <c r="A179" s="2" t="str">
        <f t="shared" si="51"/>
        <v>5</v>
      </c>
      <c r="B179" s="65">
        <v>5210010</v>
      </c>
      <c r="C179" s="14" t="s">
        <v>127</v>
      </c>
      <c r="D179" s="69">
        <v>-9</v>
      </c>
      <c r="E179" s="69">
        <v>-9</v>
      </c>
      <c r="F179" s="69">
        <v>-9</v>
      </c>
      <c r="G179" s="69">
        <v>-5</v>
      </c>
      <c r="H179" s="69">
        <v>-5</v>
      </c>
      <c r="I179" s="71">
        <v>-5</v>
      </c>
      <c r="J179" s="69">
        <v>0</v>
      </c>
      <c r="K179" s="15">
        <v>0</v>
      </c>
      <c r="L179" s="15">
        <v>-5</v>
      </c>
      <c r="M179" s="11">
        <v>-5</v>
      </c>
      <c r="N179" s="10">
        <v>-5</v>
      </c>
      <c r="O179" s="10">
        <f t="shared" si="49"/>
        <v>5</v>
      </c>
      <c r="P179" s="10">
        <f t="shared" si="50"/>
        <v>0</v>
      </c>
      <c r="Q179" s="10">
        <f t="shared" si="46"/>
        <v>5</v>
      </c>
      <c r="R179" s="2">
        <f t="shared" si="47"/>
        <v>7</v>
      </c>
      <c r="T179" s="73">
        <f t="shared" si="48"/>
        <v>7</v>
      </c>
      <c r="U179" s="73">
        <v>5210010</v>
      </c>
      <c r="V179" s="85" t="s">
        <v>221</v>
      </c>
      <c r="W179" s="85">
        <v>-9</v>
      </c>
      <c r="X179" s="81"/>
      <c r="Y179" s="83"/>
      <c r="Z179" s="85"/>
      <c r="AA179" s="85"/>
    </row>
    <row r="180" spans="1:27" s="2" customFormat="1" x14ac:dyDescent="0.25">
      <c r="A180" s="2" t="str">
        <f t="shared" si="51"/>
        <v>5</v>
      </c>
      <c r="B180" s="65">
        <v>521001000</v>
      </c>
      <c r="C180" s="14" t="s">
        <v>128</v>
      </c>
      <c r="D180" s="69">
        <v>-9</v>
      </c>
      <c r="E180" s="69">
        <v>-9</v>
      </c>
      <c r="F180" s="69">
        <v>-9</v>
      </c>
      <c r="G180" s="69">
        <v>-5</v>
      </c>
      <c r="H180" s="69">
        <v>-5</v>
      </c>
      <c r="I180" s="71">
        <v>-5</v>
      </c>
      <c r="J180" s="69">
        <v>0</v>
      </c>
      <c r="K180" s="15">
        <v>0</v>
      </c>
      <c r="L180" s="15">
        <v>-5</v>
      </c>
      <c r="M180" s="11">
        <v>-5</v>
      </c>
      <c r="N180" s="10">
        <v>-5</v>
      </c>
      <c r="O180" s="10">
        <f t="shared" si="49"/>
        <v>5</v>
      </c>
      <c r="P180" s="10">
        <f t="shared" si="50"/>
        <v>0</v>
      </c>
      <c r="Q180" s="10">
        <f t="shared" si="46"/>
        <v>5</v>
      </c>
      <c r="R180" s="2">
        <f t="shared" si="47"/>
        <v>9</v>
      </c>
      <c r="T180" s="73">
        <f t="shared" si="48"/>
        <v>9</v>
      </c>
      <c r="U180" s="73">
        <v>521001000</v>
      </c>
      <c r="V180" s="85" t="s">
        <v>128</v>
      </c>
      <c r="W180" s="85">
        <v>-9</v>
      </c>
      <c r="X180" s="86"/>
      <c r="Y180" s="83"/>
      <c r="Z180" s="85"/>
      <c r="AA180" s="85"/>
    </row>
    <row r="181" spans="1:27" s="2" customFormat="1" x14ac:dyDescent="0.25">
      <c r="A181" s="2" t="str">
        <f t="shared" si="51"/>
        <v>5</v>
      </c>
      <c r="B181" s="65">
        <v>524</v>
      </c>
      <c r="C181" s="14" t="s">
        <v>129</v>
      </c>
      <c r="D181" s="69">
        <v>-64839.12</v>
      </c>
      <c r="E181" s="69">
        <v>-64516.4</v>
      </c>
      <c r="F181" s="69">
        <v>-61767.78</v>
      </c>
      <c r="G181" s="69">
        <v>-51070.41</v>
      </c>
      <c r="H181" s="69">
        <v>-40499.980000000003</v>
      </c>
      <c r="I181" s="71">
        <v>-29939.13</v>
      </c>
      <c r="J181" s="69">
        <v>-18793.36</v>
      </c>
      <c r="K181" s="15">
        <v>-11605.04</v>
      </c>
      <c r="L181" s="15">
        <v>-73223.95</v>
      </c>
      <c r="M181" s="11">
        <v>-61620.13</v>
      </c>
      <c r="N181" s="10">
        <v>-50401.59</v>
      </c>
      <c r="O181" s="10">
        <f t="shared" si="49"/>
        <v>61618.909999999996</v>
      </c>
      <c r="P181" s="10">
        <f t="shared" si="50"/>
        <v>-11603.82</v>
      </c>
      <c r="Q181" s="10">
        <f t="shared" si="46"/>
        <v>73222.73</v>
      </c>
      <c r="R181" s="2">
        <f t="shared" si="47"/>
        <v>3</v>
      </c>
      <c r="T181" s="73">
        <f t="shared" si="48"/>
        <v>3</v>
      </c>
      <c r="U181" s="73">
        <v>524</v>
      </c>
      <c r="V181" s="85" t="s">
        <v>129</v>
      </c>
      <c r="W181" s="86">
        <v>-64516.4</v>
      </c>
      <c r="X181" s="82"/>
      <c r="Y181" s="83"/>
      <c r="Z181" s="85"/>
      <c r="AA181" s="86"/>
    </row>
    <row r="182" spans="1:27" s="2" customFormat="1" x14ac:dyDescent="0.25">
      <c r="A182" s="2" t="str">
        <f t="shared" si="51"/>
        <v>5</v>
      </c>
      <c r="B182" s="65">
        <v>5240</v>
      </c>
      <c r="C182" s="14" t="s">
        <v>129</v>
      </c>
      <c r="D182" s="69">
        <v>-64839.12</v>
      </c>
      <c r="E182" s="69">
        <v>-64516.4</v>
      </c>
      <c r="F182" s="69">
        <v>-61767.78</v>
      </c>
      <c r="G182" s="69">
        <v>-51070.41</v>
      </c>
      <c r="H182" s="69">
        <v>-40499.980000000003</v>
      </c>
      <c r="I182" s="71">
        <v>-29939.13</v>
      </c>
      <c r="J182" s="69">
        <v>-18793.36</v>
      </c>
      <c r="K182" s="15">
        <v>-11605.04</v>
      </c>
      <c r="L182" s="15">
        <v>-73223.95</v>
      </c>
      <c r="M182" s="11">
        <v>-61620.13</v>
      </c>
      <c r="N182" s="10">
        <v>-50401.59</v>
      </c>
      <c r="O182" s="10">
        <f t="shared" si="49"/>
        <v>61618.909999999996</v>
      </c>
      <c r="P182" s="10">
        <f t="shared" si="50"/>
        <v>-11603.82</v>
      </c>
      <c r="Q182" s="10">
        <f t="shared" si="46"/>
        <v>73222.73</v>
      </c>
      <c r="R182" s="2">
        <f t="shared" si="47"/>
        <v>4</v>
      </c>
      <c r="T182" s="73">
        <f t="shared" si="48"/>
        <v>4</v>
      </c>
      <c r="U182" s="73">
        <v>5240</v>
      </c>
      <c r="V182" s="85" t="s">
        <v>129</v>
      </c>
      <c r="W182" s="86">
        <v>-64516.4</v>
      </c>
      <c r="X182" s="82"/>
      <c r="Y182" s="83"/>
      <c r="Z182" s="85"/>
      <c r="AA182" s="86"/>
    </row>
    <row r="183" spans="1:27" s="2" customFormat="1" x14ac:dyDescent="0.25">
      <c r="A183" s="2" t="str">
        <f t="shared" si="51"/>
        <v>5</v>
      </c>
      <c r="B183" s="65">
        <v>5240000</v>
      </c>
      <c r="C183" s="14" t="s">
        <v>129</v>
      </c>
      <c r="D183" s="69">
        <v>-64839.12</v>
      </c>
      <c r="E183" s="69">
        <v>-64516.4</v>
      </c>
      <c r="F183" s="69">
        <v>-61767.78</v>
      </c>
      <c r="G183" s="69">
        <v>-51070.41</v>
      </c>
      <c r="H183" s="69">
        <v>-40499.980000000003</v>
      </c>
      <c r="I183" s="71">
        <v>-29939.13</v>
      </c>
      <c r="J183" s="69">
        <v>-18793.36</v>
      </c>
      <c r="K183" s="15">
        <v>-11605.04</v>
      </c>
      <c r="L183" s="15">
        <v>-73223.95</v>
      </c>
      <c r="M183" s="11">
        <v>-61620.13</v>
      </c>
      <c r="N183" s="10">
        <v>-50401.59</v>
      </c>
      <c r="O183" s="10">
        <f t="shared" si="49"/>
        <v>61618.909999999996</v>
      </c>
      <c r="P183" s="10">
        <f t="shared" si="50"/>
        <v>-11603.82</v>
      </c>
      <c r="Q183" s="10">
        <f t="shared" si="46"/>
        <v>73222.73</v>
      </c>
      <c r="R183" s="2">
        <f t="shared" si="47"/>
        <v>7</v>
      </c>
      <c r="T183" s="73">
        <f t="shared" si="48"/>
        <v>7</v>
      </c>
      <c r="U183" s="73">
        <v>5240000</v>
      </c>
      <c r="V183" s="85" t="s">
        <v>129</v>
      </c>
      <c r="W183" s="86">
        <v>-64516.4</v>
      </c>
      <c r="X183" s="82"/>
      <c r="Y183" s="83"/>
      <c r="Z183" s="85"/>
      <c r="AA183" s="86"/>
    </row>
    <row r="184" spans="1:27" s="2" customFormat="1" x14ac:dyDescent="0.25">
      <c r="A184" s="2" t="str">
        <f t="shared" si="51"/>
        <v>5</v>
      </c>
      <c r="B184" s="65">
        <v>524000001</v>
      </c>
      <c r="C184" s="14" t="s">
        <v>130</v>
      </c>
      <c r="D184" s="69">
        <v>-2303.64</v>
      </c>
      <c r="E184" s="69">
        <v>-2007.19</v>
      </c>
      <c r="F184" s="69">
        <v>-1724.32</v>
      </c>
      <c r="G184" s="69">
        <v>-1443.99</v>
      </c>
      <c r="H184" s="69">
        <v>-1147.54</v>
      </c>
      <c r="I184" s="71">
        <v>-860.66</v>
      </c>
      <c r="J184" s="69">
        <v>-564.21</v>
      </c>
      <c r="K184" s="15">
        <v>-296.45</v>
      </c>
      <c r="L184" s="15">
        <v>-14068.21</v>
      </c>
      <c r="M184" s="11">
        <v>-13771.76</v>
      </c>
      <c r="N184" s="10">
        <v>-13495.84</v>
      </c>
      <c r="O184" s="10">
        <f t="shared" si="49"/>
        <v>13771.759999999998</v>
      </c>
      <c r="P184" s="10">
        <f t="shared" si="50"/>
        <v>-296.44999999999891</v>
      </c>
      <c r="Q184" s="10">
        <f t="shared" si="46"/>
        <v>14068.209999999997</v>
      </c>
      <c r="R184" s="2">
        <f t="shared" si="47"/>
        <v>9</v>
      </c>
      <c r="T184" s="73">
        <f t="shared" si="48"/>
        <v>9</v>
      </c>
      <c r="U184" s="73">
        <v>524000001</v>
      </c>
      <c r="V184" s="85" t="s">
        <v>130</v>
      </c>
      <c r="W184" s="86">
        <v>-2007.19</v>
      </c>
      <c r="X184" s="86"/>
      <c r="Y184" s="83"/>
      <c r="Z184" s="85"/>
      <c r="AA184" s="86"/>
    </row>
    <row r="185" spans="1:27" s="2" customFormat="1" x14ac:dyDescent="0.25">
      <c r="A185" s="2" t="str">
        <f t="shared" si="51"/>
        <v>5</v>
      </c>
      <c r="B185" s="65">
        <v>524000002</v>
      </c>
      <c r="C185" s="14" t="s">
        <v>131</v>
      </c>
      <c r="D185" s="69">
        <v>-62366.15</v>
      </c>
      <c r="E185" s="69">
        <v>-62366.15</v>
      </c>
      <c r="F185" s="69">
        <v>-59900.4</v>
      </c>
      <c r="G185" s="69">
        <v>-49626.42</v>
      </c>
      <c r="H185" s="69">
        <v>-39352.44</v>
      </c>
      <c r="I185" s="71">
        <v>-29078.47</v>
      </c>
      <c r="J185" s="69">
        <v>-18229.150000000001</v>
      </c>
      <c r="K185" s="15">
        <v>-11308.59</v>
      </c>
      <c r="L185" s="15">
        <v>-59155.74</v>
      </c>
      <c r="M185" s="11">
        <v>-47848.37</v>
      </c>
      <c r="N185" s="10">
        <v>-36905.75</v>
      </c>
      <c r="O185" s="10">
        <f t="shared" si="49"/>
        <v>47847.149999999994</v>
      </c>
      <c r="P185" s="10">
        <f t="shared" si="50"/>
        <v>-11307.369999999995</v>
      </c>
      <c r="Q185" s="10">
        <f t="shared" si="46"/>
        <v>59154.51999999999</v>
      </c>
      <c r="R185" s="2">
        <f t="shared" si="47"/>
        <v>9</v>
      </c>
      <c r="T185" s="73">
        <f t="shared" si="48"/>
        <v>9</v>
      </c>
      <c r="U185" s="73">
        <v>524000002</v>
      </c>
      <c r="V185" s="85" t="s">
        <v>131</v>
      </c>
      <c r="W185" s="86">
        <v>-62366.15</v>
      </c>
      <c r="X185" s="86"/>
      <c r="Y185" s="83"/>
      <c r="Z185" s="85"/>
      <c r="AA185" s="86"/>
    </row>
    <row r="186" spans="1:27" s="79" customFormat="1" x14ac:dyDescent="0.25">
      <c r="A186" s="79" t="str">
        <f t="shared" ref="A186" si="52">LEFT(B186)</f>
        <v>5</v>
      </c>
      <c r="B186" s="65">
        <v>524000003</v>
      </c>
      <c r="C186" s="14" t="s">
        <v>131</v>
      </c>
      <c r="D186" s="69">
        <v>-143.06</v>
      </c>
      <c r="E186" s="69">
        <v>-143.06</v>
      </c>
      <c r="F186" s="69">
        <v>-143.06</v>
      </c>
      <c r="G186" s="69">
        <v>0</v>
      </c>
      <c r="H186" s="69">
        <v>0</v>
      </c>
      <c r="I186" s="71">
        <v>0</v>
      </c>
      <c r="J186" s="69">
        <v>0</v>
      </c>
      <c r="K186" s="15">
        <v>0</v>
      </c>
      <c r="L186" s="15"/>
      <c r="M186" s="11"/>
      <c r="N186" s="10"/>
      <c r="O186" s="10"/>
      <c r="P186" s="10"/>
      <c r="Q186" s="10"/>
      <c r="T186" s="73">
        <f t="shared" ref="T186:T200" si="53">LEN(B186)</f>
        <v>9</v>
      </c>
      <c r="U186" s="73">
        <v>524000003</v>
      </c>
      <c r="V186" s="85" t="s">
        <v>222</v>
      </c>
      <c r="W186" s="85">
        <v>-143.06</v>
      </c>
      <c r="X186" s="86"/>
      <c r="Y186" s="83"/>
      <c r="Z186" s="85"/>
      <c r="AA186" s="85"/>
    </row>
    <row r="187" spans="1:27" s="80" customFormat="1" x14ac:dyDescent="0.25">
      <c r="A187" s="80" t="str">
        <f t="shared" ref="A187" si="54">LEFT(B187)</f>
        <v>5</v>
      </c>
      <c r="B187" s="65">
        <v>524000004</v>
      </c>
      <c r="C187" s="14" t="s">
        <v>226</v>
      </c>
      <c r="D187" s="69">
        <v>-26.27</v>
      </c>
      <c r="E187" s="69">
        <v>0</v>
      </c>
      <c r="F187" s="69">
        <v>0</v>
      </c>
      <c r="G187" s="69">
        <v>0</v>
      </c>
      <c r="H187" s="69">
        <v>0</v>
      </c>
      <c r="I187" s="71">
        <v>0</v>
      </c>
      <c r="J187" s="69">
        <v>0</v>
      </c>
      <c r="K187" s="15">
        <v>0</v>
      </c>
      <c r="L187" s="15"/>
      <c r="M187" s="11"/>
      <c r="N187" s="10"/>
      <c r="O187" s="10"/>
      <c r="P187" s="10"/>
      <c r="Q187" s="10"/>
      <c r="T187" s="73"/>
      <c r="U187" s="73">
        <v>6</v>
      </c>
      <c r="V187" s="85" t="s">
        <v>132</v>
      </c>
      <c r="W187" s="86">
        <v>114285.71</v>
      </c>
      <c r="X187" s="81"/>
      <c r="Y187" s="83"/>
      <c r="Z187" s="85"/>
      <c r="AA187" s="85"/>
    </row>
    <row r="188" spans="1:27" s="2" customFormat="1" x14ac:dyDescent="0.25">
      <c r="A188" s="2" t="str">
        <f t="shared" si="51"/>
        <v>6</v>
      </c>
      <c r="B188" s="65">
        <v>6</v>
      </c>
      <c r="C188" s="14" t="s">
        <v>132</v>
      </c>
      <c r="D188" s="69">
        <v>114285.71</v>
      </c>
      <c r="E188" s="69">
        <v>114285.71</v>
      </c>
      <c r="F188" s="69">
        <v>114285.71</v>
      </c>
      <c r="G188" s="69">
        <v>114285.71</v>
      </c>
      <c r="H188" s="69">
        <v>114285.71</v>
      </c>
      <c r="I188" s="71">
        <v>114285.71</v>
      </c>
      <c r="J188" s="69">
        <v>114285.71</v>
      </c>
      <c r="K188" s="15">
        <v>114285.71</v>
      </c>
      <c r="L188" s="15">
        <v>114285.71</v>
      </c>
      <c r="M188" s="11">
        <v>114285.71</v>
      </c>
      <c r="N188" s="10">
        <v>114285.71</v>
      </c>
      <c r="O188" s="10">
        <f t="shared" si="49"/>
        <v>0</v>
      </c>
      <c r="P188" s="10">
        <f t="shared" si="50"/>
        <v>0</v>
      </c>
      <c r="Q188" s="10">
        <f t="shared" si="46"/>
        <v>0</v>
      </c>
      <c r="R188" s="2">
        <f t="shared" si="47"/>
        <v>1</v>
      </c>
      <c r="T188" s="73">
        <f t="shared" si="53"/>
        <v>1</v>
      </c>
      <c r="U188" s="73">
        <v>61</v>
      </c>
      <c r="V188" s="85" t="s">
        <v>133</v>
      </c>
      <c r="W188" s="86">
        <v>114285.71</v>
      </c>
      <c r="X188" s="82"/>
      <c r="Y188" s="83"/>
      <c r="Z188" s="85"/>
      <c r="AA188" s="86"/>
    </row>
    <row r="189" spans="1:27" s="2" customFormat="1" x14ac:dyDescent="0.25">
      <c r="A189" s="2" t="str">
        <f t="shared" si="51"/>
        <v>6</v>
      </c>
      <c r="B189" s="65">
        <v>61</v>
      </c>
      <c r="C189" s="14" t="s">
        <v>133</v>
      </c>
      <c r="D189" s="69">
        <v>114285.71</v>
      </c>
      <c r="E189" s="69">
        <v>114285.71</v>
      </c>
      <c r="F189" s="69">
        <v>114285.71</v>
      </c>
      <c r="G189" s="69">
        <v>114285.71</v>
      </c>
      <c r="H189" s="69">
        <v>114285.71</v>
      </c>
      <c r="I189" s="71">
        <v>114285.71</v>
      </c>
      <c r="J189" s="69">
        <v>114285.71</v>
      </c>
      <c r="K189" s="15">
        <v>114285.71</v>
      </c>
      <c r="L189" s="15">
        <v>114285.71</v>
      </c>
      <c r="M189" s="11">
        <v>114285.71</v>
      </c>
      <c r="N189" s="10">
        <v>114285.71</v>
      </c>
      <c r="O189" s="10">
        <f t="shared" si="49"/>
        <v>0</v>
      </c>
      <c r="P189" s="10">
        <f t="shared" si="50"/>
        <v>0</v>
      </c>
      <c r="Q189" s="10">
        <f t="shared" si="46"/>
        <v>0</v>
      </c>
      <c r="R189" s="2">
        <f t="shared" si="47"/>
        <v>2</v>
      </c>
      <c r="T189" s="73">
        <f t="shared" si="53"/>
        <v>2</v>
      </c>
      <c r="U189" s="73">
        <v>610</v>
      </c>
      <c r="V189" s="85" t="s">
        <v>134</v>
      </c>
      <c r="W189" s="86">
        <v>114285.71</v>
      </c>
      <c r="X189" s="82"/>
      <c r="Y189" s="83"/>
      <c r="Z189" s="85"/>
      <c r="AA189" s="86"/>
    </row>
    <row r="190" spans="1:27" s="2" customFormat="1" x14ac:dyDescent="0.25">
      <c r="A190" s="2" t="str">
        <f t="shared" si="51"/>
        <v>6</v>
      </c>
      <c r="B190" s="65">
        <v>610</v>
      </c>
      <c r="C190" s="14" t="s">
        <v>134</v>
      </c>
      <c r="D190" s="69">
        <v>114285.71</v>
      </c>
      <c r="E190" s="69">
        <v>114285.71</v>
      </c>
      <c r="F190" s="69">
        <v>114285.71</v>
      </c>
      <c r="G190" s="69">
        <v>114285.71</v>
      </c>
      <c r="H190" s="69">
        <v>114285.71</v>
      </c>
      <c r="I190" s="71">
        <v>114285.71</v>
      </c>
      <c r="J190" s="69">
        <v>114285.71</v>
      </c>
      <c r="K190" s="15">
        <v>114285.71</v>
      </c>
      <c r="L190" s="15">
        <v>114285.71</v>
      </c>
      <c r="M190" s="11">
        <v>114285.71</v>
      </c>
      <c r="N190" s="10">
        <v>114285.71</v>
      </c>
      <c r="O190" s="10">
        <f t="shared" si="49"/>
        <v>0</v>
      </c>
      <c r="P190" s="10">
        <f t="shared" si="50"/>
        <v>0</v>
      </c>
      <c r="Q190" s="10">
        <f t="shared" si="46"/>
        <v>0</v>
      </c>
      <c r="R190" s="2">
        <f t="shared" si="47"/>
        <v>3</v>
      </c>
      <c r="T190" s="73">
        <f t="shared" si="53"/>
        <v>3</v>
      </c>
      <c r="U190" s="73">
        <v>6100</v>
      </c>
      <c r="V190" s="85" t="s">
        <v>135</v>
      </c>
      <c r="W190" s="86">
        <v>114285.71</v>
      </c>
      <c r="X190" s="82"/>
      <c r="Y190" s="83"/>
      <c r="Z190" s="85"/>
      <c r="AA190" s="86"/>
    </row>
    <row r="191" spans="1:27" s="2" customFormat="1" x14ac:dyDescent="0.25">
      <c r="A191" s="2" t="str">
        <f t="shared" si="51"/>
        <v>6</v>
      </c>
      <c r="B191" s="65">
        <v>6100</v>
      </c>
      <c r="C191" s="14" t="s">
        <v>135</v>
      </c>
      <c r="D191" s="69">
        <v>114285.71</v>
      </c>
      <c r="E191" s="69">
        <v>114285.71</v>
      </c>
      <c r="F191" s="69">
        <v>114285.71</v>
      </c>
      <c r="G191" s="69">
        <v>114285.71</v>
      </c>
      <c r="H191" s="69">
        <v>114285.71</v>
      </c>
      <c r="I191" s="71">
        <v>114285.71</v>
      </c>
      <c r="J191" s="69">
        <v>114285.71</v>
      </c>
      <c r="K191" s="15">
        <v>114285.71</v>
      </c>
      <c r="L191" s="15">
        <v>114285.71</v>
      </c>
      <c r="M191" s="11">
        <v>114285.71</v>
      </c>
      <c r="N191" s="10">
        <v>114285.71</v>
      </c>
      <c r="O191" s="10">
        <f t="shared" si="49"/>
        <v>0</v>
      </c>
      <c r="P191" s="10">
        <f t="shared" si="50"/>
        <v>0</v>
      </c>
      <c r="Q191" s="10">
        <f t="shared" si="46"/>
        <v>0</v>
      </c>
      <c r="R191" s="2">
        <f t="shared" si="47"/>
        <v>4</v>
      </c>
      <c r="T191" s="73">
        <f t="shared" si="53"/>
        <v>4</v>
      </c>
      <c r="U191" s="73">
        <v>6100000</v>
      </c>
      <c r="V191" s="85" t="s">
        <v>135</v>
      </c>
      <c r="W191" s="86">
        <v>114285.71</v>
      </c>
      <c r="X191" s="82"/>
      <c r="Y191" s="83"/>
      <c r="Z191" s="85"/>
      <c r="AA191" s="86"/>
    </row>
    <row r="192" spans="1:27" s="2" customFormat="1" x14ac:dyDescent="0.25">
      <c r="A192" s="2" t="str">
        <f t="shared" si="51"/>
        <v>6</v>
      </c>
      <c r="B192" s="65">
        <v>6100000</v>
      </c>
      <c r="C192" s="14" t="s">
        <v>135</v>
      </c>
      <c r="D192" s="69">
        <v>114285.71</v>
      </c>
      <c r="E192" s="69">
        <v>114285.71</v>
      </c>
      <c r="F192" s="69">
        <v>114285.71</v>
      </c>
      <c r="G192" s="69">
        <v>114285.71</v>
      </c>
      <c r="H192" s="69">
        <v>114285.71</v>
      </c>
      <c r="I192" s="71">
        <v>114285.71</v>
      </c>
      <c r="J192" s="69">
        <v>114285.71</v>
      </c>
      <c r="K192" s="15">
        <v>114285.71</v>
      </c>
      <c r="L192" s="15">
        <v>114285.71</v>
      </c>
      <c r="M192" s="11">
        <v>114285.71</v>
      </c>
      <c r="N192" s="10">
        <v>114285.71</v>
      </c>
      <c r="O192" s="10">
        <f t="shared" si="49"/>
        <v>0</v>
      </c>
      <c r="P192" s="10">
        <f t="shared" si="50"/>
        <v>0</v>
      </c>
      <c r="Q192" s="10">
        <f t="shared" si="46"/>
        <v>0</v>
      </c>
      <c r="R192" s="2">
        <f t="shared" si="47"/>
        <v>7</v>
      </c>
      <c r="T192" s="73">
        <f t="shared" si="53"/>
        <v>7</v>
      </c>
      <c r="U192" s="73">
        <v>610000001</v>
      </c>
      <c r="V192" s="85" t="s">
        <v>136</v>
      </c>
      <c r="W192" s="86">
        <v>114285.71</v>
      </c>
      <c r="X192" s="82"/>
      <c r="Y192" s="83"/>
      <c r="Z192" s="85"/>
      <c r="AA192" s="86"/>
    </row>
    <row r="193" spans="1:27" x14ac:dyDescent="0.25">
      <c r="A193" s="2" t="str">
        <f t="shared" si="51"/>
        <v>6</v>
      </c>
      <c r="B193" s="65">
        <v>610000001</v>
      </c>
      <c r="C193" s="14" t="s">
        <v>136</v>
      </c>
      <c r="D193" s="69">
        <v>114285.71</v>
      </c>
      <c r="E193" s="69">
        <v>114285.71</v>
      </c>
      <c r="F193" s="69">
        <v>114285.71</v>
      </c>
      <c r="G193" s="69">
        <v>114285.71</v>
      </c>
      <c r="H193" s="69">
        <v>114285.71</v>
      </c>
      <c r="I193" s="71">
        <v>114285.71</v>
      </c>
      <c r="J193" s="69">
        <v>114285.71</v>
      </c>
      <c r="K193" s="15">
        <v>114285.71</v>
      </c>
      <c r="L193" s="15">
        <v>114285.71</v>
      </c>
      <c r="M193" s="11">
        <v>114285.71</v>
      </c>
      <c r="N193" s="10">
        <v>114285.71</v>
      </c>
      <c r="O193" s="10">
        <f t="shared" si="49"/>
        <v>0</v>
      </c>
      <c r="P193" s="10">
        <f t="shared" si="50"/>
        <v>0</v>
      </c>
      <c r="Q193" s="10">
        <f t="shared" si="46"/>
        <v>0</v>
      </c>
      <c r="R193" s="2">
        <f t="shared" si="47"/>
        <v>9</v>
      </c>
      <c r="S193" s="2"/>
      <c r="T193" s="73">
        <f t="shared" si="53"/>
        <v>9</v>
      </c>
      <c r="U193" s="73">
        <v>7</v>
      </c>
      <c r="V193" s="85" t="s">
        <v>137</v>
      </c>
      <c r="W193" s="86">
        <v>-114285.71</v>
      </c>
      <c r="X193" s="82"/>
      <c r="Y193" s="83"/>
      <c r="Z193" s="85"/>
      <c r="AA193" s="86"/>
    </row>
    <row r="194" spans="1:27" x14ac:dyDescent="0.25">
      <c r="A194" s="2" t="str">
        <f t="shared" si="51"/>
        <v>7</v>
      </c>
      <c r="B194" s="65">
        <v>7</v>
      </c>
      <c r="C194" s="14" t="s">
        <v>137</v>
      </c>
      <c r="D194" s="69">
        <v>-114285.71</v>
      </c>
      <c r="E194" s="69">
        <v>-114285.71</v>
      </c>
      <c r="F194" s="69">
        <v>-114285.71</v>
      </c>
      <c r="G194" s="69">
        <v>-114285.71</v>
      </c>
      <c r="H194" s="69">
        <v>-114285.71</v>
      </c>
      <c r="I194" s="71">
        <v>-114285.71</v>
      </c>
      <c r="J194" s="69">
        <v>-114285.71</v>
      </c>
      <c r="K194" s="15">
        <v>-114285.71</v>
      </c>
      <c r="L194" s="15">
        <v>-114285.71</v>
      </c>
      <c r="M194" s="11">
        <v>-114285.71</v>
      </c>
      <c r="N194" s="10">
        <v>-114285.71</v>
      </c>
      <c r="O194" s="10">
        <f t="shared" si="49"/>
        <v>0</v>
      </c>
      <c r="P194" s="10">
        <f t="shared" si="50"/>
        <v>0</v>
      </c>
      <c r="Q194" s="10">
        <f t="shared" si="46"/>
        <v>0</v>
      </c>
      <c r="R194" s="2">
        <f t="shared" si="47"/>
        <v>1</v>
      </c>
      <c r="S194" s="2"/>
      <c r="T194" s="73">
        <f t="shared" si="53"/>
        <v>1</v>
      </c>
      <c r="U194" s="73">
        <v>71</v>
      </c>
      <c r="V194" s="85" t="s">
        <v>223</v>
      </c>
      <c r="W194" s="86">
        <v>-114285.71</v>
      </c>
      <c r="X194" s="82"/>
      <c r="Y194" s="83"/>
      <c r="Z194" s="85"/>
      <c r="AA194" s="86"/>
    </row>
    <row r="195" spans="1:27" x14ac:dyDescent="0.25">
      <c r="A195" s="2" t="str">
        <f t="shared" si="51"/>
        <v>7</v>
      </c>
      <c r="B195" s="65">
        <v>71</v>
      </c>
      <c r="C195" s="14" t="s">
        <v>138</v>
      </c>
      <c r="D195" s="69">
        <v>-114285.71</v>
      </c>
      <c r="E195" s="69">
        <v>-114285.71</v>
      </c>
      <c r="F195" s="69">
        <v>-114285.71</v>
      </c>
      <c r="G195" s="69">
        <v>-114285.71</v>
      </c>
      <c r="H195" s="69">
        <v>-114285.71</v>
      </c>
      <c r="I195" s="71">
        <v>-114285.71</v>
      </c>
      <c r="J195" s="69">
        <v>-114285.71</v>
      </c>
      <c r="K195" s="15">
        <v>-114285.71</v>
      </c>
      <c r="L195" s="15">
        <v>-114285.71</v>
      </c>
      <c r="M195" s="11">
        <v>-114285.71</v>
      </c>
      <c r="N195" s="10">
        <v>-114285.71</v>
      </c>
      <c r="O195" s="10">
        <f t="shared" si="49"/>
        <v>0</v>
      </c>
      <c r="P195" s="10">
        <f t="shared" si="50"/>
        <v>0</v>
      </c>
      <c r="Q195" s="10">
        <f t="shared" si="46"/>
        <v>0</v>
      </c>
      <c r="R195" s="2">
        <f t="shared" si="47"/>
        <v>2</v>
      </c>
      <c r="S195" s="2"/>
      <c r="T195" s="73">
        <f t="shared" si="53"/>
        <v>2</v>
      </c>
      <c r="U195" s="73">
        <v>710</v>
      </c>
      <c r="V195" s="85" t="s">
        <v>139</v>
      </c>
      <c r="W195" s="86">
        <v>-114285.71</v>
      </c>
      <c r="X195" s="82"/>
      <c r="Y195" s="83"/>
      <c r="Z195" s="85"/>
      <c r="AA195" s="86"/>
    </row>
    <row r="196" spans="1:27" x14ac:dyDescent="0.25">
      <c r="A196" s="2" t="str">
        <f t="shared" si="51"/>
        <v>7</v>
      </c>
      <c r="B196" s="65">
        <v>710</v>
      </c>
      <c r="C196" s="14" t="s">
        <v>139</v>
      </c>
      <c r="D196" s="69">
        <v>-114285.71</v>
      </c>
      <c r="E196" s="69">
        <v>-114285.71</v>
      </c>
      <c r="F196" s="69">
        <v>-114285.71</v>
      </c>
      <c r="G196" s="69">
        <v>-114285.71</v>
      </c>
      <c r="H196" s="69">
        <v>-114285.71</v>
      </c>
      <c r="I196" s="71">
        <v>-114285.71</v>
      </c>
      <c r="J196" s="69">
        <v>-114285.71</v>
      </c>
      <c r="K196" s="15">
        <v>-114285.71</v>
      </c>
      <c r="L196" s="15">
        <v>-114285.71</v>
      </c>
      <c r="M196" s="11">
        <v>-114285.71</v>
      </c>
      <c r="N196" s="10">
        <v>-114285.71</v>
      </c>
      <c r="O196" s="10">
        <f t="shared" si="49"/>
        <v>0</v>
      </c>
      <c r="P196" s="10">
        <f t="shared" si="50"/>
        <v>0</v>
      </c>
      <c r="Q196" s="10">
        <f t="shared" si="46"/>
        <v>0</v>
      </c>
      <c r="R196" s="2">
        <f t="shared" si="47"/>
        <v>3</v>
      </c>
      <c r="S196" s="2"/>
      <c r="T196" s="73">
        <f t="shared" si="53"/>
        <v>3</v>
      </c>
      <c r="U196" s="73">
        <v>7101</v>
      </c>
      <c r="V196" s="85" t="s">
        <v>140</v>
      </c>
      <c r="W196" s="86">
        <v>-114285.71</v>
      </c>
      <c r="X196" s="82"/>
      <c r="Y196" s="83"/>
      <c r="Z196" s="85"/>
      <c r="AA196" s="86"/>
    </row>
    <row r="197" spans="1:27" x14ac:dyDescent="0.25">
      <c r="A197" s="2" t="str">
        <f t="shared" si="51"/>
        <v>7</v>
      </c>
      <c r="B197" s="65">
        <v>7101</v>
      </c>
      <c r="C197" s="14" t="s">
        <v>140</v>
      </c>
      <c r="D197" s="69">
        <v>-114285.71</v>
      </c>
      <c r="E197" s="69">
        <v>-114285.71</v>
      </c>
      <c r="F197" s="69">
        <v>-114285.71</v>
      </c>
      <c r="G197" s="69">
        <v>-114285.71</v>
      </c>
      <c r="H197" s="69">
        <v>-114285.71</v>
      </c>
      <c r="I197" s="71">
        <v>-114285.71</v>
      </c>
      <c r="J197" s="69">
        <v>-114285.71</v>
      </c>
      <c r="K197" s="15">
        <v>-114285.71</v>
      </c>
      <c r="L197" s="15">
        <v>-114285.71</v>
      </c>
      <c r="M197" s="11">
        <v>-114285.71</v>
      </c>
      <c r="N197" s="10">
        <v>-114285.71</v>
      </c>
      <c r="O197" s="10">
        <f t="shared" si="49"/>
        <v>0</v>
      </c>
      <c r="P197" s="10">
        <f t="shared" si="50"/>
        <v>0</v>
      </c>
      <c r="Q197" s="10">
        <f t="shared" si="46"/>
        <v>0</v>
      </c>
      <c r="R197" s="2">
        <f t="shared" si="47"/>
        <v>4</v>
      </c>
      <c r="S197" s="2"/>
      <c r="T197" s="73">
        <f t="shared" si="53"/>
        <v>4</v>
      </c>
      <c r="U197" s="73">
        <v>7101000</v>
      </c>
      <c r="V197" s="85" t="s">
        <v>140</v>
      </c>
      <c r="W197" s="86">
        <v>-114285.71</v>
      </c>
      <c r="X197" s="82"/>
      <c r="Y197" s="83"/>
      <c r="Z197" s="85"/>
      <c r="AA197" s="86"/>
    </row>
    <row r="198" spans="1:27" s="2" customFormat="1" x14ac:dyDescent="0.25">
      <c r="A198" s="2" t="str">
        <f t="shared" si="51"/>
        <v>7</v>
      </c>
      <c r="B198" s="65">
        <v>7101000</v>
      </c>
      <c r="C198" s="14" t="s">
        <v>140</v>
      </c>
      <c r="D198" s="69">
        <v>-114285.71</v>
      </c>
      <c r="E198" s="69">
        <v>-114285.71</v>
      </c>
      <c r="F198" s="69">
        <v>-114285.71</v>
      </c>
      <c r="G198" s="69">
        <v>-114285.71</v>
      </c>
      <c r="H198" s="69">
        <v>-114285.71</v>
      </c>
      <c r="I198" s="71">
        <v>-114285.71</v>
      </c>
      <c r="J198" s="69">
        <v>-114285.71</v>
      </c>
      <c r="K198" s="15">
        <v>-114285.71</v>
      </c>
      <c r="L198" s="15">
        <v>-114285.71</v>
      </c>
      <c r="M198" s="11">
        <v>-114285.71</v>
      </c>
      <c r="N198" s="10">
        <v>-114285.71</v>
      </c>
      <c r="O198" s="10">
        <f t="shared" si="49"/>
        <v>0</v>
      </c>
      <c r="P198" s="10">
        <f t="shared" si="50"/>
        <v>0</v>
      </c>
      <c r="Q198" s="10">
        <f t="shared" si="46"/>
        <v>0</v>
      </c>
      <c r="R198" s="2">
        <f t="shared" si="47"/>
        <v>7</v>
      </c>
      <c r="T198" s="73">
        <f t="shared" si="53"/>
        <v>7</v>
      </c>
      <c r="U198" s="73">
        <v>710100003</v>
      </c>
      <c r="V198" s="85" t="s">
        <v>141</v>
      </c>
      <c r="W198" s="86">
        <v>-114285.71</v>
      </c>
      <c r="X198" s="82"/>
      <c r="Y198" s="83"/>
      <c r="Z198" s="85"/>
      <c r="AA198" s="86"/>
    </row>
    <row r="199" spans="1:27" s="2" customFormat="1" x14ac:dyDescent="0.25">
      <c r="A199" s="2" t="str">
        <f t="shared" si="51"/>
        <v>7</v>
      </c>
      <c r="B199" s="65">
        <v>710100003</v>
      </c>
      <c r="C199" s="14" t="s">
        <v>141</v>
      </c>
      <c r="D199" s="69">
        <v>-114285.71</v>
      </c>
      <c r="E199" s="69">
        <v>-114285.71</v>
      </c>
      <c r="F199" s="69">
        <v>-114285.71</v>
      </c>
      <c r="G199" s="69">
        <v>-114285.71</v>
      </c>
      <c r="H199" s="69">
        <v>-114285.71</v>
      </c>
      <c r="I199" s="71">
        <v>-114285.71</v>
      </c>
      <c r="J199" s="69">
        <v>-114285.71</v>
      </c>
      <c r="K199" s="15">
        <v>-114285.71</v>
      </c>
      <c r="L199" s="15">
        <v>-114285.71</v>
      </c>
      <c r="M199" s="11">
        <v>-114285.71</v>
      </c>
      <c r="N199" s="10">
        <v>-114285.71</v>
      </c>
      <c r="O199" s="10">
        <f t="shared" si="49"/>
        <v>0</v>
      </c>
      <c r="P199" s="10">
        <f t="shared" si="50"/>
        <v>0</v>
      </c>
      <c r="Q199" s="10">
        <f t="shared" ref="Q199" si="55">O199-P199</f>
        <v>0</v>
      </c>
      <c r="R199" s="2">
        <f t="shared" ref="R199" si="56">LEN(B199)</f>
        <v>9</v>
      </c>
      <c r="T199" s="73">
        <f t="shared" si="53"/>
        <v>9</v>
      </c>
      <c r="U199" s="81"/>
      <c r="V199" s="83"/>
      <c r="W199" s="81"/>
      <c r="X199" s="82"/>
      <c r="Y199" s="83"/>
      <c r="Z199" s="85"/>
      <c r="AA199" s="86"/>
    </row>
    <row r="200" spans="1:27" x14ac:dyDescent="0.25">
      <c r="D200" s="10">
        <f t="shared" ref="D200:Q200" si="57">SUM(D6:D199)</f>
        <v>4.0454324334859848E-9</v>
      </c>
      <c r="E200" s="10">
        <f t="shared" si="57"/>
        <v>-3.0559021979570389E-9</v>
      </c>
      <c r="F200" s="10">
        <f t="shared" si="57"/>
        <v>4.3655745685100555E-10</v>
      </c>
      <c r="G200" s="10">
        <f t="shared" si="57"/>
        <v>2.4156179279088974E-9</v>
      </c>
      <c r="H200" s="10">
        <f t="shared" si="57"/>
        <v>6.7229848355054855E-9</v>
      </c>
      <c r="I200" s="10">
        <f t="shared" si="57"/>
        <v>-20071.16999999879</v>
      </c>
      <c r="J200" s="10">
        <f t="shared" si="57"/>
        <v>1.6385456547141075E-8</v>
      </c>
      <c r="K200" s="10">
        <f t="shared" si="57"/>
        <v>1.4289980754256248E-8</v>
      </c>
      <c r="L200" s="10">
        <f t="shared" si="57"/>
        <v>1.1845258995890617E-8</v>
      </c>
      <c r="M200" s="10">
        <f t="shared" si="57"/>
        <v>2.4156179279088974E-9</v>
      </c>
      <c r="N200" s="10">
        <f t="shared" si="57"/>
        <v>-6.0827005654573441E-9</v>
      </c>
      <c r="O200" s="10">
        <f t="shared" si="57"/>
        <v>1.4551915228366852E-11</v>
      </c>
      <c r="P200" s="10">
        <f t="shared" si="57"/>
        <v>4.5656634029000998E-10</v>
      </c>
      <c r="Q200" s="10">
        <f t="shared" si="57"/>
        <v>-5.6024873629212379E-10</v>
      </c>
      <c r="T200" s="73">
        <f t="shared" si="53"/>
        <v>0</v>
      </c>
      <c r="U200" s="81"/>
    </row>
    <row r="201" spans="1:27" x14ac:dyDescent="0.25">
      <c r="D201" s="74"/>
      <c r="E201" s="74"/>
      <c r="F201" s="74"/>
      <c r="G201" s="74"/>
      <c r="H201" s="74"/>
      <c r="I201" s="71"/>
      <c r="J201" s="69"/>
      <c r="K201" s="10"/>
      <c r="L201" s="10"/>
      <c r="M201" s="10"/>
      <c r="N201" s="10"/>
      <c r="O201" s="10"/>
      <c r="P201" s="10"/>
      <c r="Q201" s="10"/>
      <c r="T201" s="73">
        <f t="shared" si="48"/>
        <v>0</v>
      </c>
      <c r="U201" s="81"/>
    </row>
    <row r="202" spans="1:27" x14ac:dyDescent="0.25">
      <c r="D202" s="74"/>
      <c r="E202" s="74"/>
      <c r="F202" s="74"/>
      <c r="G202" s="74"/>
      <c r="H202" s="74"/>
      <c r="I202" s="71"/>
      <c r="J202" s="69"/>
      <c r="K202" s="10"/>
      <c r="L202" s="10"/>
      <c r="M202" s="10"/>
      <c r="N202" s="10"/>
      <c r="O202" s="10"/>
      <c r="P202" s="10"/>
      <c r="Q202" s="10"/>
      <c r="T202" s="73">
        <f t="shared" si="48"/>
        <v>0</v>
      </c>
      <c r="U202" s="81"/>
    </row>
    <row r="203" spans="1:27" s="2" customFormat="1" x14ac:dyDescent="0.25">
      <c r="A203"/>
      <c r="B203" s="14">
        <v>1</v>
      </c>
      <c r="C203" s="14" t="s">
        <v>8</v>
      </c>
      <c r="D203" s="10">
        <f t="shared" ref="D203" si="58">D6</f>
        <v>1236929</v>
      </c>
      <c r="E203" s="10">
        <f t="shared" ref="E203:F203" si="59">E6</f>
        <v>1237840.21</v>
      </c>
      <c r="F203" s="10">
        <f t="shared" si="59"/>
        <v>1236304.2</v>
      </c>
      <c r="G203" s="10">
        <f t="shared" ref="G203:H203" si="60">G6</f>
        <v>3298420.65</v>
      </c>
      <c r="H203" s="10">
        <f t="shared" si="60"/>
        <v>3289491.04</v>
      </c>
      <c r="I203" s="10">
        <f t="shared" ref="I203:N203" si="61">I6</f>
        <v>3285853.19</v>
      </c>
      <c r="J203" s="10">
        <f t="shared" si="61"/>
        <v>3277885.76</v>
      </c>
      <c r="K203" s="10">
        <f t="shared" si="61"/>
        <v>3270682.56</v>
      </c>
      <c r="L203" s="10">
        <f t="shared" si="61"/>
        <v>3259760.9</v>
      </c>
      <c r="M203" s="10">
        <f t="shared" si="61"/>
        <v>3250409.32</v>
      </c>
      <c r="N203" s="10">
        <f t="shared" si="61"/>
        <v>3239913.57</v>
      </c>
      <c r="O203" s="10"/>
      <c r="P203" s="10"/>
      <c r="Q203" s="10"/>
      <c r="R203"/>
      <c r="S203"/>
      <c r="T203" s="73">
        <f t="shared" ref="T203:T213" si="62">LEN(B203)</f>
        <v>1</v>
      </c>
      <c r="U203" s="81"/>
      <c r="V203" s="66"/>
    </row>
    <row r="204" spans="1:27" x14ac:dyDescent="0.25">
      <c r="B204" s="14">
        <v>2</v>
      </c>
      <c r="C204" s="14" t="s">
        <v>9</v>
      </c>
      <c r="D204" s="10">
        <f t="shared" ref="D204" si="63">D54</f>
        <v>-17117.39</v>
      </c>
      <c r="E204" s="10">
        <f t="shared" ref="E204:F204" si="64">E54</f>
        <v>-16756.91</v>
      </c>
      <c r="F204" s="10">
        <f t="shared" si="64"/>
        <v>-15761.21</v>
      </c>
      <c r="G204" s="10">
        <f t="shared" ref="G204:H204" si="65">G54</f>
        <v>-2081059.12</v>
      </c>
      <c r="H204" s="10">
        <f t="shared" si="65"/>
        <v>-2073613.79</v>
      </c>
      <c r="I204" s="10">
        <f t="shared" ref="I204:N204" si="66">I54</f>
        <v>-2071452.58</v>
      </c>
      <c r="J204" s="10">
        <f t="shared" si="66"/>
        <v>-2065582.68</v>
      </c>
      <c r="K204" s="10">
        <f t="shared" si="66"/>
        <v>-2057712.34</v>
      </c>
      <c r="L204" s="10">
        <f t="shared" si="66"/>
        <v>-2049013.47</v>
      </c>
      <c r="M204" s="10">
        <f t="shared" si="66"/>
        <v>-2042588.11</v>
      </c>
      <c r="N204" s="10">
        <f t="shared" si="66"/>
        <v>-2034320.13</v>
      </c>
      <c r="O204" s="10"/>
      <c r="P204" s="10"/>
      <c r="Q204" s="10"/>
      <c r="T204" s="73">
        <f t="shared" si="62"/>
        <v>1</v>
      </c>
      <c r="U204" s="81"/>
    </row>
    <row r="205" spans="1:27" x14ac:dyDescent="0.25">
      <c r="A205" s="2"/>
      <c r="B205" s="14">
        <v>3</v>
      </c>
      <c r="C205" s="14" t="s">
        <v>74</v>
      </c>
      <c r="D205" s="10">
        <f t="shared" ref="D205" si="67">D91</f>
        <v>-1210747.43</v>
      </c>
      <c r="E205" s="10">
        <f t="shared" ref="E205:F205" si="68">E91</f>
        <v>-1210747.43</v>
      </c>
      <c r="F205" s="10">
        <f t="shared" si="68"/>
        <v>-1210747.43</v>
      </c>
      <c r="G205" s="10">
        <f t="shared" ref="G205:H205" si="69">G91</f>
        <v>-1210747.43</v>
      </c>
      <c r="H205" s="10">
        <f t="shared" si="69"/>
        <v>-1210747.43</v>
      </c>
      <c r="I205" s="10">
        <f t="shared" ref="I205:N205" si="70">I91</f>
        <v>-1210747.43</v>
      </c>
      <c r="J205" s="10">
        <f t="shared" si="70"/>
        <v>-1210747.43</v>
      </c>
      <c r="K205" s="10">
        <f t="shared" si="70"/>
        <v>-1210747.43</v>
      </c>
      <c r="L205" s="10">
        <f t="shared" si="70"/>
        <v>-1200030.77</v>
      </c>
      <c r="M205" s="10">
        <f t="shared" si="70"/>
        <v>-1200030.77</v>
      </c>
      <c r="N205" s="10">
        <f t="shared" si="70"/>
        <v>-1200030.77</v>
      </c>
      <c r="O205" s="10"/>
      <c r="P205" s="10"/>
      <c r="Q205" s="10"/>
      <c r="R205" s="2"/>
      <c r="S205" s="2"/>
      <c r="T205" s="73">
        <f t="shared" si="62"/>
        <v>1</v>
      </c>
      <c r="U205" s="81"/>
    </row>
    <row r="206" spans="1:27" x14ac:dyDescent="0.25">
      <c r="A206" s="2"/>
      <c r="B206" s="14">
        <v>4</v>
      </c>
      <c r="C206" s="14" t="s">
        <v>95</v>
      </c>
      <c r="D206" s="10">
        <f t="shared" ref="D206" si="71">D124</f>
        <v>55783.94</v>
      </c>
      <c r="E206" s="10">
        <f t="shared" ref="E206:F206" si="72">E124</f>
        <v>54189.53</v>
      </c>
      <c r="F206" s="10">
        <f t="shared" si="72"/>
        <v>51981.22</v>
      </c>
      <c r="G206" s="10">
        <f t="shared" ref="G206:H206" si="73">G124</f>
        <v>44461.31</v>
      </c>
      <c r="H206" s="10">
        <f t="shared" si="73"/>
        <v>35375.160000000003</v>
      </c>
      <c r="I206" s="10">
        <f t="shared" ref="I206:N206" si="74">I124</f>
        <v>26290.95</v>
      </c>
      <c r="J206" s="10">
        <f t="shared" si="74"/>
        <v>17237.71</v>
      </c>
      <c r="K206" s="10">
        <f t="shared" si="74"/>
        <v>9382.25</v>
      </c>
      <c r="L206" s="10">
        <f t="shared" si="74"/>
        <v>62512.29</v>
      </c>
      <c r="M206" s="10">
        <f t="shared" si="74"/>
        <v>53834.69</v>
      </c>
      <c r="N206" s="10">
        <f t="shared" si="74"/>
        <v>44843.92</v>
      </c>
      <c r="O206" s="10"/>
      <c r="P206" s="10"/>
      <c r="Q206" s="10"/>
      <c r="R206" s="2"/>
      <c r="S206" s="2"/>
      <c r="T206" s="73">
        <f t="shared" si="62"/>
        <v>1</v>
      </c>
      <c r="U206" s="81"/>
    </row>
    <row r="207" spans="1:27" x14ac:dyDescent="0.25">
      <c r="B207" s="14">
        <v>5</v>
      </c>
      <c r="C207" s="14" t="s">
        <v>20</v>
      </c>
      <c r="D207" s="10">
        <f t="shared" ref="D207" si="75">D175</f>
        <v>-64848.12</v>
      </c>
      <c r="E207" s="10">
        <f t="shared" ref="E207:F207" si="76">E175</f>
        <v>-64525.4</v>
      </c>
      <c r="F207" s="10">
        <f t="shared" si="76"/>
        <v>-61776.78</v>
      </c>
      <c r="G207" s="10">
        <f t="shared" ref="G207:H207" si="77">G175</f>
        <v>-51075.41</v>
      </c>
      <c r="H207" s="10">
        <f t="shared" si="77"/>
        <v>-40504.980000000003</v>
      </c>
      <c r="I207" s="10">
        <f t="shared" ref="I207:N207" si="78">I175</f>
        <v>-29944.13</v>
      </c>
      <c r="J207" s="10">
        <f t="shared" si="78"/>
        <v>-18793.36</v>
      </c>
      <c r="K207" s="10">
        <f t="shared" si="78"/>
        <v>-11605.04</v>
      </c>
      <c r="L207" s="10">
        <f t="shared" si="78"/>
        <v>-73228.95</v>
      </c>
      <c r="M207" s="10">
        <f t="shared" si="78"/>
        <v>-61625.13</v>
      </c>
      <c r="N207" s="10">
        <f t="shared" si="78"/>
        <v>-50406.59</v>
      </c>
      <c r="O207" s="10"/>
      <c r="P207" s="10"/>
      <c r="Q207" s="10"/>
      <c r="T207" s="73">
        <f t="shared" si="62"/>
        <v>1</v>
      </c>
      <c r="U207" s="81"/>
    </row>
    <row r="208" spans="1:27" x14ac:dyDescent="0.25">
      <c r="B208" s="14">
        <v>6</v>
      </c>
      <c r="C208" s="14" t="s">
        <v>132</v>
      </c>
      <c r="D208" s="10">
        <f t="shared" ref="D208" si="79">D188</f>
        <v>114285.71</v>
      </c>
      <c r="E208" s="10">
        <f t="shared" ref="E208:F208" si="80">E188</f>
        <v>114285.71</v>
      </c>
      <c r="F208" s="10">
        <f t="shared" si="80"/>
        <v>114285.71</v>
      </c>
      <c r="G208" s="10">
        <f t="shared" ref="G208:H208" si="81">G188</f>
        <v>114285.71</v>
      </c>
      <c r="H208" s="10">
        <f t="shared" si="81"/>
        <v>114285.71</v>
      </c>
      <c r="I208" s="10">
        <f t="shared" ref="I208:N208" si="82">I188</f>
        <v>114285.71</v>
      </c>
      <c r="J208" s="10">
        <f t="shared" si="82"/>
        <v>114285.71</v>
      </c>
      <c r="K208" s="10">
        <f t="shared" si="82"/>
        <v>114285.71</v>
      </c>
      <c r="L208" s="10">
        <f t="shared" si="82"/>
        <v>114285.71</v>
      </c>
      <c r="M208" s="10">
        <f t="shared" si="82"/>
        <v>114285.71</v>
      </c>
      <c r="N208" s="10">
        <f t="shared" si="82"/>
        <v>114285.71</v>
      </c>
      <c r="O208" s="10"/>
      <c r="P208" s="10"/>
      <c r="Q208" s="10"/>
      <c r="T208" s="73">
        <f t="shared" si="62"/>
        <v>1</v>
      </c>
      <c r="U208" s="81"/>
    </row>
    <row r="209" spans="1:21" x14ac:dyDescent="0.25">
      <c r="B209" s="14">
        <v>7</v>
      </c>
      <c r="C209" s="14" t="s">
        <v>137</v>
      </c>
      <c r="D209" s="10">
        <f t="shared" ref="D209" si="83">D194</f>
        <v>-114285.71</v>
      </c>
      <c r="E209" s="10">
        <f t="shared" ref="E209:F209" si="84">E194</f>
        <v>-114285.71</v>
      </c>
      <c r="F209" s="10">
        <f t="shared" si="84"/>
        <v>-114285.71</v>
      </c>
      <c r="G209" s="10">
        <f t="shared" ref="G209:H209" si="85">G194</f>
        <v>-114285.71</v>
      </c>
      <c r="H209" s="10">
        <f t="shared" si="85"/>
        <v>-114285.71</v>
      </c>
      <c r="I209" s="10">
        <f t="shared" ref="I209:N209" si="86">I194</f>
        <v>-114285.71</v>
      </c>
      <c r="J209" s="10">
        <f t="shared" si="86"/>
        <v>-114285.71</v>
      </c>
      <c r="K209" s="10">
        <f t="shared" si="86"/>
        <v>-114285.71</v>
      </c>
      <c r="L209" s="10">
        <f t="shared" si="86"/>
        <v>-114285.71</v>
      </c>
      <c r="M209" s="10">
        <f t="shared" si="86"/>
        <v>-114285.71</v>
      </c>
      <c r="N209" s="10">
        <f t="shared" si="86"/>
        <v>-114285.71</v>
      </c>
      <c r="O209" s="10"/>
      <c r="P209" s="10"/>
      <c r="Q209" s="10"/>
      <c r="T209" s="73">
        <f t="shared" si="62"/>
        <v>1</v>
      </c>
      <c r="U209" s="81"/>
    </row>
    <row r="210" spans="1:21" x14ac:dyDescent="0.25">
      <c r="A210" s="2"/>
      <c r="B210" s="2"/>
      <c r="C210" s="2"/>
      <c r="D210" s="10">
        <f t="shared" ref="D210" si="87">SUM(D203:D209)</f>
        <v>1.6007106751203537E-10</v>
      </c>
      <c r="E210" s="10">
        <f t="shared" ref="E210" si="88">SUM(E203:E209)</f>
        <v>0</v>
      </c>
      <c r="F210" s="10">
        <f t="shared" ref="F210" si="89">SUM(F203:F209)</f>
        <v>0</v>
      </c>
      <c r="G210" s="10">
        <f t="shared" ref="G210" si="90">SUM(G203:G209)</f>
        <v>-1.4551915228366852E-10</v>
      </c>
      <c r="H210" s="10">
        <f t="shared" ref="H210:N210" si="91">SUM(H203:H209)</f>
        <v>0</v>
      </c>
      <c r="I210" s="10">
        <f t="shared" si="91"/>
        <v>0</v>
      </c>
      <c r="J210" s="10">
        <f t="shared" si="91"/>
        <v>0</v>
      </c>
      <c r="K210" s="10">
        <f t="shared" si="91"/>
        <v>0</v>
      </c>
      <c r="L210" s="10">
        <f t="shared" si="91"/>
        <v>0</v>
      </c>
      <c r="M210" s="10">
        <f t="shared" si="91"/>
        <v>-2.7648638933897018E-10</v>
      </c>
      <c r="N210" s="10">
        <f t="shared" si="91"/>
        <v>0</v>
      </c>
      <c r="O210" s="10"/>
      <c r="P210" s="10"/>
      <c r="Q210" s="10"/>
      <c r="R210" s="2"/>
      <c r="S210" s="2"/>
      <c r="T210" s="73">
        <f t="shared" si="62"/>
        <v>0</v>
      </c>
      <c r="U210" s="81"/>
    </row>
    <row r="211" spans="1:21" x14ac:dyDescent="0.25">
      <c r="D211" s="69"/>
      <c r="E211" s="69"/>
      <c r="F211" s="69"/>
      <c r="G211" s="69"/>
      <c r="H211" s="69"/>
      <c r="I211" s="69"/>
      <c r="J211" s="69"/>
      <c r="K211" s="10"/>
      <c r="L211" s="10"/>
      <c r="M211" s="10"/>
      <c r="N211" s="10"/>
      <c r="O211" s="10"/>
      <c r="P211" s="10"/>
      <c r="Q211" s="10"/>
      <c r="T211" s="73">
        <f t="shared" si="62"/>
        <v>0</v>
      </c>
      <c r="U211" s="81"/>
    </row>
    <row r="212" spans="1:21" x14ac:dyDescent="0.25">
      <c r="C212" s="8" t="s">
        <v>13</v>
      </c>
      <c r="D212" s="12">
        <f t="shared" ref="D212:I212" si="92">-D207-D206</f>
        <v>9064.18</v>
      </c>
      <c r="E212" s="12">
        <f t="shared" si="92"/>
        <v>10335.870000000003</v>
      </c>
      <c r="F212" s="12">
        <f t="shared" si="92"/>
        <v>9795.5599999999977</v>
      </c>
      <c r="G212" s="12">
        <f t="shared" si="92"/>
        <v>6614.1000000000058</v>
      </c>
      <c r="H212" s="12">
        <f t="shared" si="92"/>
        <v>5129.82</v>
      </c>
      <c r="I212" s="12">
        <f t="shared" si="92"/>
        <v>3653.1800000000003</v>
      </c>
      <c r="J212" s="12">
        <f t="shared" ref="J212:N212" si="93">-J207-J206</f>
        <v>1555.6500000000015</v>
      </c>
      <c r="K212" s="12">
        <f t="shared" si="93"/>
        <v>2222.7900000000009</v>
      </c>
      <c r="L212" s="12">
        <f t="shared" si="93"/>
        <v>10716.659999999996</v>
      </c>
      <c r="M212" s="12">
        <f t="shared" si="93"/>
        <v>7790.4399999999951</v>
      </c>
      <c r="N212" s="12">
        <f t="shared" si="93"/>
        <v>5562.6699999999983</v>
      </c>
      <c r="O212" s="12"/>
      <c r="P212" s="13"/>
      <c r="Q212" s="13"/>
      <c r="T212" s="73">
        <f t="shared" si="62"/>
        <v>0</v>
      </c>
      <c r="U212" s="81"/>
    </row>
    <row r="213" spans="1:21" x14ac:dyDescent="0.25">
      <c r="C213" s="2" t="s">
        <v>14</v>
      </c>
      <c r="D213" s="10">
        <f t="shared" ref="D213" si="94">+D212-E212</f>
        <v>-1271.6900000000023</v>
      </c>
      <c r="E213" s="10">
        <f t="shared" ref="E213" si="95">+E212-F212</f>
        <v>540.31000000000495</v>
      </c>
      <c r="F213" s="10">
        <f t="shared" ref="F213" si="96">+F212-G212</f>
        <v>3181.4599999999919</v>
      </c>
      <c r="G213" s="10">
        <f t="shared" ref="G213" si="97">+G212-H212</f>
        <v>1484.2800000000061</v>
      </c>
      <c r="H213" s="10">
        <f t="shared" ref="H213" si="98">+H212-I212</f>
        <v>1476.6399999999994</v>
      </c>
      <c r="I213" s="10">
        <f t="shared" ref="I213" si="99">+I212-J212</f>
        <v>2097.5299999999988</v>
      </c>
      <c r="J213" s="10">
        <f t="shared" ref="J213" si="100">+J212-K212</f>
        <v>-667.13999999999942</v>
      </c>
      <c r="K213" s="10">
        <f>K212</f>
        <v>2222.7900000000009</v>
      </c>
      <c r="L213" s="10">
        <f>L212-M212</f>
        <v>2926.2200000000012</v>
      </c>
      <c r="M213" s="10">
        <f>M212-N212</f>
        <v>2227.7699999999968</v>
      </c>
      <c r="N213" s="10"/>
      <c r="O213" s="10"/>
      <c r="P213" s="10"/>
      <c r="Q213" s="10"/>
      <c r="T213" s="73">
        <f t="shared" si="62"/>
        <v>0</v>
      </c>
      <c r="U213" s="81"/>
    </row>
  </sheetData>
  <autoFilter ref="A5:T21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94"/>
  <sheetViews>
    <sheetView tabSelected="1" topLeftCell="A79" zoomScale="80" zoomScaleNormal="80" workbookViewId="0">
      <selection activeCell="D1" sqref="D1:G94"/>
    </sheetView>
  </sheetViews>
  <sheetFormatPr baseColWidth="10" defaultColWidth="11.42578125" defaultRowHeight="15" x14ac:dyDescent="0.25"/>
  <cols>
    <col min="1" max="1" width="7" style="16" customWidth="1"/>
    <col min="2" max="2" width="8.140625" style="16" customWidth="1"/>
    <col min="3" max="3" width="5.28515625" style="16" customWidth="1"/>
    <col min="4" max="4" width="92" style="16" customWidth="1"/>
    <col min="5" max="5" width="6.28515625" style="16" customWidth="1"/>
    <col min="6" max="6" width="13.85546875" style="16" bestFit="1" customWidth="1"/>
    <col min="7" max="7" width="14.140625" style="16" bestFit="1" customWidth="1"/>
    <col min="8" max="16384" width="11.42578125" style="16"/>
  </cols>
  <sheetData>
    <row r="1" spans="2:7" ht="18" x14ac:dyDescent="0.25">
      <c r="B1" s="17"/>
      <c r="C1" s="17"/>
      <c r="D1" s="18" t="s">
        <v>172</v>
      </c>
      <c r="E1" s="19"/>
      <c r="F1" s="17"/>
      <c r="G1" s="20"/>
    </row>
    <row r="2" spans="2:7" ht="18" x14ac:dyDescent="0.25">
      <c r="B2" s="17"/>
      <c r="C2" s="17"/>
      <c r="D2" s="18" t="s">
        <v>142</v>
      </c>
      <c r="E2" s="19"/>
      <c r="F2" s="17"/>
      <c r="G2" s="20"/>
    </row>
    <row r="3" spans="2:7" ht="18" x14ac:dyDescent="0.25">
      <c r="B3" s="17"/>
      <c r="C3" s="17"/>
      <c r="D3" s="18" t="s">
        <v>143</v>
      </c>
      <c r="E3" s="19"/>
      <c r="F3" s="17"/>
      <c r="G3" s="20"/>
    </row>
    <row r="4" spans="2:7" ht="18" x14ac:dyDescent="0.25">
      <c r="B4" s="17"/>
      <c r="C4" s="17"/>
      <c r="D4" s="21" t="s">
        <v>228</v>
      </c>
      <c r="E4" s="19"/>
      <c r="F4" s="17"/>
      <c r="G4" s="20"/>
    </row>
    <row r="5" spans="2:7" ht="18" x14ac:dyDescent="0.25">
      <c r="B5" s="17"/>
      <c r="C5" s="17"/>
      <c r="D5" s="21" t="s">
        <v>144</v>
      </c>
      <c r="E5" s="19"/>
      <c r="F5" s="17"/>
      <c r="G5" s="20"/>
    </row>
    <row r="6" spans="2:7" x14ac:dyDescent="0.25">
      <c r="B6" s="17"/>
      <c r="C6" s="17"/>
      <c r="D6" s="17"/>
      <c r="E6" s="22"/>
      <c r="F6" s="17"/>
      <c r="G6" s="20"/>
    </row>
    <row r="7" spans="2:7" x14ac:dyDescent="0.25">
      <c r="B7" s="17"/>
      <c r="C7" s="17"/>
      <c r="D7" s="20" t="s">
        <v>8</v>
      </c>
      <c r="E7" s="22"/>
      <c r="F7" s="17"/>
      <c r="G7" s="17"/>
    </row>
    <row r="8" spans="2:7" x14ac:dyDescent="0.25">
      <c r="B8" s="17">
        <v>11</v>
      </c>
      <c r="C8" s="17"/>
      <c r="D8" s="20" t="s">
        <v>145</v>
      </c>
      <c r="E8" s="22"/>
      <c r="F8" s="17"/>
      <c r="G8" s="23">
        <f>SUM(F10:F17)</f>
        <v>1235423.98</v>
      </c>
    </row>
    <row r="9" spans="2:7" x14ac:dyDescent="0.25">
      <c r="B9" s="17"/>
      <c r="C9" s="17"/>
      <c r="D9" s="17"/>
      <c r="E9" s="22"/>
      <c r="F9" s="17"/>
      <c r="G9" s="17"/>
    </row>
    <row r="10" spans="2:7" x14ac:dyDescent="0.25">
      <c r="B10" s="17">
        <v>111</v>
      </c>
      <c r="C10" s="17"/>
      <c r="D10" s="17" t="s">
        <v>23</v>
      </c>
      <c r="E10" s="22"/>
      <c r="F10" s="24">
        <f>IFERROR(VLOOKUP(B10,'CUSCATLAN SV INVERSIONES'!$B$6:$K$199,3,FALSE),0)</f>
        <v>1202932.56</v>
      </c>
      <c r="G10" s="17"/>
    </row>
    <row r="11" spans="2:7" x14ac:dyDescent="0.25">
      <c r="B11" s="17">
        <v>112</v>
      </c>
      <c r="C11" s="17"/>
      <c r="D11" s="25" t="s">
        <v>146</v>
      </c>
      <c r="E11" s="22"/>
      <c r="F11" s="24">
        <f>IFERROR(VLOOKUP(B11,'CUSCATLAN SV INVERSIONES'!$B$6:$K$199,3,FALSE),0)</f>
        <v>0</v>
      </c>
      <c r="G11" s="17"/>
    </row>
    <row r="12" spans="2:7" x14ac:dyDescent="0.25">
      <c r="B12" s="17">
        <v>113</v>
      </c>
      <c r="C12" s="17"/>
      <c r="D12" s="17" t="s">
        <v>147</v>
      </c>
      <c r="E12" s="22"/>
      <c r="F12" s="24">
        <f>IFERROR(VLOOKUP(B12,'CUSCATLAN SV INVERSIONES'!$B$6:$K$199,3,FALSE),0)</f>
        <v>0</v>
      </c>
      <c r="G12" s="17"/>
    </row>
    <row r="13" spans="2:7" x14ac:dyDescent="0.25">
      <c r="B13" s="17">
        <v>114</v>
      </c>
      <c r="C13" s="17"/>
      <c r="D13" s="17" t="s">
        <v>148</v>
      </c>
      <c r="E13" s="22"/>
      <c r="F13" s="24">
        <f>IFERROR(VLOOKUP(B13,'CUSCATLAN SV INVERSIONES'!$B$6:$K$199,3,FALSE),0)</f>
        <v>0</v>
      </c>
      <c r="G13" s="17"/>
    </row>
    <row r="14" spans="2:7" x14ac:dyDescent="0.25">
      <c r="B14" s="17">
        <v>115</v>
      </c>
      <c r="C14" s="17"/>
      <c r="D14" s="17" t="s">
        <v>149</v>
      </c>
      <c r="E14" s="22"/>
      <c r="F14" s="24">
        <f>IFERROR(VLOOKUP(B14,'CUSCATLAN SV INVERSIONES'!$B$6:$K$199,3,FALSE),0)</f>
        <v>0</v>
      </c>
      <c r="G14" s="17"/>
    </row>
    <row r="15" spans="2:7" x14ac:dyDescent="0.25">
      <c r="B15" s="17">
        <v>116</v>
      </c>
      <c r="C15" s="17"/>
      <c r="D15" s="17" t="s">
        <v>31</v>
      </c>
      <c r="E15" s="22"/>
      <c r="F15" s="24">
        <f>IFERROR(VLOOKUP(B15,'CUSCATLAN SV INVERSIONES'!$B$6:$K$199,3,FALSE),0)</f>
        <v>0</v>
      </c>
      <c r="G15" s="17"/>
    </row>
    <row r="16" spans="2:7" x14ac:dyDescent="0.25">
      <c r="B16" s="17">
        <v>117</v>
      </c>
      <c r="C16" s="17"/>
      <c r="D16" s="17" t="s">
        <v>33</v>
      </c>
      <c r="E16" s="22"/>
      <c r="F16" s="24">
        <f>IFERROR(VLOOKUP(B16,'CUSCATLAN SV INVERSIONES'!$B$6:$K$199,3,FALSE),0)</f>
        <v>30088.91</v>
      </c>
      <c r="G16" s="17"/>
    </row>
    <row r="17" spans="2:7" x14ac:dyDescent="0.25">
      <c r="B17" s="17">
        <v>118</v>
      </c>
      <c r="C17" s="17"/>
      <c r="D17" s="17" t="s">
        <v>16</v>
      </c>
      <c r="E17" s="26"/>
      <c r="F17" s="27">
        <f>IFERROR(VLOOKUP(B17,'CUSCATLAN SV INVERSIONES'!$B$6:$K$199,3,FALSE),0)</f>
        <v>2402.5100000000002</v>
      </c>
      <c r="G17" s="28"/>
    </row>
    <row r="18" spans="2:7" x14ac:dyDescent="0.25">
      <c r="B18" s="17"/>
      <c r="C18" s="17"/>
      <c r="D18" s="17"/>
      <c r="E18" s="22"/>
      <c r="F18" s="17"/>
      <c r="G18" s="17"/>
    </row>
    <row r="19" spans="2:7" x14ac:dyDescent="0.25">
      <c r="B19" s="17">
        <v>12</v>
      </c>
      <c r="C19" s="17"/>
      <c r="D19" s="20" t="s">
        <v>150</v>
      </c>
      <c r="E19" s="22"/>
      <c r="F19" s="17"/>
      <c r="G19" s="23">
        <f>SUM(F21:F24)</f>
        <v>1505.02</v>
      </c>
    </row>
    <row r="20" spans="2:7" x14ac:dyDescent="0.25">
      <c r="B20" s="17"/>
      <c r="C20" s="17"/>
      <c r="D20" s="17"/>
      <c r="E20" s="22"/>
      <c r="F20" s="17"/>
      <c r="G20" s="17"/>
    </row>
    <row r="21" spans="2:7" x14ac:dyDescent="0.25">
      <c r="B21" s="17">
        <v>120</v>
      </c>
      <c r="C21" s="17"/>
      <c r="D21" s="17" t="s">
        <v>151</v>
      </c>
      <c r="E21" s="22"/>
      <c r="F21" s="24">
        <f>IFERROR(VLOOKUP(B21,'CUSCATLAN SV INVERSIONES'!$B$6:$K$199,3,FALSE),0)</f>
        <v>0</v>
      </c>
      <c r="G21" s="17"/>
    </row>
    <row r="22" spans="2:7" x14ac:dyDescent="0.25">
      <c r="B22" s="17">
        <v>121</v>
      </c>
      <c r="C22" s="17"/>
      <c r="D22" s="17" t="s">
        <v>152</v>
      </c>
      <c r="E22" s="22"/>
      <c r="F22" s="24">
        <f>IFERROR(VLOOKUP(B22,'CUSCATLAN SV INVERSIONES'!$B$6:$K$199,3,FALSE),0)</f>
        <v>0</v>
      </c>
      <c r="G22" s="17"/>
    </row>
    <row r="23" spans="2:7" x14ac:dyDescent="0.25">
      <c r="B23" s="17">
        <v>123</v>
      </c>
      <c r="C23" s="17"/>
      <c r="D23" s="17" t="s">
        <v>44</v>
      </c>
      <c r="E23" s="22"/>
      <c r="F23" s="24">
        <f>IFERROR(VLOOKUP(B23,'CUSCATLAN SV INVERSIONES'!$B$6:$K$199,3,FALSE),0)</f>
        <v>5.03</v>
      </c>
      <c r="G23" s="17"/>
    </row>
    <row r="24" spans="2:7" x14ac:dyDescent="0.25">
      <c r="B24" s="17">
        <v>126</v>
      </c>
      <c r="C24" s="17"/>
      <c r="D24" s="17" t="s">
        <v>48</v>
      </c>
      <c r="E24" s="22"/>
      <c r="F24" s="24">
        <f>IFERROR(VLOOKUP(B24,'CUSCATLAN SV INVERSIONES'!$B$6:$K$199,3,FALSE),0)</f>
        <v>1499.99</v>
      </c>
      <c r="G24" s="17"/>
    </row>
    <row r="25" spans="2:7" x14ac:dyDescent="0.25">
      <c r="B25" s="17"/>
      <c r="C25" s="17"/>
      <c r="D25" s="17"/>
      <c r="E25" s="26"/>
      <c r="F25" s="27"/>
      <c r="G25" s="28"/>
    </row>
    <row r="26" spans="2:7" ht="15.75" thickBot="1" x14ac:dyDescent="0.3">
      <c r="B26" s="17"/>
      <c r="C26" s="17"/>
      <c r="D26" s="20" t="s">
        <v>153</v>
      </c>
      <c r="E26" s="22"/>
      <c r="F26" s="17"/>
      <c r="G26" s="31">
        <f>+G8+G19</f>
        <v>1236929</v>
      </c>
    </row>
    <row r="27" spans="2:7" ht="15.75" thickTop="1" x14ac:dyDescent="0.25">
      <c r="B27" s="17"/>
      <c r="C27" s="17"/>
      <c r="D27" s="17"/>
      <c r="E27" s="22"/>
      <c r="F27" s="17"/>
      <c r="G27" s="17"/>
    </row>
    <row r="28" spans="2:7" x14ac:dyDescent="0.25">
      <c r="B28" s="17">
        <v>21</v>
      </c>
      <c r="C28" s="17"/>
      <c r="D28" s="20" t="s">
        <v>145</v>
      </c>
      <c r="E28" s="22"/>
      <c r="F28" s="17"/>
      <c r="G28" s="23">
        <f>SUM(F30:F33)</f>
        <v>17117.39</v>
      </c>
    </row>
    <row r="29" spans="2:7" x14ac:dyDescent="0.25">
      <c r="B29" s="17"/>
      <c r="C29" s="17"/>
      <c r="D29" s="17"/>
      <c r="E29" s="22"/>
      <c r="F29" s="17"/>
      <c r="G29" s="17"/>
    </row>
    <row r="30" spans="2:7" x14ac:dyDescent="0.25">
      <c r="B30" s="17">
        <v>212</v>
      </c>
      <c r="C30" s="17"/>
      <c r="D30" s="17" t="s">
        <v>51</v>
      </c>
      <c r="E30" s="22"/>
      <c r="F30" s="24">
        <f>-IFERROR(VLOOKUP(B30,'CUSCATLAN SV INVERSIONES'!$B$6:$K$199,3,FALSE),0)</f>
        <v>7045.88</v>
      </c>
      <c r="G30" s="17"/>
    </row>
    <row r="31" spans="2:7" x14ac:dyDescent="0.25">
      <c r="B31" s="17">
        <v>213</v>
      </c>
      <c r="C31" s="17"/>
      <c r="D31" s="17" t="s">
        <v>55</v>
      </c>
      <c r="E31" s="22"/>
      <c r="F31" s="24">
        <f>-IFERROR(VLOOKUP(B31,'CUSCATLAN SV INVERSIONES'!$B$6:$K$199,3,FALSE),0)</f>
        <v>6977.3</v>
      </c>
      <c r="G31" s="17"/>
    </row>
    <row r="32" spans="2:7" x14ac:dyDescent="0.25">
      <c r="B32" s="17">
        <v>214</v>
      </c>
      <c r="C32" s="17"/>
      <c r="D32" s="17" t="s">
        <v>68</v>
      </c>
      <c r="E32" s="17"/>
      <c r="F32" s="24">
        <f>-IFERROR(VLOOKUP(B32,'CUSCATLAN SV INVERSIONES'!$B$6:$K$199,3,FALSE),0)</f>
        <v>0</v>
      </c>
      <c r="G32" s="17"/>
    </row>
    <row r="33" spans="2:7" x14ac:dyDescent="0.25">
      <c r="B33" s="17">
        <v>215</v>
      </c>
      <c r="C33" s="17"/>
      <c r="D33" s="17" t="s">
        <v>72</v>
      </c>
      <c r="E33" s="22"/>
      <c r="F33" s="24">
        <f>-IFERROR(VLOOKUP(B33,'CUSCATLAN SV INVERSIONES'!$B$6:$K$199,3,FALSE),0)</f>
        <v>3094.21</v>
      </c>
      <c r="G33" s="17"/>
    </row>
    <row r="34" spans="2:7" x14ac:dyDescent="0.25">
      <c r="B34" s="17"/>
      <c r="C34" s="17"/>
      <c r="D34" s="17"/>
      <c r="E34" s="22"/>
      <c r="F34" s="17"/>
      <c r="G34" s="17"/>
    </row>
    <row r="35" spans="2:7" x14ac:dyDescent="0.25">
      <c r="B35" s="17">
        <v>22</v>
      </c>
      <c r="C35" s="17"/>
      <c r="D35" s="20" t="s">
        <v>154</v>
      </c>
      <c r="E35" s="22"/>
      <c r="F35" s="17"/>
      <c r="G35" s="32">
        <f>SUM(F36:F37)</f>
        <v>0</v>
      </c>
    </row>
    <row r="36" spans="2:7" x14ac:dyDescent="0.25">
      <c r="B36" s="17"/>
      <c r="C36" s="17"/>
      <c r="D36" s="17"/>
      <c r="E36" s="22"/>
      <c r="F36" s="17"/>
      <c r="G36" s="17"/>
    </row>
    <row r="37" spans="2:7" x14ac:dyDescent="0.25">
      <c r="B37" s="17">
        <v>223</v>
      </c>
      <c r="C37" s="17"/>
      <c r="D37" s="17" t="s">
        <v>155</v>
      </c>
      <c r="E37" s="22"/>
      <c r="F37" s="24">
        <f>-IFERROR(VLOOKUP(B37,'CUSCATLAN SV INVERSIONES'!$B$6:$K$199,3,FALSE),0)</f>
        <v>0</v>
      </c>
      <c r="G37" s="17"/>
    </row>
    <row r="38" spans="2:7" x14ac:dyDescent="0.25">
      <c r="B38" s="17"/>
      <c r="C38" s="17"/>
      <c r="D38" s="17"/>
      <c r="E38" s="22"/>
      <c r="F38" s="17"/>
      <c r="G38" s="17"/>
    </row>
    <row r="39" spans="2:7" x14ac:dyDescent="0.25">
      <c r="B39" s="17"/>
      <c r="C39" s="17"/>
      <c r="D39" s="20" t="s">
        <v>156</v>
      </c>
      <c r="E39" s="22"/>
      <c r="F39" s="17"/>
      <c r="G39" s="17"/>
    </row>
    <row r="40" spans="2:7" x14ac:dyDescent="0.25">
      <c r="B40" s="17"/>
      <c r="C40" s="17"/>
      <c r="D40" s="20" t="s">
        <v>19</v>
      </c>
      <c r="E40" s="22"/>
      <c r="F40" s="17"/>
      <c r="G40" s="23">
        <f>+F42</f>
        <v>690000</v>
      </c>
    </row>
    <row r="41" spans="2:7" x14ac:dyDescent="0.25">
      <c r="B41" s="17"/>
      <c r="C41" s="17"/>
      <c r="D41" s="17"/>
      <c r="E41" s="22"/>
      <c r="F41" s="17"/>
      <c r="G41" s="17"/>
    </row>
    <row r="42" spans="2:7" x14ac:dyDescent="0.25">
      <c r="B42" s="17">
        <v>310</v>
      </c>
      <c r="C42" s="17"/>
      <c r="D42" s="17" t="s">
        <v>10</v>
      </c>
      <c r="E42" s="22"/>
      <c r="F42" s="24">
        <f>-IFERROR(VLOOKUP(B42,'CUSCATLAN SV INVERSIONES'!$B$6:$K$199,3,FALSE),0)</f>
        <v>690000</v>
      </c>
      <c r="G42" s="17"/>
    </row>
    <row r="43" spans="2:7" x14ac:dyDescent="0.25">
      <c r="B43" s="17"/>
      <c r="C43" s="17"/>
      <c r="D43" s="17"/>
      <c r="E43" s="22"/>
      <c r="F43" s="17"/>
      <c r="G43" s="17"/>
    </row>
    <row r="44" spans="2:7" x14ac:dyDescent="0.25">
      <c r="B44" s="17"/>
      <c r="C44" s="17"/>
      <c r="D44" s="20" t="s">
        <v>157</v>
      </c>
      <c r="E44" s="22"/>
      <c r="F44" s="17"/>
      <c r="G44" s="23">
        <f>+F46</f>
        <v>137924.57</v>
      </c>
    </row>
    <row r="45" spans="2:7" x14ac:dyDescent="0.25">
      <c r="B45" s="17"/>
      <c r="C45" s="17"/>
      <c r="D45" s="17"/>
      <c r="E45" s="22"/>
      <c r="F45" s="17"/>
      <c r="G45" s="17"/>
    </row>
    <row r="46" spans="2:7" x14ac:dyDescent="0.25">
      <c r="B46" s="17">
        <v>320</v>
      </c>
      <c r="C46" s="17"/>
      <c r="D46" s="17" t="s">
        <v>77</v>
      </c>
      <c r="E46" s="22"/>
      <c r="F46" s="24">
        <f>-IFERROR(VLOOKUP(B46,'CUSCATLAN SV INVERSIONES'!$B$6:$K$199,3,FALSE),0)</f>
        <v>137924.57</v>
      </c>
      <c r="G46" s="17"/>
    </row>
    <row r="47" spans="2:7" x14ac:dyDescent="0.25">
      <c r="B47" s="17"/>
      <c r="C47" s="17"/>
      <c r="D47" s="17"/>
      <c r="E47" s="22"/>
      <c r="F47" s="17"/>
      <c r="G47" s="17"/>
    </row>
    <row r="48" spans="2:7" x14ac:dyDescent="0.25">
      <c r="B48" s="17">
        <v>33</v>
      </c>
      <c r="C48" s="17"/>
      <c r="D48" s="20" t="s">
        <v>158</v>
      </c>
      <c r="E48" s="22"/>
      <c r="F48" s="17"/>
      <c r="G48" s="33">
        <v>0</v>
      </c>
    </row>
    <row r="49" spans="2:7" x14ac:dyDescent="0.25">
      <c r="B49" s="17"/>
      <c r="C49" s="17"/>
      <c r="D49" s="20"/>
      <c r="E49" s="22"/>
      <c r="F49" s="17"/>
      <c r="G49" s="33"/>
    </row>
    <row r="50" spans="2:7" x14ac:dyDescent="0.25">
      <c r="B50" s="17">
        <v>34</v>
      </c>
      <c r="C50" s="17"/>
      <c r="D50" s="20" t="s">
        <v>78</v>
      </c>
      <c r="E50" s="22"/>
      <c r="F50" s="17"/>
      <c r="G50" s="23">
        <f>SUM(F52:F53)</f>
        <v>391887.04</v>
      </c>
    </row>
    <row r="51" spans="2:7" x14ac:dyDescent="0.25">
      <c r="B51" s="17"/>
      <c r="C51" s="17"/>
      <c r="D51" s="17"/>
      <c r="E51" s="22"/>
      <c r="F51" s="17"/>
      <c r="G51" s="17"/>
    </row>
    <row r="52" spans="2:7" x14ac:dyDescent="0.25">
      <c r="B52" s="17">
        <v>340</v>
      </c>
      <c r="C52" s="17"/>
      <c r="D52" s="17" t="s">
        <v>13</v>
      </c>
      <c r="E52" s="22"/>
      <c r="F52" s="24">
        <f>-IFERROR(VLOOKUP(B52,'CUSCATLAN SV INVERSIONES'!$B$6:$K$199,3,FALSE),0)</f>
        <v>382822.86</v>
      </c>
      <c r="G52" s="17"/>
    </row>
    <row r="53" spans="2:7" x14ac:dyDescent="0.25">
      <c r="B53" s="17">
        <v>341</v>
      </c>
      <c r="C53" s="17"/>
      <c r="D53" s="17" t="s">
        <v>159</v>
      </c>
      <c r="E53" s="22"/>
      <c r="F53" s="24">
        <f>'Estado Resultados BVES'!H60</f>
        <v>9064.1800000000094</v>
      </c>
      <c r="G53" s="17"/>
    </row>
    <row r="54" spans="2:7" x14ac:dyDescent="0.25">
      <c r="B54" s="17"/>
      <c r="C54" s="17"/>
      <c r="D54" s="17"/>
      <c r="E54" s="26"/>
      <c r="F54" s="28"/>
      <c r="G54" s="28"/>
    </row>
    <row r="55" spans="2:7" ht="15.75" thickBot="1" x14ac:dyDescent="0.3">
      <c r="B55" s="17"/>
      <c r="C55" s="17"/>
      <c r="D55" s="20" t="s">
        <v>160</v>
      </c>
      <c r="E55" s="22"/>
      <c r="F55" s="17"/>
      <c r="G55" s="39">
        <f>SUM(G28:G53)</f>
        <v>1236929</v>
      </c>
    </row>
    <row r="56" spans="2:7" ht="15.75" thickTop="1" x14ac:dyDescent="0.25">
      <c r="B56" s="17"/>
      <c r="C56" s="17"/>
      <c r="D56" s="17"/>
      <c r="E56" s="22"/>
      <c r="F56" s="17"/>
      <c r="G56" s="17"/>
    </row>
    <row r="57" spans="2:7" x14ac:dyDescent="0.25">
      <c r="B57" s="17"/>
      <c r="C57" s="17"/>
      <c r="D57" s="17"/>
      <c r="E57" s="22"/>
      <c r="F57" s="17"/>
      <c r="G57" s="20"/>
    </row>
    <row r="58" spans="2:7" x14ac:dyDescent="0.25">
      <c r="B58" s="17"/>
      <c r="C58" s="17"/>
      <c r="D58" s="17"/>
      <c r="E58" s="22"/>
      <c r="F58" s="17"/>
      <c r="G58" s="20"/>
    </row>
    <row r="59" spans="2:7" x14ac:dyDescent="0.25">
      <c r="B59" s="17">
        <v>61</v>
      </c>
      <c r="C59" s="20"/>
      <c r="D59" s="20" t="s">
        <v>133</v>
      </c>
      <c r="E59" s="32"/>
      <c r="F59" s="20"/>
      <c r="G59" s="23">
        <f>SUM(F60:F63)</f>
        <v>114285.71</v>
      </c>
    </row>
    <row r="60" spans="2:7" x14ac:dyDescent="0.25">
      <c r="B60" s="17">
        <v>610</v>
      </c>
      <c r="C60" s="17"/>
      <c r="D60" s="17" t="s">
        <v>134</v>
      </c>
      <c r="E60" s="22"/>
      <c r="F60" s="24">
        <f>IFERROR(VLOOKUP(B60,'CUSCATLAN SV INVERSIONES'!$B$6:$K$199,3,FALSE),0)</f>
        <v>114285.71</v>
      </c>
      <c r="G60" s="20"/>
    </row>
    <row r="61" spans="2:7" x14ac:dyDescent="0.25">
      <c r="B61" s="17">
        <v>612</v>
      </c>
      <c r="C61" s="17"/>
      <c r="D61" s="36" t="s">
        <v>161</v>
      </c>
      <c r="E61" s="22"/>
      <c r="F61" s="24">
        <f>IFERROR(VLOOKUP(B61,'CUSCATLAN SV INVERSIONES'!$B$6:$K$199,3,FALSE),0)</f>
        <v>0</v>
      </c>
      <c r="G61" s="20"/>
    </row>
    <row r="62" spans="2:7" x14ac:dyDescent="0.25">
      <c r="B62" s="17">
        <v>613</v>
      </c>
      <c r="C62" s="17"/>
      <c r="D62" s="17" t="s">
        <v>162</v>
      </c>
      <c r="E62" s="22"/>
      <c r="F62" s="24">
        <f>IFERROR(VLOOKUP(B62,'CUSCATLAN SV INVERSIONES'!$B$6:$K$199,3,FALSE),0)</f>
        <v>0</v>
      </c>
      <c r="G62" s="20"/>
    </row>
    <row r="63" spans="2:7" x14ac:dyDescent="0.25">
      <c r="B63" s="17"/>
      <c r="C63" s="17"/>
      <c r="D63" s="17"/>
      <c r="E63" s="22"/>
      <c r="F63" s="24"/>
      <c r="G63" s="20"/>
    </row>
    <row r="64" spans="2:7" x14ac:dyDescent="0.25">
      <c r="B64" s="17">
        <v>62</v>
      </c>
      <c r="C64" s="20"/>
      <c r="D64" s="20" t="s">
        <v>163</v>
      </c>
      <c r="E64" s="32"/>
      <c r="F64" s="20"/>
      <c r="G64" s="23">
        <f>SUM(F65:F67)</f>
        <v>0</v>
      </c>
    </row>
    <row r="65" spans="2:7" x14ac:dyDescent="0.25">
      <c r="B65" s="17">
        <v>620</v>
      </c>
      <c r="C65" s="17"/>
      <c r="D65" s="17" t="s">
        <v>164</v>
      </c>
      <c r="E65" s="22"/>
      <c r="F65" s="24">
        <f>IFERROR(VLOOKUP(B65,'CUSCATLAN SV INVERSIONES'!$B$6:$K$199,3,FALSE),0)</f>
        <v>0</v>
      </c>
      <c r="G65" s="20"/>
    </row>
    <row r="66" spans="2:7" x14ac:dyDescent="0.25">
      <c r="B66" s="17">
        <v>621</v>
      </c>
      <c r="C66" s="17"/>
      <c r="D66" s="17" t="s">
        <v>165</v>
      </c>
      <c r="E66" s="22"/>
      <c r="F66" s="24">
        <f>IFERROR(VLOOKUP(B66,'CUSCATLAN SV INVERSIONES'!$B$6:$K$199,3,FALSE),0)</f>
        <v>0</v>
      </c>
      <c r="G66" s="20"/>
    </row>
    <row r="67" spans="2:7" x14ac:dyDescent="0.25">
      <c r="B67" s="17"/>
      <c r="C67" s="17"/>
      <c r="D67" s="17"/>
      <c r="E67" s="26"/>
      <c r="F67" s="28"/>
      <c r="G67" s="41"/>
    </row>
    <row r="68" spans="2:7" ht="16.5" thickBot="1" x14ac:dyDescent="0.3">
      <c r="B68" s="17"/>
      <c r="C68" s="37"/>
      <c r="D68" s="37" t="s">
        <v>166</v>
      </c>
      <c r="E68" s="38"/>
      <c r="F68" s="37"/>
      <c r="G68" s="40">
        <f>SUM(G59:G67)</f>
        <v>114285.71</v>
      </c>
    </row>
    <row r="69" spans="2:7" ht="15.75" thickTop="1" x14ac:dyDescent="0.25">
      <c r="B69" s="17"/>
      <c r="C69" s="17"/>
      <c r="D69" s="17"/>
      <c r="E69" s="22"/>
      <c r="F69" s="17"/>
      <c r="G69" s="20"/>
    </row>
    <row r="70" spans="2:7" x14ac:dyDescent="0.25">
      <c r="B70" s="17"/>
      <c r="C70" s="17"/>
      <c r="D70" s="17"/>
      <c r="E70" s="22"/>
      <c r="F70" s="17"/>
      <c r="G70" s="20"/>
    </row>
    <row r="71" spans="2:7" x14ac:dyDescent="0.25">
      <c r="B71" s="17"/>
      <c r="C71" s="17"/>
      <c r="D71" s="17"/>
      <c r="E71" s="22"/>
      <c r="F71" s="17"/>
      <c r="G71" s="20"/>
    </row>
    <row r="72" spans="2:7" x14ac:dyDescent="0.25">
      <c r="B72" s="17">
        <v>71</v>
      </c>
      <c r="C72" s="20"/>
      <c r="D72" s="20" t="s">
        <v>167</v>
      </c>
      <c r="E72" s="32"/>
      <c r="F72" s="20"/>
      <c r="G72" s="23">
        <f>SUM(F73:F75)</f>
        <v>114285.71</v>
      </c>
    </row>
    <row r="73" spans="2:7" x14ac:dyDescent="0.25">
      <c r="B73" s="17">
        <v>710</v>
      </c>
      <c r="C73" s="17"/>
      <c r="D73" s="17" t="s">
        <v>139</v>
      </c>
      <c r="E73" s="22"/>
      <c r="F73" s="24">
        <f>-IFERROR(VLOOKUP(B73,'CUSCATLAN SV INVERSIONES'!$B$6:$K$199,3,FALSE),0)</f>
        <v>114285.71</v>
      </c>
      <c r="G73" s="20"/>
    </row>
    <row r="74" spans="2:7" x14ac:dyDescent="0.25">
      <c r="B74" s="17">
        <v>713</v>
      </c>
      <c r="C74" s="17"/>
      <c r="D74" s="17" t="s">
        <v>168</v>
      </c>
      <c r="E74" s="22"/>
      <c r="F74" s="24">
        <f>-IFERROR(VLOOKUP(B74,'CUSCATLAN SV INVERSIONES'!$B$6:$K$199,3,FALSE),0)</f>
        <v>0</v>
      </c>
      <c r="G74" s="20"/>
    </row>
    <row r="75" spans="2:7" x14ac:dyDescent="0.25">
      <c r="B75" s="17"/>
      <c r="C75" s="17"/>
      <c r="D75" s="17"/>
      <c r="E75" s="22"/>
      <c r="F75" s="24"/>
      <c r="G75" s="20"/>
    </row>
    <row r="76" spans="2:7" x14ac:dyDescent="0.25">
      <c r="B76" s="17">
        <v>72</v>
      </c>
      <c r="C76" s="20"/>
      <c r="D76" s="20" t="s">
        <v>163</v>
      </c>
      <c r="E76" s="32"/>
      <c r="F76" s="20"/>
      <c r="G76" s="23">
        <f>SUM(F77:F79)</f>
        <v>0</v>
      </c>
    </row>
    <row r="77" spans="2:7" x14ac:dyDescent="0.25">
      <c r="B77" s="17">
        <v>720</v>
      </c>
      <c r="C77" s="17"/>
      <c r="D77" s="17" t="s">
        <v>169</v>
      </c>
      <c r="E77" s="22"/>
      <c r="F77" s="24">
        <f>-IFERROR(VLOOKUP(B77,'CUSCATLAN SV INVERSIONES'!$B$6:$K$199,3,FALSE),0)</f>
        <v>0</v>
      </c>
      <c r="G77" s="20"/>
    </row>
    <row r="78" spans="2:7" x14ac:dyDescent="0.25">
      <c r="B78" s="17">
        <v>721</v>
      </c>
      <c r="C78" s="17"/>
      <c r="D78" s="17" t="s">
        <v>170</v>
      </c>
      <c r="E78" s="22"/>
      <c r="F78" s="24">
        <f>-IFERROR(VLOOKUP(B78,'CUSCATLAN SV INVERSIONES'!$B$6:$K$199,3,FALSE),0)</f>
        <v>0</v>
      </c>
      <c r="G78" s="20"/>
    </row>
    <row r="79" spans="2:7" x14ac:dyDescent="0.25">
      <c r="B79" s="17"/>
      <c r="C79" s="17"/>
      <c r="D79" s="17"/>
      <c r="E79" s="26"/>
      <c r="F79" s="28"/>
      <c r="G79" s="41"/>
    </row>
    <row r="80" spans="2:7" ht="16.5" thickBot="1" x14ac:dyDescent="0.3">
      <c r="B80" s="17"/>
      <c r="C80" s="37"/>
      <c r="D80" s="37" t="s">
        <v>171</v>
      </c>
      <c r="E80" s="38"/>
      <c r="F80" s="37"/>
      <c r="G80" s="40">
        <f>SUM(G72:G79)</f>
        <v>114285.71</v>
      </c>
    </row>
    <row r="81" spans="2:7" ht="15.75" thickTop="1" x14ac:dyDescent="0.25">
      <c r="B81" s="17"/>
      <c r="C81" s="17"/>
      <c r="D81" s="17"/>
      <c r="E81" s="22"/>
      <c r="F81" s="17"/>
      <c r="G81" s="23">
        <f>+G68-G80</f>
        <v>0</v>
      </c>
    </row>
    <row r="82" spans="2:7" x14ac:dyDescent="0.25">
      <c r="B82" s="17"/>
      <c r="C82" s="17"/>
      <c r="D82" s="17"/>
      <c r="E82" s="22"/>
      <c r="F82" s="17"/>
      <c r="G82" s="23"/>
    </row>
    <row r="83" spans="2:7" x14ac:dyDescent="0.25">
      <c r="B83" s="17"/>
      <c r="C83" s="17"/>
      <c r="D83" s="17"/>
      <c r="E83" s="22"/>
      <c r="F83" s="17"/>
      <c r="G83" s="17"/>
    </row>
    <row r="84" spans="2:7" x14ac:dyDescent="0.25">
      <c r="B84" s="17"/>
      <c r="C84" s="17"/>
      <c r="D84" s="17"/>
      <c r="E84" s="22"/>
      <c r="F84" s="17"/>
      <c r="G84" s="23"/>
    </row>
    <row r="85" spans="2:7" x14ac:dyDescent="0.25">
      <c r="B85" s="17"/>
      <c r="C85" s="17"/>
      <c r="D85" s="87" t="s">
        <v>230</v>
      </c>
      <c r="E85" s="22"/>
      <c r="F85" s="17"/>
      <c r="G85" s="17"/>
    </row>
    <row r="86" spans="2:7" x14ac:dyDescent="0.25">
      <c r="B86" s="17"/>
      <c r="C86" s="17"/>
      <c r="D86" s="87" t="s">
        <v>231</v>
      </c>
      <c r="E86" s="22"/>
      <c r="F86" s="17"/>
      <c r="G86" s="17"/>
    </row>
    <row r="87" spans="2:7" x14ac:dyDescent="0.25">
      <c r="B87" s="17"/>
      <c r="C87" s="17"/>
      <c r="D87" s="87"/>
      <c r="E87" s="22"/>
      <c r="F87" s="17"/>
      <c r="G87" s="17"/>
    </row>
    <row r="88" spans="2:7" ht="17.25" x14ac:dyDescent="0.35">
      <c r="B88" s="17"/>
      <c r="C88" s="17"/>
      <c r="D88" s="87"/>
      <c r="E88" s="91"/>
      <c r="F88" s="91"/>
      <c r="G88" s="17"/>
    </row>
    <row r="89" spans="2:7" ht="15.75" x14ac:dyDescent="0.25">
      <c r="B89" s="17"/>
      <c r="C89" s="17"/>
      <c r="D89" s="88"/>
      <c r="E89" s="35"/>
      <c r="F89" s="34"/>
      <c r="G89" s="23"/>
    </row>
    <row r="90" spans="2:7" ht="15.75" x14ac:dyDescent="0.25">
      <c r="B90" s="17"/>
      <c r="C90" s="17"/>
      <c r="D90" s="88"/>
      <c r="E90" s="34"/>
      <c r="F90" s="34"/>
      <c r="G90" s="23"/>
    </row>
    <row r="91" spans="2:7" ht="15.75" x14ac:dyDescent="0.25">
      <c r="B91" s="17"/>
      <c r="C91" s="17"/>
      <c r="D91" s="88"/>
      <c r="E91" s="35"/>
      <c r="F91" s="34"/>
      <c r="G91" s="17"/>
    </row>
    <row r="92" spans="2:7" x14ac:dyDescent="0.25">
      <c r="D92" s="88"/>
      <c r="E92" s="22"/>
      <c r="F92" s="17"/>
    </row>
    <row r="93" spans="2:7" x14ac:dyDescent="0.25">
      <c r="D93" s="87" t="s">
        <v>232</v>
      </c>
      <c r="E93" s="22"/>
      <c r="F93" s="17"/>
    </row>
    <row r="94" spans="2:7" x14ac:dyDescent="0.25">
      <c r="D94" s="87" t="s">
        <v>233</v>
      </c>
      <c r="E94" s="22"/>
      <c r="F94" s="17"/>
    </row>
  </sheetData>
  <mergeCells count="1">
    <mergeCell ref="E88:F88"/>
  </mergeCells>
  <pageMargins left="1.1023622047244095" right="0.70866141732283472" top="0.39370078740157483" bottom="0.74803149606299213" header="0.19685039370078741" footer="0.31496062992125984"/>
  <pageSetup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94"/>
  <sheetViews>
    <sheetView topLeftCell="A68" zoomScale="80" zoomScaleNormal="80" workbookViewId="0">
      <selection activeCell="F89" sqref="F89"/>
    </sheetView>
  </sheetViews>
  <sheetFormatPr baseColWidth="10" defaultColWidth="11.42578125" defaultRowHeight="15" x14ac:dyDescent="0.25"/>
  <cols>
    <col min="1" max="1" width="5.85546875" style="16" customWidth="1"/>
    <col min="2" max="2" width="3.7109375" style="16" customWidth="1"/>
    <col min="3" max="3" width="6.5703125" style="16" customWidth="1"/>
    <col min="4" max="4" width="4.7109375" style="16" customWidth="1"/>
    <col min="5" max="5" width="20.7109375" style="16" customWidth="1"/>
    <col min="6" max="6" width="65.7109375" style="16" customWidth="1"/>
    <col min="7" max="7" width="22" style="16" customWidth="1"/>
    <col min="8" max="8" width="18.140625" style="16" customWidth="1"/>
    <col min="9" max="16384" width="11.42578125" style="16"/>
  </cols>
  <sheetData>
    <row r="1" spans="2:8" x14ac:dyDescent="0.25">
      <c r="B1" s="17"/>
      <c r="C1" s="44"/>
      <c r="D1" s="17"/>
      <c r="E1" s="17"/>
      <c r="F1" s="22"/>
      <c r="G1" s="17"/>
      <c r="H1" s="20"/>
    </row>
    <row r="2" spans="2:8" ht="18" x14ac:dyDescent="0.25">
      <c r="B2" s="17"/>
      <c r="C2" s="44"/>
      <c r="D2" s="17"/>
      <c r="E2" s="18" t="s">
        <v>172</v>
      </c>
      <c r="F2" s="19"/>
      <c r="G2" s="17"/>
      <c r="H2" s="20"/>
    </row>
    <row r="3" spans="2:8" ht="18" x14ac:dyDescent="0.25">
      <c r="B3" s="17"/>
      <c r="C3" s="44"/>
      <c r="D3" s="17"/>
      <c r="E3" s="18" t="s">
        <v>142</v>
      </c>
      <c r="F3" s="19"/>
      <c r="G3" s="17"/>
      <c r="H3" s="20"/>
    </row>
    <row r="4" spans="2:8" ht="18" x14ac:dyDescent="0.25">
      <c r="B4" s="17"/>
      <c r="C4" s="44"/>
      <c r="D4" s="17"/>
      <c r="E4" s="18" t="s">
        <v>143</v>
      </c>
      <c r="F4" s="19"/>
      <c r="G4" s="17"/>
      <c r="H4" s="20"/>
    </row>
    <row r="5" spans="2:8" ht="18" x14ac:dyDescent="0.25">
      <c r="B5" s="17"/>
      <c r="C5" s="44"/>
      <c r="D5" s="17"/>
      <c r="E5" s="21" t="s">
        <v>173</v>
      </c>
      <c r="F5" s="19"/>
      <c r="G5" s="17"/>
      <c r="H5" s="20"/>
    </row>
    <row r="6" spans="2:8" ht="18" x14ac:dyDescent="0.25">
      <c r="B6" s="17"/>
      <c r="C6" s="44"/>
      <c r="D6" s="17"/>
      <c r="E6" s="21" t="s">
        <v>229</v>
      </c>
      <c r="F6" s="19"/>
      <c r="G6" s="17"/>
      <c r="H6" s="20"/>
    </row>
    <row r="7" spans="2:8" ht="18" x14ac:dyDescent="0.25">
      <c r="B7" s="17"/>
      <c r="C7" s="44"/>
      <c r="D7" s="17"/>
      <c r="E7" s="21" t="s">
        <v>144</v>
      </c>
      <c r="F7" s="19"/>
      <c r="G7" s="17"/>
      <c r="H7" s="20"/>
    </row>
    <row r="8" spans="2:8" x14ac:dyDescent="0.25">
      <c r="B8" s="17"/>
      <c r="C8" s="44"/>
      <c r="D8" s="17"/>
      <c r="E8" s="17"/>
      <c r="F8" s="22"/>
      <c r="G8" s="17"/>
      <c r="H8" s="20"/>
    </row>
    <row r="9" spans="2:8" x14ac:dyDescent="0.25">
      <c r="B9" s="42"/>
      <c r="C9" s="62">
        <v>5</v>
      </c>
      <c r="D9" s="42"/>
      <c r="E9" s="42" t="s">
        <v>20</v>
      </c>
      <c r="F9" s="43"/>
      <c r="G9" s="43"/>
      <c r="H9" s="43"/>
    </row>
    <row r="10" spans="2:8" x14ac:dyDescent="0.25">
      <c r="B10" s="17"/>
      <c r="C10" s="57"/>
      <c r="D10" s="17"/>
      <c r="E10" s="17"/>
      <c r="F10" s="22"/>
      <c r="G10" s="17"/>
      <c r="H10" s="20"/>
    </row>
    <row r="11" spans="2:8" x14ac:dyDescent="0.25">
      <c r="B11" s="17"/>
      <c r="C11" s="57">
        <v>51</v>
      </c>
      <c r="D11" s="17"/>
      <c r="E11" s="20" t="s">
        <v>174</v>
      </c>
      <c r="F11" s="22"/>
      <c r="G11" s="17"/>
      <c r="H11" s="23">
        <f>SUM(G12:G14)</f>
        <v>0</v>
      </c>
    </row>
    <row r="12" spans="2:8" x14ac:dyDescent="0.25">
      <c r="B12" s="17"/>
      <c r="C12" s="57"/>
      <c r="D12" s="17"/>
      <c r="E12" s="17"/>
      <c r="F12" s="22"/>
      <c r="G12" s="17"/>
      <c r="H12" s="20"/>
    </row>
    <row r="13" spans="2:8" x14ac:dyDescent="0.25">
      <c r="B13" s="17"/>
      <c r="C13" s="58">
        <v>510</v>
      </c>
      <c r="D13" s="17"/>
      <c r="E13" s="17" t="s">
        <v>175</v>
      </c>
      <c r="F13" s="22"/>
      <c r="G13" s="24">
        <f>-IFERROR(VLOOKUP(C13,'CUSCATLAN SV INVERSIONES'!$B$6:$K$199,3,FALSE),0)</f>
        <v>0</v>
      </c>
      <c r="H13" s="20"/>
    </row>
    <row r="14" spans="2:8" x14ac:dyDescent="0.25">
      <c r="B14" s="17"/>
      <c r="C14" s="58">
        <v>512</v>
      </c>
      <c r="D14" s="17"/>
      <c r="E14" s="17" t="s">
        <v>176</v>
      </c>
      <c r="F14" s="22"/>
      <c r="G14" s="24">
        <f>-IFERROR(VLOOKUP(C14,'CUSCATLAN SV INVERSIONES'!$B$6:$K$199,3,FALSE),0)</f>
        <v>0</v>
      </c>
      <c r="H14" s="20"/>
    </row>
    <row r="15" spans="2:8" x14ac:dyDescent="0.25">
      <c r="B15" s="17"/>
      <c r="C15" s="57"/>
      <c r="D15" s="17"/>
      <c r="E15" s="17"/>
      <c r="F15" s="22"/>
      <c r="G15" s="17"/>
      <c r="H15" s="20"/>
    </row>
    <row r="16" spans="2:8" x14ac:dyDescent="0.25">
      <c r="B16" s="17"/>
      <c r="C16" s="57">
        <v>41</v>
      </c>
      <c r="D16" s="17"/>
      <c r="E16" s="20" t="s">
        <v>177</v>
      </c>
      <c r="F16" s="22"/>
      <c r="G16" s="17"/>
      <c r="H16" s="32">
        <f>SUM(G16:G21)</f>
        <v>16898.66</v>
      </c>
    </row>
    <row r="17" spans="2:8" x14ac:dyDescent="0.25">
      <c r="B17" s="17"/>
      <c r="C17" s="57"/>
      <c r="D17" s="17"/>
      <c r="E17" s="17"/>
      <c r="F17" s="22"/>
      <c r="G17" s="17"/>
      <c r="H17" s="20"/>
    </row>
    <row r="18" spans="2:8" x14ac:dyDescent="0.25">
      <c r="B18" s="17"/>
      <c r="C18" s="58">
        <v>410</v>
      </c>
      <c r="D18" s="17"/>
      <c r="E18" s="17" t="s">
        <v>178</v>
      </c>
      <c r="F18" s="17"/>
      <c r="G18" s="24">
        <f>IFERROR(VLOOKUP(C18,'CUSCATLAN SV INVERSIONES'!$B$6:$K$199,3,FALSE),0)</f>
        <v>2712</v>
      </c>
      <c r="H18" s="32"/>
    </row>
    <row r="19" spans="2:8" x14ac:dyDescent="0.25">
      <c r="B19" s="17"/>
      <c r="C19" s="58">
        <v>411</v>
      </c>
      <c r="D19" s="17"/>
      <c r="E19" s="17" t="s">
        <v>179</v>
      </c>
      <c r="F19" s="30"/>
      <c r="G19" s="24">
        <f>IFERROR(VLOOKUP(C19,'CUSCATLAN SV INVERSIONES'!$B$6:$K$199,3,FALSE),0)</f>
        <v>0</v>
      </c>
      <c r="H19" s="45"/>
    </row>
    <row r="20" spans="2:8" x14ac:dyDescent="0.25">
      <c r="B20" s="17"/>
      <c r="C20" s="58">
        <v>412</v>
      </c>
      <c r="D20" s="17"/>
      <c r="E20" s="17" t="s">
        <v>180</v>
      </c>
      <c r="F20" s="30"/>
      <c r="G20" s="24">
        <f>IFERROR(VLOOKUP(C20,'CUSCATLAN SV INVERSIONES'!$B$6:$K$199,3,FALSE),0)</f>
        <v>14091.46</v>
      </c>
      <c r="H20" s="45"/>
    </row>
    <row r="21" spans="2:8" x14ac:dyDescent="0.25">
      <c r="B21" s="17"/>
      <c r="C21" s="58">
        <v>413</v>
      </c>
      <c r="D21" s="17"/>
      <c r="E21" s="17" t="s">
        <v>207</v>
      </c>
      <c r="F21" s="30"/>
      <c r="G21" s="27">
        <f>IFERROR(VLOOKUP(C21,'CUSCATLAN SV INVERSIONES'!$B$6:$K$199,3,FALSE),0)</f>
        <v>95.2</v>
      </c>
      <c r="H21" s="60"/>
    </row>
    <row r="22" spans="2:8" x14ac:dyDescent="0.25">
      <c r="B22" s="17"/>
      <c r="C22" s="57"/>
      <c r="D22" s="17"/>
      <c r="E22" s="17"/>
      <c r="F22" s="22"/>
      <c r="G22" s="17"/>
      <c r="H22" s="20"/>
    </row>
    <row r="23" spans="2:8" x14ac:dyDescent="0.25">
      <c r="B23" s="17"/>
      <c r="C23" s="57"/>
      <c r="D23" s="17"/>
      <c r="E23" s="20" t="s">
        <v>181</v>
      </c>
      <c r="F23" s="22"/>
      <c r="G23" s="17"/>
      <c r="H23" s="23">
        <f>+H11-H16</f>
        <v>-16898.66</v>
      </c>
    </row>
    <row r="24" spans="2:8" x14ac:dyDescent="0.25">
      <c r="B24" s="17"/>
      <c r="C24" s="57"/>
      <c r="D24" s="17"/>
      <c r="F24" s="22"/>
      <c r="G24" s="17"/>
      <c r="H24" s="23"/>
    </row>
    <row r="25" spans="2:8" x14ac:dyDescent="0.25">
      <c r="B25" s="17"/>
      <c r="C25" s="57"/>
      <c r="D25" s="17"/>
      <c r="E25" s="20"/>
      <c r="F25" s="22"/>
      <c r="G25" s="17"/>
      <c r="H25" s="23"/>
    </row>
    <row r="26" spans="2:8" x14ac:dyDescent="0.25">
      <c r="B26" s="17"/>
      <c r="C26" s="57"/>
      <c r="D26" s="17"/>
      <c r="E26" s="20" t="s">
        <v>182</v>
      </c>
      <c r="F26" s="22"/>
      <c r="G26" s="17"/>
      <c r="H26" s="20"/>
    </row>
    <row r="27" spans="2:8" x14ac:dyDescent="0.25">
      <c r="B27" s="17"/>
      <c r="C27" s="57"/>
      <c r="D27" s="17"/>
      <c r="E27" s="17"/>
      <c r="F27" s="22"/>
      <c r="G27" s="17"/>
      <c r="H27" s="20"/>
    </row>
    <row r="28" spans="2:8" x14ac:dyDescent="0.25">
      <c r="B28" s="17"/>
      <c r="C28" s="61">
        <v>52</v>
      </c>
      <c r="D28" s="17"/>
      <c r="E28" s="20" t="s">
        <v>124</v>
      </c>
      <c r="F28" s="22"/>
      <c r="G28" s="17"/>
      <c r="H28" s="23">
        <f>SUM(G28:G32)</f>
        <v>64848.12</v>
      </c>
    </row>
    <row r="29" spans="2:8" x14ac:dyDescent="0.25">
      <c r="B29" s="17"/>
      <c r="C29" s="57"/>
      <c r="D29" s="17"/>
      <c r="E29" s="17"/>
      <c r="F29" s="22"/>
      <c r="G29" s="17"/>
      <c r="H29" s="20"/>
    </row>
    <row r="30" spans="2:8" x14ac:dyDescent="0.25">
      <c r="B30" s="17"/>
      <c r="C30" s="58">
        <v>521</v>
      </c>
      <c r="D30" s="17"/>
      <c r="E30" s="17" t="s">
        <v>183</v>
      </c>
      <c r="F30" s="45"/>
      <c r="G30" s="24">
        <f>-IFERROR(VLOOKUP(C30,'CUSCATLAN SV INVERSIONES'!$B$6:$K$199,3,FALSE),0)</f>
        <v>9</v>
      </c>
      <c r="H30" s="46"/>
    </row>
    <row r="31" spans="2:8" x14ac:dyDescent="0.25">
      <c r="B31" s="17"/>
      <c r="C31" s="58">
        <v>522</v>
      </c>
      <c r="D31" s="17"/>
      <c r="E31" s="17" t="s">
        <v>184</v>
      </c>
      <c r="F31" s="30"/>
      <c r="G31" s="24">
        <f>-IFERROR(VLOOKUP(C31,'CUSCATLAN SV INVERSIONES'!$B$6:$K$199,3,FALSE),0)</f>
        <v>0</v>
      </c>
      <c r="H31" s="46"/>
    </row>
    <row r="32" spans="2:8" x14ac:dyDescent="0.25">
      <c r="B32" s="17"/>
      <c r="C32" s="58">
        <v>524</v>
      </c>
      <c r="D32" s="17"/>
      <c r="E32" s="17" t="s">
        <v>129</v>
      </c>
      <c r="F32" s="30"/>
      <c r="G32" s="27">
        <f>-IFERROR(VLOOKUP(C32,'CUSCATLAN SV INVERSIONES'!$B$6:$K$199,3,FALSE),0)</f>
        <v>64839.12</v>
      </c>
      <c r="H32" s="60"/>
    </row>
    <row r="33" spans="2:8" x14ac:dyDescent="0.25">
      <c r="B33" s="17"/>
      <c r="C33" s="57"/>
      <c r="D33" s="17"/>
      <c r="E33" s="17"/>
      <c r="F33" s="22"/>
      <c r="G33" s="17"/>
      <c r="H33" s="20"/>
    </row>
    <row r="34" spans="2:8" x14ac:dyDescent="0.25">
      <c r="B34" s="17"/>
      <c r="C34" s="57"/>
      <c r="D34" s="17"/>
      <c r="E34" s="20" t="s">
        <v>185</v>
      </c>
      <c r="F34" s="22"/>
      <c r="G34" s="17"/>
      <c r="H34" s="23">
        <f>+H23+H28</f>
        <v>47949.460000000006</v>
      </c>
    </row>
    <row r="35" spans="2:8" x14ac:dyDescent="0.25">
      <c r="B35" s="17"/>
      <c r="C35" s="57"/>
      <c r="D35" s="17"/>
      <c r="E35" s="17"/>
      <c r="F35" s="22"/>
      <c r="G35" s="17"/>
      <c r="H35" s="20"/>
    </row>
    <row r="36" spans="2:8" x14ac:dyDescent="0.25">
      <c r="B36" s="17"/>
      <c r="C36" s="57"/>
      <c r="D36" s="17"/>
      <c r="E36" s="17"/>
      <c r="F36" s="22"/>
      <c r="G36" s="17"/>
      <c r="H36" s="20"/>
    </row>
    <row r="37" spans="2:8" x14ac:dyDescent="0.25">
      <c r="B37" s="17"/>
      <c r="C37" s="61">
        <v>42</v>
      </c>
      <c r="D37" s="20"/>
      <c r="E37" s="20" t="s">
        <v>117</v>
      </c>
      <c r="F37" s="22"/>
      <c r="G37" s="17"/>
      <c r="H37" s="23">
        <f>SUM(G37:G41)</f>
        <v>35667.839999999997</v>
      </c>
    </row>
    <row r="38" spans="2:8" x14ac:dyDescent="0.25">
      <c r="B38" s="17"/>
      <c r="C38" s="57"/>
      <c r="D38" s="17"/>
      <c r="E38" s="17"/>
      <c r="F38" s="22"/>
      <c r="G38" s="17"/>
      <c r="H38" s="20"/>
    </row>
    <row r="39" spans="2:8" x14ac:dyDescent="0.25">
      <c r="B39" s="17"/>
      <c r="C39" s="58">
        <v>421</v>
      </c>
      <c r="D39" s="17"/>
      <c r="E39" s="17" t="s">
        <v>186</v>
      </c>
      <c r="F39" s="22"/>
      <c r="G39" s="24">
        <f>IFERROR(VLOOKUP(C39,'CUSCATLAN SV INVERSIONES'!$B$6:$K$199,3,FALSE),0)</f>
        <v>0</v>
      </c>
      <c r="H39" s="17"/>
    </row>
    <row r="40" spans="2:8" x14ac:dyDescent="0.25">
      <c r="B40" s="17"/>
      <c r="C40" s="58">
        <v>422</v>
      </c>
      <c r="D40" s="17"/>
      <c r="E40" s="17" t="s">
        <v>187</v>
      </c>
      <c r="F40" s="22"/>
      <c r="G40" s="24">
        <f>IFERROR(VLOOKUP(C40,'CUSCATLAN SV INVERSIONES'!$B$6:$K$199,3,FALSE),0)</f>
        <v>0</v>
      </c>
      <c r="H40" s="17"/>
    </row>
    <row r="41" spans="2:8" x14ac:dyDescent="0.25">
      <c r="B41" s="17"/>
      <c r="C41" s="58">
        <v>425</v>
      </c>
      <c r="D41" s="17"/>
      <c r="E41" s="17" t="s">
        <v>118</v>
      </c>
      <c r="F41" s="30"/>
      <c r="G41" s="27">
        <f>IFERROR(VLOOKUP(C41,'CUSCATLAN SV INVERSIONES'!$B$6:$K$199,3,FALSE),0)</f>
        <v>35667.839999999997</v>
      </c>
      <c r="H41" s="60"/>
    </row>
    <row r="42" spans="2:8" x14ac:dyDescent="0.25">
      <c r="B42" s="17"/>
      <c r="C42" s="57"/>
      <c r="D42" s="17"/>
      <c r="E42" s="17"/>
      <c r="F42" s="22"/>
      <c r="G42" s="17"/>
      <c r="H42" s="20"/>
    </row>
    <row r="43" spans="2:8" x14ac:dyDescent="0.25">
      <c r="B43" s="17"/>
      <c r="C43" s="57"/>
      <c r="D43" s="17"/>
      <c r="E43" s="17" t="s">
        <v>188</v>
      </c>
      <c r="F43" s="22"/>
      <c r="G43" s="17"/>
      <c r="H43" s="23">
        <f>+H34-H37</f>
        <v>12281.62000000001</v>
      </c>
    </row>
    <row r="44" spans="2:8" x14ac:dyDescent="0.25">
      <c r="B44" s="17"/>
      <c r="C44" s="57"/>
      <c r="D44" s="17"/>
      <c r="E44" s="17"/>
      <c r="F44" s="22"/>
      <c r="G44" s="17"/>
      <c r="H44" s="20"/>
    </row>
    <row r="45" spans="2:8" x14ac:dyDescent="0.25">
      <c r="B45" s="17"/>
      <c r="C45" s="61">
        <v>44</v>
      </c>
      <c r="D45" s="20"/>
      <c r="E45" s="20" t="s">
        <v>17</v>
      </c>
      <c r="F45" s="22"/>
      <c r="G45" s="17"/>
      <c r="H45" s="23">
        <f>SUM(G45:G47)</f>
        <v>3094.52</v>
      </c>
    </row>
    <row r="46" spans="2:8" x14ac:dyDescent="0.25">
      <c r="B46" s="17"/>
      <c r="C46" s="57"/>
      <c r="D46" s="17"/>
      <c r="E46" s="17"/>
      <c r="F46" s="22"/>
      <c r="G46" s="17"/>
      <c r="H46" s="20"/>
    </row>
    <row r="47" spans="2:8" x14ac:dyDescent="0.25">
      <c r="B47" s="17"/>
      <c r="C47" s="58">
        <v>440</v>
      </c>
      <c r="D47" s="17"/>
      <c r="E47" s="17" t="s">
        <v>17</v>
      </c>
      <c r="F47" s="30"/>
      <c r="G47" s="27">
        <f>IFERROR(VLOOKUP(C47,'CUSCATLAN SV INVERSIONES'!$B$6:$K$199,3,FALSE),0)</f>
        <v>3094.52</v>
      </c>
      <c r="H47" s="60"/>
    </row>
    <row r="48" spans="2:8" x14ac:dyDescent="0.25">
      <c r="B48" s="17"/>
      <c r="C48" s="57"/>
      <c r="D48" s="17"/>
      <c r="E48" s="17"/>
      <c r="F48" s="29"/>
      <c r="G48" s="29"/>
      <c r="H48" s="45"/>
    </row>
    <row r="49" spans="2:8" x14ac:dyDescent="0.25">
      <c r="B49" s="17"/>
      <c r="C49" s="57"/>
      <c r="D49" s="17"/>
      <c r="E49" s="17" t="s">
        <v>189</v>
      </c>
      <c r="F49" s="22"/>
      <c r="G49" s="17"/>
      <c r="H49" s="23">
        <f>+H43-H45</f>
        <v>9187.1000000000095</v>
      </c>
    </row>
    <row r="50" spans="2:8" x14ac:dyDescent="0.25">
      <c r="B50" s="17"/>
      <c r="C50" s="57"/>
      <c r="D50" s="17"/>
      <c r="E50" s="17"/>
      <c r="F50" s="17"/>
      <c r="G50" s="17"/>
      <c r="H50" s="17"/>
    </row>
    <row r="51" spans="2:8" x14ac:dyDescent="0.25">
      <c r="B51" s="17"/>
      <c r="C51" s="61">
        <v>53</v>
      </c>
      <c r="D51" s="17"/>
      <c r="E51" s="20" t="s">
        <v>190</v>
      </c>
      <c r="F51" s="22"/>
      <c r="G51" s="17"/>
      <c r="H51" s="23">
        <f>SUM(G52:G54)</f>
        <v>0</v>
      </c>
    </row>
    <row r="52" spans="2:8" x14ac:dyDescent="0.25">
      <c r="B52" s="17"/>
      <c r="C52" s="57"/>
      <c r="D52" s="17"/>
      <c r="E52" s="17"/>
      <c r="F52" s="22"/>
      <c r="G52" s="17"/>
      <c r="H52" s="20"/>
    </row>
    <row r="53" spans="2:8" x14ac:dyDescent="0.25">
      <c r="B53" s="17"/>
      <c r="C53" s="58">
        <v>530</v>
      </c>
      <c r="D53" s="17"/>
      <c r="E53" s="17" t="s">
        <v>190</v>
      </c>
      <c r="F53" s="22"/>
      <c r="G53" s="24">
        <f>-IFERROR(VLOOKUP(C53,'CUSCATLAN SV INVERSIONES'!$B$6:$K$199,3,FALSE),0)</f>
        <v>0</v>
      </c>
      <c r="H53" s="20"/>
    </row>
    <row r="54" spans="2:8" x14ac:dyDescent="0.25">
      <c r="B54" s="17"/>
      <c r="C54" s="57"/>
      <c r="D54" s="17"/>
      <c r="E54" s="17"/>
      <c r="F54" s="22"/>
      <c r="G54" s="17"/>
      <c r="H54" s="20"/>
    </row>
    <row r="55" spans="2:8" x14ac:dyDescent="0.25">
      <c r="B55" s="17"/>
      <c r="C55" s="61">
        <v>43</v>
      </c>
      <c r="D55" s="17"/>
      <c r="E55" s="20" t="s">
        <v>122</v>
      </c>
      <c r="F55" s="22"/>
      <c r="G55" s="17"/>
      <c r="H55" s="23">
        <f>SUM(G56:G58)</f>
        <v>122.92</v>
      </c>
    </row>
    <row r="56" spans="2:8" x14ac:dyDescent="0.25">
      <c r="B56" s="17"/>
      <c r="C56" s="57"/>
      <c r="D56" s="17"/>
      <c r="E56" s="17"/>
      <c r="F56" s="22"/>
      <c r="G56" s="17"/>
      <c r="H56" s="20"/>
    </row>
    <row r="57" spans="2:8" x14ac:dyDescent="0.25">
      <c r="B57" s="17"/>
      <c r="C57" s="58">
        <v>430</v>
      </c>
      <c r="D57" s="17"/>
      <c r="E57" s="17" t="s">
        <v>122</v>
      </c>
      <c r="F57" s="22"/>
      <c r="G57" s="24">
        <f>IFERROR(VLOOKUP(C57,'CUSCATLAN SV INVERSIONES'!$B$6:$K$199,3,FALSE),0)</f>
        <v>122.92</v>
      </c>
      <c r="H57" s="20"/>
    </row>
    <row r="58" spans="2:8" x14ac:dyDescent="0.25">
      <c r="B58" s="17"/>
      <c r="C58" s="57"/>
      <c r="D58" s="17"/>
      <c r="E58" s="17"/>
      <c r="F58" s="22"/>
      <c r="G58" s="17"/>
      <c r="H58" s="20"/>
    </row>
    <row r="59" spans="2:8" x14ac:dyDescent="0.25">
      <c r="B59" s="17"/>
      <c r="C59" s="57"/>
      <c r="D59" s="17"/>
      <c r="E59" s="17"/>
      <c r="F59" s="30"/>
      <c r="G59" s="27"/>
      <c r="H59" s="60"/>
    </row>
    <row r="60" spans="2:8" ht="15.75" thickBot="1" x14ac:dyDescent="0.3">
      <c r="B60" s="17"/>
      <c r="C60" s="57"/>
      <c r="D60" s="17"/>
      <c r="E60" s="20" t="s">
        <v>191</v>
      </c>
      <c r="F60" s="22"/>
      <c r="G60" s="17"/>
      <c r="H60" s="47">
        <f>+H49+H51-H55</f>
        <v>9064.1800000000094</v>
      </c>
    </row>
    <row r="61" spans="2:8" ht="15.75" thickTop="1" x14ac:dyDescent="0.25">
      <c r="B61" s="17"/>
      <c r="C61" s="57"/>
      <c r="D61" s="17"/>
      <c r="E61" s="17"/>
      <c r="F61" s="22"/>
      <c r="G61" s="17"/>
      <c r="H61" s="20"/>
    </row>
    <row r="62" spans="2:8" x14ac:dyDescent="0.25">
      <c r="B62" s="17"/>
      <c r="C62" s="57"/>
      <c r="D62" s="17"/>
      <c r="E62" s="17"/>
      <c r="F62" s="22"/>
      <c r="G62" s="17"/>
      <c r="H62" s="20"/>
    </row>
    <row r="63" spans="2:8" x14ac:dyDescent="0.25">
      <c r="B63" s="17"/>
      <c r="C63" s="57"/>
      <c r="D63" s="17"/>
      <c r="E63" s="17"/>
      <c r="F63" s="22"/>
      <c r="G63" s="17"/>
      <c r="H63" s="20"/>
    </row>
    <row r="64" spans="2:8" x14ac:dyDescent="0.25">
      <c r="B64" s="17"/>
      <c r="C64" s="57"/>
      <c r="D64" s="17"/>
      <c r="E64" s="42" t="s">
        <v>192</v>
      </c>
      <c r="F64" s="48"/>
      <c r="G64" s="17"/>
      <c r="H64" s="49">
        <f>'Balance General BVES'!F52</f>
        <v>382822.86</v>
      </c>
    </row>
    <row r="65" spans="2:8" x14ac:dyDescent="0.25">
      <c r="B65" s="17"/>
      <c r="C65" s="57"/>
      <c r="D65" s="17"/>
      <c r="E65" s="42" t="s">
        <v>193</v>
      </c>
      <c r="F65" s="48"/>
      <c r="G65" s="17"/>
      <c r="H65" s="50"/>
    </row>
    <row r="66" spans="2:8" x14ac:dyDescent="0.25">
      <c r="B66" s="17"/>
      <c r="C66" s="57"/>
      <c r="D66" s="17"/>
      <c r="E66" s="43" t="s">
        <v>194</v>
      </c>
      <c r="F66" s="48"/>
      <c r="G66" s="17"/>
      <c r="H66" s="50">
        <v>0</v>
      </c>
    </row>
    <row r="67" spans="2:8" x14ac:dyDescent="0.25">
      <c r="B67" s="17"/>
      <c r="C67" s="57"/>
      <c r="D67" s="17"/>
      <c r="E67" s="43" t="s">
        <v>11</v>
      </c>
      <c r="F67" s="48"/>
      <c r="G67" s="17"/>
      <c r="H67" s="50">
        <v>0</v>
      </c>
    </row>
    <row r="68" spans="2:8" x14ac:dyDescent="0.25">
      <c r="B68" s="17"/>
      <c r="C68" s="57"/>
      <c r="D68" s="17"/>
      <c r="E68" s="43"/>
      <c r="F68" s="48"/>
      <c r="G68" s="17"/>
      <c r="H68" s="50"/>
    </row>
    <row r="69" spans="2:8" ht="15.75" thickBot="1" x14ac:dyDescent="0.3">
      <c r="B69" s="17"/>
      <c r="C69" s="57"/>
      <c r="D69" s="17"/>
      <c r="E69" s="42" t="s">
        <v>195</v>
      </c>
      <c r="F69" s="51"/>
      <c r="G69" s="17"/>
      <c r="H69" s="52">
        <f>+H60+H64+H66+H67</f>
        <v>391887.04</v>
      </c>
    </row>
    <row r="70" spans="2:8" ht="15.75" thickTop="1" x14ac:dyDescent="0.25">
      <c r="B70" s="17"/>
      <c r="C70" s="57"/>
      <c r="D70" s="17"/>
      <c r="E70" s="43"/>
      <c r="F70" s="48"/>
      <c r="G70" s="17"/>
      <c r="H70" s="50"/>
    </row>
    <row r="71" spans="2:8" x14ac:dyDescent="0.25">
      <c r="B71" s="17"/>
      <c r="C71" s="57"/>
      <c r="D71" s="17"/>
      <c r="E71" s="43"/>
      <c r="F71" s="53"/>
      <c r="G71" s="17"/>
      <c r="H71" s="43"/>
    </row>
    <row r="72" spans="2:8" x14ac:dyDescent="0.25">
      <c r="B72" s="17"/>
      <c r="C72" s="57"/>
      <c r="D72" s="17"/>
      <c r="E72" s="42" t="s">
        <v>196</v>
      </c>
      <c r="F72" s="53"/>
      <c r="G72" s="17"/>
      <c r="H72" s="43"/>
    </row>
    <row r="73" spans="2:8" x14ac:dyDescent="0.25">
      <c r="B73" s="17"/>
      <c r="C73" s="57"/>
      <c r="D73" s="17"/>
      <c r="E73" s="43" t="s">
        <v>197</v>
      </c>
      <c r="F73" s="53"/>
      <c r="G73" s="17"/>
      <c r="H73" s="54">
        <f>+H34/$H$76</f>
        <v>0.69491971014492759</v>
      </c>
    </row>
    <row r="74" spans="2:8" x14ac:dyDescent="0.25">
      <c r="B74" s="17"/>
      <c r="C74" s="57"/>
      <c r="D74" s="17"/>
      <c r="E74" s="43" t="s">
        <v>198</v>
      </c>
      <c r="F74" s="53"/>
      <c r="G74" s="17"/>
      <c r="H74" s="54">
        <f>H34/H76</f>
        <v>0.69491971014492759</v>
      </c>
    </row>
    <row r="75" spans="2:8" x14ac:dyDescent="0.25">
      <c r="B75" s="17"/>
      <c r="C75" s="57"/>
      <c r="D75" s="17"/>
      <c r="E75" s="43" t="s">
        <v>199</v>
      </c>
      <c r="F75" s="53"/>
      <c r="G75" s="17"/>
      <c r="H75" s="54">
        <f>H60/H76</f>
        <v>0.13136492753623202</v>
      </c>
    </row>
    <row r="76" spans="2:8" x14ac:dyDescent="0.25">
      <c r="B76" s="17"/>
      <c r="C76" s="57"/>
      <c r="D76" s="17"/>
      <c r="E76" s="43" t="s">
        <v>200</v>
      </c>
      <c r="F76" s="53"/>
      <c r="G76" s="17"/>
      <c r="H76" s="64">
        <v>69000</v>
      </c>
    </row>
    <row r="77" spans="2:8" x14ac:dyDescent="0.25">
      <c r="B77" s="17"/>
      <c r="C77" s="57"/>
      <c r="D77" s="17"/>
      <c r="E77" s="42" t="s">
        <v>201</v>
      </c>
      <c r="F77" s="55"/>
      <c r="G77" s="17"/>
      <c r="H77" s="56">
        <v>10</v>
      </c>
    </row>
    <row r="78" spans="2:8" x14ac:dyDescent="0.25">
      <c r="B78" s="17"/>
      <c r="C78" s="57"/>
      <c r="D78" s="17"/>
      <c r="E78" s="17"/>
      <c r="F78" s="22"/>
      <c r="G78" s="17"/>
      <c r="H78" s="17"/>
    </row>
    <row r="79" spans="2:8" x14ac:dyDescent="0.25">
      <c r="B79" s="17"/>
      <c r="C79" s="57"/>
      <c r="D79" s="17"/>
      <c r="E79" s="17"/>
      <c r="F79" s="22"/>
      <c r="G79" s="17"/>
      <c r="H79" s="24"/>
    </row>
    <row r="80" spans="2:8" ht="12.6" customHeight="1" x14ac:dyDescent="0.25">
      <c r="B80" s="17"/>
      <c r="C80" s="57"/>
      <c r="D80" s="17"/>
      <c r="E80" s="17"/>
      <c r="F80" s="22"/>
      <c r="G80" s="17"/>
      <c r="H80" s="20"/>
    </row>
    <row r="81" spans="2:8" ht="12.6" customHeight="1" x14ac:dyDescent="0.25">
      <c r="B81" s="17"/>
      <c r="C81" s="57"/>
      <c r="D81" s="17"/>
      <c r="E81" s="17"/>
      <c r="F81" s="22"/>
      <c r="G81" s="17"/>
      <c r="H81" s="20"/>
    </row>
    <row r="82" spans="2:8" ht="12.6" customHeight="1" x14ac:dyDescent="0.25">
      <c r="B82" s="17"/>
      <c r="C82" s="57"/>
      <c r="D82" s="17"/>
      <c r="E82" s="17"/>
      <c r="F82" s="22"/>
      <c r="G82" s="17"/>
      <c r="H82" s="20"/>
    </row>
    <row r="83" spans="2:8" x14ac:dyDescent="0.25">
      <c r="B83" s="17"/>
      <c r="C83" s="57"/>
      <c r="D83" s="17"/>
      <c r="E83" s="17"/>
      <c r="F83" s="22"/>
      <c r="G83" s="17"/>
      <c r="H83" s="20"/>
    </row>
    <row r="84" spans="2:8" ht="15.75" x14ac:dyDescent="0.25">
      <c r="B84" s="17"/>
      <c r="C84" s="63"/>
      <c r="D84" s="34"/>
      <c r="E84" s="87" t="s">
        <v>230</v>
      </c>
      <c r="F84" s="89"/>
      <c r="G84" s="90"/>
      <c r="H84" s="34"/>
    </row>
    <row r="85" spans="2:8" ht="15.75" x14ac:dyDescent="0.25">
      <c r="B85" s="17"/>
      <c r="C85" s="63"/>
      <c r="D85" s="34"/>
      <c r="E85" s="87" t="s">
        <v>231</v>
      </c>
      <c r="F85" s="89"/>
      <c r="G85" s="35"/>
      <c r="H85" s="34"/>
    </row>
    <row r="86" spans="2:8" ht="15.75" x14ac:dyDescent="0.25">
      <c r="B86" s="17"/>
      <c r="C86" s="63"/>
      <c r="D86" s="34"/>
      <c r="E86" s="87"/>
      <c r="F86" s="89"/>
      <c r="G86" s="35"/>
      <c r="H86" s="34"/>
    </row>
    <row r="87" spans="2:8" ht="15.75" x14ac:dyDescent="0.25">
      <c r="B87" s="17"/>
      <c r="C87" s="63"/>
      <c r="D87" s="34"/>
      <c r="E87" s="87"/>
      <c r="F87" s="89"/>
      <c r="G87" s="34"/>
      <c r="H87" s="34"/>
    </row>
    <row r="88" spans="2:8" ht="15.75" x14ac:dyDescent="0.25">
      <c r="B88" s="17"/>
      <c r="C88" s="63"/>
      <c r="D88" s="34"/>
      <c r="E88" s="87"/>
      <c r="F88" s="89"/>
      <c r="G88" s="34"/>
      <c r="H88" s="34"/>
    </row>
    <row r="89" spans="2:8" x14ac:dyDescent="0.25">
      <c r="B89" s="17"/>
      <c r="C89" s="57"/>
      <c r="D89" s="17"/>
      <c r="E89" s="87"/>
      <c r="F89" s="89"/>
      <c r="G89" s="17"/>
      <c r="H89" s="20"/>
    </row>
    <row r="90" spans="2:8" x14ac:dyDescent="0.25">
      <c r="C90" s="59"/>
      <c r="E90" s="87"/>
      <c r="F90" s="89"/>
    </row>
    <row r="91" spans="2:8" x14ac:dyDescent="0.25">
      <c r="C91" s="59"/>
      <c r="E91" s="88"/>
      <c r="F91" s="88"/>
    </row>
    <row r="92" spans="2:8" x14ac:dyDescent="0.25">
      <c r="C92" s="59"/>
      <c r="E92" s="87" t="s">
        <v>232</v>
      </c>
      <c r="F92" s="88"/>
    </row>
    <row r="93" spans="2:8" x14ac:dyDescent="0.25">
      <c r="C93" s="59"/>
      <c r="E93" s="87" t="s">
        <v>234</v>
      </c>
      <c r="F93" s="88"/>
    </row>
    <row r="94" spans="2:8" x14ac:dyDescent="0.25">
      <c r="C94" s="59"/>
    </row>
  </sheetData>
  <pageMargins left="1.1023622047244095" right="0.70866141732283472" top="0.74803149606299213" bottom="0.74803149606299213" header="0.31496062992125984" footer="0.31496062992125984"/>
  <pageSetup scale="4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CUSCATLAN SV INVERSIONES</vt:lpstr>
      <vt:lpstr>Balance General BVES</vt:lpstr>
      <vt:lpstr>Estado Resultados BVES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Marquez Lainez, Shearlene Veronica [CUSCA]</dc:creator>
  <cp:lastModifiedBy>Marlene, Silvia [CUSCA]</cp:lastModifiedBy>
  <cp:lastPrinted>2021-09-06T16:55:13Z</cp:lastPrinted>
  <dcterms:created xsi:type="dcterms:W3CDTF">2021-01-06T22:48:34Z</dcterms:created>
  <dcterms:modified xsi:type="dcterms:W3CDTF">2021-09-24T00:10:09Z</dcterms:modified>
</cp:coreProperties>
</file>