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contador\Documents\BALANCES\06 Junio 2021\Estados Financieros junio 2021\"/>
    </mc:Choice>
  </mc:AlternateContent>
  <bookViews>
    <workbookView xWindow="0" yWindow="0" windowWidth="28800" windowHeight="12330" activeTab="3"/>
  </bookViews>
  <sheets>
    <sheet name="Est de sit Fin" sheetId="2" r:id="rId1"/>
    <sheet name="Est Res" sheetId="3" r:id="rId2"/>
    <sheet name="Est cambios" sheetId="4" r:id="rId3"/>
    <sheet name="Est flujo" sheetId="5" r:id="rId4"/>
  </sheets>
  <externalReferences>
    <externalReference r:id="rId5"/>
  </externalReferences>
  <definedNames>
    <definedName name="_xlnm.Print_Area" localSheetId="2">'Est cambios'!$A$1:$G$24</definedName>
    <definedName name="_xlnm.Print_Area" localSheetId="0">'Est de sit Fin'!$B$1:$N$66</definedName>
    <definedName name="_xlnm.Print_Area" localSheetId="3">'Est flujo'!$A$1:$E$68</definedName>
    <definedName name="_xlnm.Print_Area" localSheetId="1">'Est Res'!$A$1:$F$69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5" l="1"/>
  <c r="C53" i="5"/>
  <c r="C48" i="5"/>
  <c r="E45" i="5"/>
  <c r="E50" i="5" s="1"/>
  <c r="C43" i="5"/>
  <c r="C45" i="5" s="1"/>
  <c r="C50" i="5" s="1"/>
  <c r="C42" i="5"/>
  <c r="C41" i="5"/>
  <c r="E38" i="5"/>
  <c r="C36" i="5"/>
  <c r="C35" i="5"/>
  <c r="C38" i="5" s="1"/>
  <c r="C34" i="5"/>
  <c r="C33" i="5"/>
  <c r="C32" i="5"/>
  <c r="C31" i="5"/>
  <c r="E28" i="5"/>
  <c r="C26" i="5"/>
  <c r="C25" i="5"/>
  <c r="C23" i="5"/>
  <c r="C22" i="5"/>
  <c r="C21" i="5"/>
  <c r="C20" i="5"/>
  <c r="C28" i="5" s="1"/>
  <c r="C19" i="5"/>
  <c r="C18" i="5"/>
  <c r="E15" i="5"/>
  <c r="C13" i="5"/>
  <c r="C12" i="5"/>
  <c r="C15" i="5" s="1"/>
  <c r="C8" i="5"/>
  <c r="F12" i="4"/>
  <c r="E12" i="4"/>
  <c r="D12" i="4"/>
  <c r="B12" i="4"/>
  <c r="E11" i="4"/>
  <c r="G11" i="4" s="1"/>
  <c r="C10" i="4"/>
  <c r="G10" i="4" s="1"/>
  <c r="G9" i="4"/>
  <c r="G8" i="4"/>
  <c r="E7" i="4"/>
  <c r="D7" i="4"/>
  <c r="C7" i="4"/>
  <c r="C12" i="4" s="1"/>
  <c r="H46" i="3"/>
  <c r="H41" i="3"/>
  <c r="H40" i="3"/>
  <c r="D37" i="3"/>
  <c r="H36" i="3"/>
  <c r="D35" i="3"/>
  <c r="H35" i="3" s="1"/>
  <c r="H34" i="3"/>
  <c r="H30" i="3"/>
  <c r="F29" i="3"/>
  <c r="F39" i="3" s="1"/>
  <c r="F43" i="3" s="1"/>
  <c r="F47" i="3" s="1"/>
  <c r="F26" i="3"/>
  <c r="H25" i="3"/>
  <c r="H24" i="3"/>
  <c r="D24" i="3"/>
  <c r="D23" i="3"/>
  <c r="H23" i="3" s="1"/>
  <c r="D22" i="3"/>
  <c r="H22" i="3" s="1"/>
  <c r="D21" i="3"/>
  <c r="D20" i="3"/>
  <c r="H20" i="3" s="1"/>
  <c r="D19" i="3"/>
  <c r="H19" i="3" s="1"/>
  <c r="H18" i="3"/>
  <c r="D18" i="3"/>
  <c r="D26" i="3" s="1"/>
  <c r="H26" i="3" s="1"/>
  <c r="F14" i="3"/>
  <c r="D12" i="3"/>
  <c r="D14" i="3" s="1"/>
  <c r="H10" i="3"/>
  <c r="D10" i="3"/>
  <c r="P48" i="2"/>
  <c r="N47" i="2"/>
  <c r="S47" i="2" s="1"/>
  <c r="P46" i="2"/>
  <c r="L46" i="2"/>
  <c r="L45" i="2"/>
  <c r="P45" i="2" s="1"/>
  <c r="P44" i="2"/>
  <c r="L44" i="2"/>
  <c r="P43" i="2"/>
  <c r="L43" i="2"/>
  <c r="L42" i="2"/>
  <c r="P42" i="2" s="1"/>
  <c r="P41" i="2"/>
  <c r="N40" i="2"/>
  <c r="N49" i="2" s="1"/>
  <c r="N52" i="2" s="1"/>
  <c r="P39" i="2"/>
  <c r="N38" i="2"/>
  <c r="P37" i="2"/>
  <c r="L37" i="2"/>
  <c r="L36" i="2"/>
  <c r="P36" i="2" s="1"/>
  <c r="P35" i="2"/>
  <c r="N34" i="2"/>
  <c r="S33" i="2"/>
  <c r="P33" i="2"/>
  <c r="L33" i="2"/>
  <c r="S32" i="2"/>
  <c r="P32" i="2"/>
  <c r="L32" i="2"/>
  <c r="S31" i="2"/>
  <c r="L31" i="2"/>
  <c r="P31" i="2" s="1"/>
  <c r="S30" i="2"/>
  <c r="S34" i="2" s="1"/>
  <c r="P30" i="2"/>
  <c r="L30" i="2"/>
  <c r="L29" i="2"/>
  <c r="P29" i="2" s="1"/>
  <c r="P28" i="2"/>
  <c r="P27" i="2"/>
  <c r="P26" i="2"/>
  <c r="P25" i="2"/>
  <c r="P24" i="2"/>
  <c r="N23" i="2"/>
  <c r="P22" i="2"/>
  <c r="N21" i="2"/>
  <c r="P20" i="2"/>
  <c r="L20" i="2"/>
  <c r="P19" i="2"/>
  <c r="L19" i="2"/>
  <c r="L18" i="2"/>
  <c r="P18" i="2" s="1"/>
  <c r="P17" i="2"/>
  <c r="L17" i="2"/>
  <c r="P16" i="2"/>
  <c r="N15" i="2"/>
  <c r="P14" i="2"/>
  <c r="L14" i="2"/>
  <c r="P13" i="2"/>
  <c r="L13" i="2"/>
  <c r="L12" i="2"/>
  <c r="P12" i="2" s="1"/>
  <c r="Q12" i="2" s="1"/>
  <c r="L11" i="2"/>
  <c r="P10" i="2"/>
  <c r="L10" i="2"/>
  <c r="L15" i="2" s="1"/>
  <c r="C52" i="5" l="1"/>
  <c r="C55" i="5" s="1"/>
  <c r="G7" i="4"/>
  <c r="G12" i="4" s="1"/>
  <c r="D29" i="3"/>
  <c r="H14" i="3"/>
  <c r="H12" i="3"/>
  <c r="P15" i="2"/>
  <c r="L23" i="2"/>
  <c r="P23" i="2" s="1"/>
  <c r="R30" i="2"/>
  <c r="L38" i="2"/>
  <c r="P38" i="2" s="1"/>
  <c r="L47" i="2"/>
  <c r="L21" i="2"/>
  <c r="P21" i="2" s="1"/>
  <c r="L34" i="2"/>
  <c r="H29" i="3" l="1"/>
  <c r="D39" i="3"/>
  <c r="L40" i="2"/>
  <c r="P34" i="2"/>
  <c r="R31" i="2"/>
  <c r="R34" i="2" s="1"/>
  <c r="R32" i="2"/>
  <c r="R33" i="2"/>
  <c r="R47" i="2"/>
  <c r="P47" i="2"/>
  <c r="D43" i="3" l="1"/>
  <c r="D45" i="3"/>
  <c r="H45" i="3" s="1"/>
  <c r="H39" i="3"/>
  <c r="L49" i="2"/>
  <c r="P40" i="2"/>
  <c r="H43" i="3" l="1"/>
  <c r="D47" i="3"/>
  <c r="H47" i="3" s="1"/>
  <c r="L52" i="2"/>
  <c r="P49" i="2"/>
</calcChain>
</file>

<file path=xl/comments1.xml><?xml version="1.0" encoding="utf-8"?>
<comments xmlns="http://schemas.openxmlformats.org/spreadsheetml/2006/main">
  <authors>
    <author>Daysi.Perez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Daysi.Perez:</t>
        </r>
        <r>
          <rPr>
            <sz val="9"/>
            <color indexed="81"/>
            <rFont val="Tahoma"/>
            <family val="2"/>
          </rPr>
          <t xml:space="preserve">
$1,730 generado por ajuste sol MH</t>
        </r>
      </text>
    </comment>
  </commentList>
</comments>
</file>

<file path=xl/sharedStrings.xml><?xml version="1.0" encoding="utf-8"?>
<sst xmlns="http://schemas.openxmlformats.org/spreadsheetml/2006/main" count="187" uniqueCount="141">
  <si>
    <t>SARAM, S.A. DE C.V.
EMPRESA SALVADOREÑA
ESTADO DE SITUACION FINANCIERA AL 30 DE JUNIO DE 2021 Y 31 DE DICIEMBRE 2020
EXPRESADO EN DOLARES DE LOS ESTADOS UNIDOS DE AMERICA</t>
  </si>
  <si>
    <t>ACTIVOS</t>
  </si>
  <si>
    <t>JUNIO 2021</t>
  </si>
  <si>
    <t>DICIEMBRE 2020</t>
  </si>
  <si>
    <t>ACTIVO CORRIENTE</t>
  </si>
  <si>
    <t>Efectivo y Equivalentes al Efectivo</t>
  </si>
  <si>
    <t>Nota 3</t>
  </si>
  <si>
    <t>Inversiones Financieras a Corto Plazo</t>
  </si>
  <si>
    <t>Deudores Comerciales</t>
  </si>
  <si>
    <t>Nota 4</t>
  </si>
  <si>
    <t>Inventarios</t>
  </si>
  <si>
    <t>Nota 5</t>
  </si>
  <si>
    <t>Pagos Anticipados</t>
  </si>
  <si>
    <t>Nota 6</t>
  </si>
  <si>
    <t>ACTIVO NO CORRIENTE</t>
  </si>
  <si>
    <t>Propiedad, Planta y Equipo (neto)</t>
  </si>
  <si>
    <t>Nota 7</t>
  </si>
  <si>
    <t>Activo Biologico (neto)</t>
  </si>
  <si>
    <t>Nota 8</t>
  </si>
  <si>
    <t>Intangibles</t>
  </si>
  <si>
    <t>Proyectos en Proceso</t>
  </si>
  <si>
    <t>TOTAL ACTIVO</t>
  </si>
  <si>
    <t>CUENTAS DE RESULTADO DEUDORAS</t>
  </si>
  <si>
    <t>Compras de futuros</t>
  </si>
  <si>
    <t>PASIVOS</t>
  </si>
  <si>
    <t>PASIVO CORRIENTE</t>
  </si>
  <si>
    <t>Deudas Financieras a Corto Plazo</t>
  </si>
  <si>
    <t>Nota 9</t>
  </si>
  <si>
    <t>Deudas Comerciales y Otras Cuentas por Pagar a Corto Plazo</t>
  </si>
  <si>
    <t>Nota 10</t>
  </si>
  <si>
    <t>Beneficios a Empleados a Corto Plazo</t>
  </si>
  <si>
    <t>Impuestos por Pagar</t>
  </si>
  <si>
    <t>Dividendos por Pagar</t>
  </si>
  <si>
    <t>PASIVO NO CORRIENTE</t>
  </si>
  <si>
    <t>Deudas Financieras a Largo Plazo</t>
  </si>
  <si>
    <t>Provisiones y Otros Pasivos a Largo Plazo</t>
  </si>
  <si>
    <t>PATRIMONIO</t>
  </si>
  <si>
    <t>Capital Social</t>
  </si>
  <si>
    <t>Nota 11</t>
  </si>
  <si>
    <t>Reservas</t>
  </si>
  <si>
    <t>Nota 12</t>
  </si>
  <si>
    <t>Resultados Acumulados</t>
  </si>
  <si>
    <t>Nota 13</t>
  </si>
  <si>
    <t>Resultados del Ejercicio</t>
  </si>
  <si>
    <t>Nota 14 y 15</t>
  </si>
  <si>
    <t>Ajustes y Efectos por Valuacion y Cambio de Valor</t>
  </si>
  <si>
    <t>TOTAL PASIVO Y PATRIMONIO</t>
  </si>
  <si>
    <t>CUENTAS DE ORDEN ACREEDORAS</t>
  </si>
  <si>
    <t>Lic. Rolando Arturo Duarte Schlageter
Representante Legal</t>
  </si>
  <si>
    <t>Lic. Daisy Yanira Pérez de Sandoval
Contador General</t>
  </si>
  <si>
    <t>Benjamin Wilfrido Navarrete y Compañia
Auditor Externo</t>
  </si>
  <si>
    <t>SARAM, S.A. DE C.V.
EMPRESA SALVADOREÑA
ESTADO DE RESULTADO INTEGRAL POR LOS EJERCICIOS FINALIZADOS AL 30 DE JUNIO DE 2021 Y 2020
EXPRESADO EN DOLARES DE LOS ESTADOS UNIDOS DE AMERICA</t>
  </si>
  <si>
    <t>EMPRESA SALVADOREÑA</t>
  </si>
  <si>
    <t>JUNIO 2020</t>
  </si>
  <si>
    <t>DIFERENCIA</t>
  </si>
  <si>
    <t>INGRESOS</t>
  </si>
  <si>
    <t>Ventas</t>
  </si>
  <si>
    <t>Nota 14</t>
  </si>
  <si>
    <t/>
  </si>
  <si>
    <t>Costo de Venta</t>
  </si>
  <si>
    <t>Utilidad bruta</t>
  </si>
  <si>
    <t>GASTOS DE OPERACION</t>
  </si>
  <si>
    <t>Gerencia Ventas y Mercadeo</t>
  </si>
  <si>
    <t>Nota 15</t>
  </si>
  <si>
    <t>Cadena de Suministros</t>
  </si>
  <si>
    <t>Administracion</t>
  </si>
  <si>
    <t>Auditoria Interna</t>
  </si>
  <si>
    <t>Direccion</t>
  </si>
  <si>
    <t>Gerencia Financiera</t>
  </si>
  <si>
    <t>Division Avicola</t>
  </si>
  <si>
    <t>Utilidad de operación</t>
  </si>
  <si>
    <t>INGRESOS NO OPERACIONALES</t>
  </si>
  <si>
    <t>(Recuperacion de seguros, Ingresos de Ejercicios Anteriores e intereses)</t>
  </si>
  <si>
    <t>GASTOS NO OPERACIONALES</t>
  </si>
  <si>
    <t>Financieros</t>
  </si>
  <si>
    <t>(Gastos Financieros y Pérdidas por siniestros)</t>
  </si>
  <si>
    <t>Otros Gastos no Operacionales</t>
  </si>
  <si>
    <t>Utilidad antes de impuesto sobre la renta y reserva</t>
  </si>
  <si>
    <t>RESERVA LEGAL</t>
  </si>
  <si>
    <t>Utilidad antes de Impuesto</t>
  </si>
  <si>
    <t>IMPUESTO SOBRE LA RENTA</t>
  </si>
  <si>
    <t>Utilidad Distribuible</t>
  </si>
  <si>
    <t>___________________________</t>
  </si>
  <si>
    <t>____________________________</t>
  </si>
  <si>
    <t>Lic. Rolando Arturo Duarte Schlageter</t>
  </si>
  <si>
    <t>Lic. Daisy Yanira Pérez de Sandoval</t>
  </si>
  <si>
    <t>Representante Legal</t>
  </si>
  <si>
    <t>Contador General</t>
  </si>
  <si>
    <t>______________________________________</t>
  </si>
  <si>
    <t>Benjamin Wilfrido Navarrete y Compañía</t>
  </si>
  <si>
    <t>Auditores Externos</t>
  </si>
  <si>
    <t>SARAM, S.A. DE C.V.
EMPRESA SALVADOREÑA
ESTADO DE CAMBIOS EN EL PATRIMONIO
POR LOS EJERCICIOS FINALIZADOS AL 30 DE JUNIO DE 2021 Y 31 DE DICIEMBRE DE 2020
EXPRESADO EN DOLARES DE LOS ESTADOS UNIDOS DE AMERICA</t>
  </si>
  <si>
    <t>Reserva Legal</t>
  </si>
  <si>
    <t>Utilidades (Pérdidas) de Ejercicios Anteiores</t>
  </si>
  <si>
    <t>Utilidad del Ejercicio</t>
  </si>
  <si>
    <t>Total</t>
  </si>
  <si>
    <t>Saldos al 31 de Diciembre de 2020</t>
  </si>
  <si>
    <t>Traslado a Utilidades Acumuladas</t>
  </si>
  <si>
    <t>Distribucion de Utilidades</t>
  </si>
  <si>
    <t>Reserva Legal 2021</t>
  </si>
  <si>
    <t>Utilidad Distribuible del Ejercicio</t>
  </si>
  <si>
    <t>Saldos al 30 de Junio de 2021</t>
  </si>
  <si>
    <t>_________________________________</t>
  </si>
  <si>
    <t>_____________________________</t>
  </si>
  <si>
    <t>_____________________________________</t>
  </si>
  <si>
    <t xml:space="preserve">SARAM, SA DE CV </t>
  </si>
  <si>
    <t>ESTADO DE FLUJO DE EFECTIVO AL 30 DE JUNIO DE 2021 Y 2020</t>
  </si>
  <si>
    <t>(EXPRESADO EN DOLARES DE LOS ESTADOS UNIDOS DE AMERICA)</t>
  </si>
  <si>
    <t>Utilidad Neta</t>
  </si>
  <si>
    <t>Partidas aplicadas a contabilidad que no generaron recursos</t>
  </si>
  <si>
    <t>Depreciacion y amortizaciones</t>
  </si>
  <si>
    <t>Ajuste a Reserva  Legal de Ejercicios Anteriores</t>
  </si>
  <si>
    <t>EFECTIVO EN ACTIVIDADES DE OPERACIÓN</t>
  </si>
  <si>
    <t>Deudores comerciales y otras cuentas por cobrar</t>
  </si>
  <si>
    <t>Disminucion (Aumento) en inventario</t>
  </si>
  <si>
    <t>Disminucion de Pagos Anticipados</t>
  </si>
  <si>
    <t>Aumento ( Disminucion)en deudas Financieras a Corto Plazo</t>
  </si>
  <si>
    <t>Incremento en deudas comerciales y otras cuentas por pagar a corto plazo</t>
  </si>
  <si>
    <t>Disminucion en beneficios a empleados</t>
  </si>
  <si>
    <t>Provisiones y Otros pasivos a Largo Plazo</t>
  </si>
  <si>
    <t>Incremento en Impuestos por pagar</t>
  </si>
  <si>
    <t>(Disminucion) Incremento en Dividendos por pagar</t>
  </si>
  <si>
    <t>EFECTIVO GENERADO POR ACTIVIDADES DE OPERACIÓN</t>
  </si>
  <si>
    <t>EFECTIVO USADO EN ACTIVIDADES DE INVERSION</t>
  </si>
  <si>
    <t>(Aumento) Disminución en Inversiones Financieras a Largo Plazo</t>
  </si>
  <si>
    <t>(Aumento) Disminución en Inversiones Financieras a Corto Plazo</t>
  </si>
  <si>
    <t>(Aumento) Disminución en Bienes Inmuebles</t>
  </si>
  <si>
    <t>(Aumento) Disminución en Bienes muebles</t>
  </si>
  <si>
    <t>(Aumento) Disminución construcciones en proceso</t>
  </si>
  <si>
    <t>(Aumento) Disminución en Intangibles</t>
  </si>
  <si>
    <t>EFECTIVO APLICADO EN ACTIVIDADES DE INVERSION</t>
  </si>
  <si>
    <t>EFECTIVO EN ACTIVIDADES DE FINANCIAMIENTO</t>
  </si>
  <si>
    <t>Deudas financieras a largo plazo</t>
  </si>
  <si>
    <t>Utilidades segundo semestre años 2020 y 2019</t>
  </si>
  <si>
    <t>EFECTIVO EN ACTIVIDADES DEL PATRIMONIO</t>
  </si>
  <si>
    <t>Ajuste por pago de ISR y CESC</t>
  </si>
  <si>
    <t>Distribucion de utilidades</t>
  </si>
  <si>
    <t>TOTAL EFECTIVO ACTIVIDADES FINANCIAMIENTO Y PATRIMONIO</t>
  </si>
  <si>
    <t>(DISMINUCION) AUMENTO EN EL EFECTIVO</t>
  </si>
  <si>
    <t>EFECTIVO AL INICIO DEL AÑO</t>
  </si>
  <si>
    <t>EFECTIVO AL FINAL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</si>
</sst>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0.0%"/>
    <numFmt numFmtId="166" formatCode="0.0000"/>
    <numFmt numFmtId="167" formatCode="_(* #,##0.0000_);_(* \(#,##0.0000\);_(* &quot;-&quot;??_);_(@_)"/>
    <numFmt numFmtId="168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color indexed="8"/>
      <name val="Microsoft Sans Serif"/>
      <family val="2"/>
    </font>
    <font>
      <b/>
      <u/>
      <sz val="10"/>
      <color indexed="8"/>
      <name val="Microsoft Sans Serif"/>
      <family val="2"/>
    </font>
    <font>
      <b/>
      <sz val="8"/>
      <color indexed="8"/>
      <name val="Microsoft Sans Serif"/>
      <family val="2"/>
    </font>
    <font>
      <sz val="9"/>
      <name val="Microsoft Sans Serif"/>
      <family val="2"/>
    </font>
    <font>
      <sz val="9"/>
      <color indexed="8"/>
      <name val="Microsoft Sans Serif"/>
      <family val="2"/>
    </font>
    <font>
      <sz val="9"/>
      <color indexed="18"/>
      <name val="Microsoft Sans Serif"/>
      <family val="2"/>
    </font>
    <font>
      <b/>
      <sz val="9"/>
      <color indexed="18"/>
      <name val="Microsoft Sans Serif"/>
      <family val="2"/>
    </font>
    <font>
      <b/>
      <sz val="10"/>
      <color indexed="8"/>
      <name val="Microsoft Sans Serif"/>
      <family val="2"/>
    </font>
    <font>
      <sz val="10"/>
      <name val="Microsoft Sans Serif"/>
      <family val="2"/>
    </font>
    <font>
      <sz val="10"/>
      <color indexed="16"/>
      <name val="Microsoft Sans Serif"/>
      <family val="2"/>
    </font>
    <font>
      <b/>
      <u/>
      <sz val="10"/>
      <color indexed="16"/>
      <name val="Microsoft Sans Serif"/>
      <family val="2"/>
    </font>
    <font>
      <b/>
      <sz val="10"/>
      <name val="Microsoft Sans Serif"/>
      <family val="2"/>
    </font>
    <font>
      <sz val="6"/>
      <name val="Microsoft Sans Serif"/>
      <family val="2"/>
    </font>
    <font>
      <u/>
      <sz val="10"/>
      <color indexed="8"/>
      <name val="Microsoft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vertical="top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31">
    <xf numFmtId="0" fontId="0" fillId="0" borderId="0" xfId="0"/>
    <xf numFmtId="0" fontId="1" fillId="2" borderId="0" xfId="1" applyFill="1"/>
    <xf numFmtId="0" fontId="3" fillId="2" borderId="0" xfId="2" applyFont="1" applyFill="1" applyBorder="1" applyAlignment="1">
      <alignment horizontal="center" vertical="top" wrapText="1" readingOrder="1"/>
    </xf>
    <xf numFmtId="164" fontId="1" fillId="2" borderId="0" xfId="3" applyFont="1" applyFill="1"/>
    <xf numFmtId="0" fontId="4" fillId="2" borderId="0" xfId="2" applyFont="1" applyFill="1" applyBorder="1" applyAlignment="1">
      <alignment horizontal="left" vertical="top" wrapText="1"/>
    </xf>
    <xf numFmtId="0" fontId="2" fillId="2" borderId="0" xfId="2" applyFill="1">
      <alignment vertical="top"/>
    </xf>
    <xf numFmtId="49" fontId="3" fillId="2" borderId="0" xfId="3" applyNumberFormat="1" applyFont="1" applyFill="1" applyBorder="1" applyAlignment="1">
      <alignment horizontal="center" vertical="top"/>
    </xf>
    <xf numFmtId="0" fontId="3" fillId="2" borderId="0" xfId="2" applyNumberFormat="1" applyFont="1" applyFill="1">
      <alignment vertical="top"/>
    </xf>
    <xf numFmtId="49" fontId="3" fillId="2" borderId="0" xfId="3" applyNumberFormat="1" applyFont="1" applyFill="1" applyBorder="1" applyAlignment="1">
      <alignment horizontal="center" vertical="top"/>
    </xf>
    <xf numFmtId="0" fontId="3" fillId="2" borderId="0" xfId="3" applyNumberFormat="1" applyFont="1" applyFill="1" applyBorder="1" applyAlignment="1">
      <alignment vertical="top"/>
    </xf>
    <xf numFmtId="0" fontId="2" fillId="2" borderId="0" xfId="2" applyFill="1" applyBorder="1">
      <alignment vertical="top"/>
    </xf>
    <xf numFmtId="0" fontId="5" fillId="2" borderId="0" xfId="2" applyFont="1" applyFill="1" applyBorder="1" applyAlignment="1">
      <alignment horizontal="left" vertical="top" wrapText="1"/>
    </xf>
    <xf numFmtId="0" fontId="3" fillId="2" borderId="0" xfId="2" applyFont="1" applyFill="1" applyBorder="1" applyAlignment="1">
      <alignment horizontal="left" vertical="top" wrapText="1"/>
    </xf>
    <xf numFmtId="0" fontId="2" fillId="2" borderId="0" xfId="2" applyFont="1" applyFill="1">
      <alignment vertical="top"/>
    </xf>
    <xf numFmtId="164" fontId="3" fillId="2" borderId="0" xfId="3" applyFont="1" applyFill="1" applyBorder="1" applyAlignment="1">
      <alignment vertical="top" wrapText="1"/>
    </xf>
    <xf numFmtId="164" fontId="3" fillId="2" borderId="0" xfId="3" applyFont="1" applyFill="1" applyBorder="1" applyAlignment="1">
      <alignment horizontal="center" vertical="top" wrapText="1"/>
    </xf>
    <xf numFmtId="164" fontId="1" fillId="2" borderId="0" xfId="1" applyNumberFormat="1" applyFill="1"/>
    <xf numFmtId="0" fontId="3" fillId="2" borderId="0" xfId="2" applyFont="1" applyFill="1" applyBorder="1" applyAlignment="1">
      <alignment horizontal="left" vertical="top"/>
    </xf>
    <xf numFmtId="0" fontId="3" fillId="2" borderId="0" xfId="2" applyFont="1" applyFill="1" applyBorder="1" applyAlignment="1">
      <alignment horizontal="left" vertical="top" wrapText="1"/>
    </xf>
    <xf numFmtId="165" fontId="1" fillId="2" borderId="0" xfId="4" applyNumberFormat="1" applyFont="1" applyFill="1"/>
    <xf numFmtId="164" fontId="3" fillId="2" borderId="1" xfId="3" applyFont="1" applyFill="1" applyBorder="1" applyAlignment="1">
      <alignment vertical="top" wrapText="1"/>
    </xf>
    <xf numFmtId="164" fontId="3" fillId="2" borderId="1" xfId="3" applyFont="1" applyFill="1" applyBorder="1" applyAlignment="1">
      <alignment horizontal="center" vertical="top" wrapText="1"/>
    </xf>
    <xf numFmtId="0" fontId="3" fillId="2" borderId="0" xfId="2" applyFont="1" applyFill="1" applyAlignment="1">
      <alignment horizontal="left" vertical="top" wrapText="1"/>
    </xf>
    <xf numFmtId="0" fontId="1" fillId="2" borderId="0" xfId="1" applyFont="1" applyFill="1"/>
    <xf numFmtId="0" fontId="3" fillId="2" borderId="0" xfId="2" applyFont="1" applyFill="1" applyBorder="1" applyAlignment="1">
      <alignment horizontal="center" vertical="top" wrapText="1"/>
    </xf>
    <xf numFmtId="164" fontId="3" fillId="2" borderId="2" xfId="3" applyFont="1" applyFill="1" applyBorder="1" applyAlignment="1">
      <alignment vertical="top" wrapText="1"/>
    </xf>
    <xf numFmtId="0" fontId="6" fillId="2" borderId="0" xfId="1" applyFont="1" applyFill="1"/>
    <xf numFmtId="164" fontId="6" fillId="2" borderId="0" xfId="3" applyFont="1" applyFill="1"/>
    <xf numFmtId="9" fontId="1" fillId="2" borderId="0" xfId="4" applyFont="1" applyFill="1"/>
    <xf numFmtId="166" fontId="1" fillId="2" borderId="0" xfId="1" applyNumberFormat="1" applyFill="1"/>
    <xf numFmtId="167" fontId="1" fillId="2" borderId="0" xfId="1" applyNumberFormat="1" applyFill="1"/>
    <xf numFmtId="167" fontId="6" fillId="2" borderId="0" xfId="3" applyNumberFormat="1" applyFont="1" applyFill="1"/>
    <xf numFmtId="0" fontId="1" fillId="2" borderId="0" xfId="1" applyFill="1" applyAlignment="1">
      <alignment horizontal="center" wrapText="1"/>
    </xf>
    <xf numFmtId="0" fontId="1" fillId="2" borderId="0" xfId="1" applyFont="1" applyFill="1" applyAlignment="1">
      <alignment horizontal="center" wrapText="1"/>
    </xf>
    <xf numFmtId="0" fontId="3" fillId="0" borderId="0" xfId="2" applyFont="1" applyBorder="1" applyAlignment="1">
      <alignment horizontal="center" vertical="top" wrapText="1" readingOrder="1"/>
    </xf>
    <xf numFmtId="0" fontId="3" fillId="0" borderId="0" xfId="2" applyFont="1" applyBorder="1" applyAlignment="1">
      <alignment vertical="top" wrapText="1" readingOrder="1"/>
    </xf>
    <xf numFmtId="0" fontId="7" fillId="0" borderId="0" xfId="1" applyFont="1"/>
    <xf numFmtId="0" fontId="8" fillId="0" borderId="0" xfId="1" applyFont="1"/>
    <xf numFmtId="168" fontId="7" fillId="0" borderId="0" xfId="5" applyFont="1"/>
    <xf numFmtId="164" fontId="7" fillId="0" borderId="0" xfId="3" applyFont="1"/>
    <xf numFmtId="168" fontId="7" fillId="0" borderId="0" xfId="5" applyFont="1" applyBorder="1"/>
    <xf numFmtId="168" fontId="8" fillId="0" borderId="0" xfId="5" applyFont="1"/>
    <xf numFmtId="49" fontId="9" fillId="0" borderId="0" xfId="1" applyNumberFormat="1" applyFont="1" applyBorder="1" applyAlignment="1">
      <alignment horizontal="center" wrapText="1"/>
    </xf>
    <xf numFmtId="49" fontId="9" fillId="0" borderId="0" xfId="5" applyNumberFormat="1" applyFont="1" applyBorder="1" applyAlignment="1">
      <alignment horizontal="center" wrapText="1"/>
    </xf>
    <xf numFmtId="49" fontId="9" fillId="0" borderId="0" xfId="3" applyNumberFormat="1" applyFont="1" applyBorder="1" applyAlignment="1">
      <alignment horizontal="center" wrapText="1"/>
    </xf>
    <xf numFmtId="49" fontId="9" fillId="0" borderId="0" xfId="5" applyNumberFormat="1" applyFont="1" applyBorder="1"/>
    <xf numFmtId="49" fontId="9" fillId="0" borderId="0" xfId="1" applyNumberFormat="1" applyFont="1" applyBorder="1"/>
    <xf numFmtId="49" fontId="10" fillId="0" borderId="0" xfId="1" applyNumberFormat="1" applyFont="1" applyFill="1" applyAlignment="1">
      <alignment horizontal="left"/>
    </xf>
    <xf numFmtId="49" fontId="7" fillId="0" borderId="0" xfId="1" applyNumberFormat="1" applyFont="1" applyAlignment="1">
      <alignment horizontal="left"/>
    </xf>
    <xf numFmtId="49" fontId="11" fillId="0" borderId="0" xfId="1" applyNumberFormat="1" applyFont="1" applyAlignment="1">
      <alignment horizontal="left"/>
    </xf>
    <xf numFmtId="168" fontId="7" fillId="0" borderId="0" xfId="5" applyFont="1" applyBorder="1" applyAlignment="1">
      <alignment horizontal="right"/>
    </xf>
    <xf numFmtId="164" fontId="11" fillId="0" borderId="0" xfId="3" applyFont="1" applyAlignment="1">
      <alignment horizontal="right"/>
    </xf>
    <xf numFmtId="164" fontId="7" fillId="0" borderId="0" xfId="3" applyFont="1" applyBorder="1" applyAlignment="1">
      <alignment horizontal="right"/>
    </xf>
    <xf numFmtId="164" fontId="7" fillId="0" borderId="0" xfId="3" applyFont="1" applyBorder="1"/>
    <xf numFmtId="49" fontId="1" fillId="0" borderId="0" xfId="1" applyNumberFormat="1" applyFont="1" applyAlignment="1">
      <alignment horizontal="left"/>
    </xf>
    <xf numFmtId="164" fontId="1" fillId="0" borderId="0" xfId="3" applyFont="1" applyBorder="1" applyAlignment="1">
      <alignment horizontal="right"/>
    </xf>
    <xf numFmtId="168" fontId="1" fillId="0" borderId="0" xfId="5" applyFont="1"/>
    <xf numFmtId="0" fontId="1" fillId="0" borderId="0" xfId="1"/>
    <xf numFmtId="49" fontId="12" fillId="0" borderId="0" xfId="1" applyNumberFormat="1" applyFont="1" applyAlignment="1">
      <alignment horizontal="left"/>
    </xf>
    <xf numFmtId="168" fontId="12" fillId="0" borderId="0" xfId="5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168" fontId="13" fillId="0" borderId="0" xfId="5" applyFont="1"/>
    <xf numFmtId="0" fontId="13" fillId="0" borderId="0" xfId="1" applyFont="1"/>
    <xf numFmtId="49" fontId="7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164" fontId="11" fillId="0" borderId="2" xfId="3" applyFont="1" applyBorder="1" applyAlignment="1">
      <alignment horizontal="right"/>
    </xf>
    <xf numFmtId="164" fontId="14" fillId="0" borderId="3" xfId="3" applyFont="1" applyBorder="1"/>
    <xf numFmtId="168" fontId="11" fillId="0" borderId="0" xfId="5" applyFont="1" applyAlignment="1">
      <alignment horizontal="right"/>
    </xf>
    <xf numFmtId="168" fontId="11" fillId="0" borderId="0" xfId="5" applyFont="1" applyBorder="1" applyAlignment="1">
      <alignment horizontal="right"/>
    </xf>
    <xf numFmtId="168" fontId="11" fillId="0" borderId="0" xfId="5" applyFont="1"/>
    <xf numFmtId="0" fontId="11" fillId="0" borderId="0" xfId="1" applyFont="1"/>
    <xf numFmtId="164" fontId="11" fillId="0" borderId="0" xfId="1" applyNumberFormat="1" applyFont="1"/>
    <xf numFmtId="164" fontId="15" fillId="0" borderId="0" xfId="3" applyFont="1"/>
    <xf numFmtId="49" fontId="16" fillId="0" borderId="0" xfId="1" applyNumberFormat="1" applyFont="1" applyAlignment="1">
      <alignment horizontal="left"/>
    </xf>
    <xf numFmtId="168" fontId="17" fillId="0" borderId="0" xfId="5" applyFont="1"/>
    <xf numFmtId="0" fontId="17" fillId="0" borderId="0" xfId="1" applyFont="1"/>
    <xf numFmtId="168" fontId="1" fillId="0" borderId="0" xfId="5" applyFont="1" applyBorder="1" applyAlignment="1">
      <alignment horizontal="right"/>
    </xf>
    <xf numFmtId="164" fontId="11" fillId="0" borderId="4" xfId="3" applyFont="1" applyBorder="1" applyAlignment="1">
      <alignment horizontal="right"/>
    </xf>
    <xf numFmtId="164" fontId="11" fillId="0" borderId="0" xfId="3" applyFont="1" applyBorder="1" applyAlignment="1">
      <alignment horizontal="right"/>
    </xf>
    <xf numFmtId="168" fontId="12" fillId="0" borderId="0" xfId="5" applyFont="1" applyAlignment="1">
      <alignment horizontal="right"/>
    </xf>
    <xf numFmtId="164" fontId="12" fillId="0" borderId="0" xfId="3" applyFont="1" applyAlignment="1">
      <alignment horizontal="right"/>
    </xf>
    <xf numFmtId="0" fontId="15" fillId="0" borderId="0" xfId="1" applyFont="1" applyFill="1" applyAlignment="1">
      <alignment horizontal="center"/>
    </xf>
    <xf numFmtId="168" fontId="15" fillId="0" borderId="0" xfId="5" applyFont="1" applyFill="1"/>
    <xf numFmtId="164" fontId="11" fillId="0" borderId="1" xfId="3" applyFont="1" applyBorder="1" applyAlignment="1">
      <alignment horizontal="right"/>
    </xf>
    <xf numFmtId="164" fontId="18" fillId="0" borderId="0" xfId="3" applyFont="1" applyFill="1"/>
    <xf numFmtId="164" fontId="15" fillId="0" borderId="0" xfId="3" applyFont="1" applyFill="1"/>
    <xf numFmtId="168" fontId="15" fillId="0" borderId="0" xfId="5" applyFont="1" applyFill="1" applyBorder="1"/>
    <xf numFmtId="0" fontId="19" fillId="0" borderId="0" xfId="1" applyFont="1" applyAlignment="1">
      <alignment wrapText="1"/>
    </xf>
    <xf numFmtId="164" fontId="10" fillId="0" borderId="0" xfId="3" applyFont="1" applyBorder="1" applyAlignment="1">
      <alignment horizontal="right"/>
    </xf>
    <xf numFmtId="164" fontId="15" fillId="0" borderId="1" xfId="3" applyFont="1" applyFill="1" applyBorder="1"/>
    <xf numFmtId="164" fontId="15" fillId="0" borderId="0" xfId="3" applyFont="1" applyFill="1" applyBorder="1"/>
    <xf numFmtId="0" fontId="20" fillId="0" borderId="0" xfId="1" applyFont="1"/>
    <xf numFmtId="49" fontId="11" fillId="0" borderId="0" xfId="1" applyNumberFormat="1" applyFont="1" applyAlignment="1">
      <alignment horizontal="center"/>
    </xf>
    <xf numFmtId="164" fontId="7" fillId="0" borderId="0" xfId="3" applyFont="1" applyAlignment="1">
      <alignment horizontal="center"/>
    </xf>
    <xf numFmtId="49" fontId="7" fillId="0" borderId="0" xfId="1" applyNumberFormat="1" applyFont="1" applyAlignment="1">
      <alignment horizontal="center"/>
    </xf>
    <xf numFmtId="49" fontId="7" fillId="0" borderId="0" xfId="1" applyNumberFormat="1" applyFont="1" applyBorder="1" applyAlignment="1">
      <alignment horizontal="center"/>
    </xf>
    <xf numFmtId="0" fontId="6" fillId="0" borderId="0" xfId="1" applyFont="1" applyAlignment="1">
      <alignment horizontal="center" wrapText="1"/>
    </xf>
    <xf numFmtId="0" fontId="6" fillId="0" borderId="5" xfId="1" applyFont="1" applyBorder="1" applyAlignment="1">
      <alignment horizontal="center" vertical="center" wrapText="1"/>
    </xf>
    <xf numFmtId="168" fontId="1" fillId="0" borderId="0" xfId="5"/>
    <xf numFmtId="0" fontId="6" fillId="0" borderId="0" xfId="1" applyFont="1"/>
    <xf numFmtId="168" fontId="6" fillId="0" borderId="0" xfId="5" applyFont="1"/>
    <xf numFmtId="0" fontId="1" fillId="0" borderId="0" xfId="1" applyFont="1"/>
    <xf numFmtId="168" fontId="6" fillId="0" borderId="3" xfId="5" applyFont="1" applyBorder="1"/>
    <xf numFmtId="164" fontId="3" fillId="0" borderId="0" xfId="3" applyFont="1" applyBorder="1" applyAlignment="1">
      <alignment vertical="top" wrapText="1"/>
    </xf>
    <xf numFmtId="168" fontId="1" fillId="0" borderId="0" xfId="5" applyBorder="1"/>
    <xf numFmtId="168" fontId="1" fillId="0" borderId="0" xfId="1" applyNumberFormat="1"/>
    <xf numFmtId="168" fontId="1" fillId="0" borderId="0" xfId="1" applyNumberFormat="1" applyBorder="1"/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23" fillId="2" borderId="0" xfId="1" applyFont="1" applyFill="1" applyAlignment="1">
      <alignment horizontal="center"/>
    </xf>
    <xf numFmtId="0" fontId="24" fillId="2" borderId="0" xfId="1" applyFont="1" applyFill="1"/>
    <xf numFmtId="0" fontId="25" fillId="2" borderId="0" xfId="1" applyFont="1" applyFill="1" applyAlignment="1">
      <alignment horizontal="center"/>
    </xf>
    <xf numFmtId="49" fontId="26" fillId="2" borderId="0" xfId="1" applyNumberFormat="1" applyFont="1" applyFill="1" applyAlignment="1">
      <alignment horizontal="center"/>
    </xf>
    <xf numFmtId="49" fontId="24" fillId="2" borderId="0" xfId="1" applyNumberFormat="1" applyFont="1" applyFill="1"/>
    <xf numFmtId="168" fontId="24" fillId="2" borderId="0" xfId="1" applyNumberFormat="1" applyFont="1" applyFill="1"/>
    <xf numFmtId="0" fontId="26" fillId="2" borderId="0" xfId="1" applyFont="1" applyFill="1"/>
    <xf numFmtId="168" fontId="26" fillId="2" borderId="0" xfId="1" applyNumberFormat="1" applyFont="1" applyFill="1"/>
    <xf numFmtId="168" fontId="24" fillId="2" borderId="0" xfId="1" applyNumberFormat="1" applyFont="1" applyFill="1" applyBorder="1"/>
    <xf numFmtId="168" fontId="24" fillId="2" borderId="1" xfId="1" applyNumberFormat="1" applyFont="1" applyFill="1" applyBorder="1"/>
    <xf numFmtId="0" fontId="27" fillId="2" borderId="0" xfId="1" applyFont="1" applyFill="1"/>
    <xf numFmtId="168" fontId="27" fillId="2" borderId="0" xfId="1" applyNumberFormat="1" applyFont="1" applyFill="1"/>
    <xf numFmtId="168" fontId="26" fillId="2" borderId="0" xfId="1" applyNumberFormat="1" applyFont="1" applyFill="1" applyBorder="1"/>
    <xf numFmtId="0" fontId="23" fillId="2" borderId="0" xfId="1" applyFont="1" applyFill="1"/>
    <xf numFmtId="168" fontId="26" fillId="2" borderId="6" xfId="1" applyNumberFormat="1" applyFont="1" applyFill="1" applyBorder="1"/>
    <xf numFmtId="168" fontId="23" fillId="2" borderId="0" xfId="1" applyNumberFormat="1" applyFont="1" applyFill="1"/>
    <xf numFmtId="0" fontId="24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/>
    </xf>
  </cellXfs>
  <cellStyles count="6">
    <cellStyle name="Millares 2" xfId="3"/>
    <cellStyle name="Moneda 2" xfId="5"/>
    <cellStyle name="Normal" xfId="0" builtinId="0"/>
    <cellStyle name="Normal 2" xfId="1"/>
    <cellStyle name="Normal_balance v1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JUNI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06"/>
      <sheetName val="Anexos bal"/>
      <sheetName val="Est de sit Fin"/>
      <sheetName val="Anex ER 06"/>
      <sheetName val="Est Res"/>
      <sheetName val="Est cambios"/>
      <sheetName val="Est flujo"/>
      <sheetName val="Est de sit fin para flujo"/>
      <sheetName val="Info para flujo"/>
      <sheetName val="Deudores comerciales"/>
      <sheetName val="Inventarios"/>
      <sheetName val="Pagos ant"/>
      <sheetName val="PPyE"/>
      <sheetName val="Proy"/>
      <sheetName val="Endeudami"/>
      <sheetName val="Resultados acum"/>
      <sheetName val="ctaxpag"/>
      <sheetName val="Resultado"/>
      <sheetName val="est.cambios p flujo NO"/>
      <sheetName val="CXC"/>
      <sheetName val="Invent."/>
      <sheetName val="Pg Ant"/>
      <sheetName val="PPE"/>
      <sheetName val="Proyectos"/>
      <sheetName val="Endeudamiento"/>
      <sheetName val="CXP"/>
      <sheetName val="Vtas y c veta"/>
      <sheetName val="Gastos"/>
    </sheetNames>
    <sheetDataSet>
      <sheetData sheetId="0"/>
      <sheetData sheetId="1">
        <row r="3">
          <cell r="A3" t="str">
            <v>ACTIVO</v>
          </cell>
        </row>
        <row r="4">
          <cell r="A4" t="str">
            <v>ACTIVO CORRIENTE</v>
          </cell>
        </row>
        <row r="5">
          <cell r="A5" t="str">
            <v>Efectivo y Equivalentes al Efectivo</v>
          </cell>
          <cell r="B5">
            <v>2275520.58</v>
          </cell>
        </row>
        <row r="6">
          <cell r="A6" t="str">
            <v>11010104</v>
          </cell>
          <cell r="B6" t="str">
            <v>Caja General Lourdes # 2</v>
          </cell>
        </row>
        <row r="7">
          <cell r="A7" t="str">
            <v>11010201</v>
          </cell>
          <cell r="B7" t="str">
            <v>Caja Chica División Pecuaria</v>
          </cell>
        </row>
        <row r="8">
          <cell r="A8" t="str">
            <v>11010207</v>
          </cell>
          <cell r="B8" t="str">
            <v>Combustibles</v>
          </cell>
        </row>
        <row r="9">
          <cell r="A9" t="str">
            <v>11010208</v>
          </cell>
          <cell r="B9" t="str">
            <v>Viáticos</v>
          </cell>
        </row>
        <row r="10">
          <cell r="A10" t="str">
            <v>11010301</v>
          </cell>
          <cell r="B10" t="str">
            <v>Banco HSBC Cte 093-5100067-59</v>
          </cell>
        </row>
        <row r="11">
          <cell r="A11" t="str">
            <v>11010302</v>
          </cell>
          <cell r="B11" t="str">
            <v>Banco Agricola Cte 546-030889</v>
          </cell>
        </row>
        <row r="12">
          <cell r="A12" t="str">
            <v>11010303</v>
          </cell>
          <cell r="B12" t="str">
            <v>Banco Credomatic Cte 200068286</v>
          </cell>
        </row>
        <row r="13">
          <cell r="A13" t="str">
            <v>11010304</v>
          </cell>
          <cell r="B13" t="str">
            <v>Banco CITI 016301000010123</v>
          </cell>
        </row>
        <row r="14">
          <cell r="A14" t="str">
            <v>11010305</v>
          </cell>
          <cell r="B14" t="str">
            <v>Banco Promerica 5-00000127</v>
          </cell>
        </row>
        <row r="15">
          <cell r="A15" t="str">
            <v>11010306</v>
          </cell>
          <cell r="B15" t="str">
            <v>Banco Hipotecario 00210238561</v>
          </cell>
        </row>
        <row r="16">
          <cell r="A16" t="str">
            <v>11010320</v>
          </cell>
          <cell r="B16" t="str">
            <v>Banco G &amp; T Continental</v>
          </cell>
        </row>
        <row r="17">
          <cell r="A17" t="str">
            <v>1101900101</v>
          </cell>
          <cell r="B17" t="str">
            <v>FC Stone</v>
          </cell>
        </row>
        <row r="18">
          <cell r="A18" t="str">
            <v>1101900102</v>
          </cell>
          <cell r="B18" t="str">
            <v>Servicios Generales Bursatiles</v>
          </cell>
        </row>
        <row r="19">
          <cell r="A19" t="str">
            <v>Inversiones Financieras a Corto Plazo</v>
          </cell>
          <cell r="B19">
            <v>286842.28999999998</v>
          </cell>
        </row>
        <row r="20">
          <cell r="A20" t="str">
            <v>11020301</v>
          </cell>
          <cell r="B20" t="str">
            <v>Participacion accionaria a corto plazo</v>
          </cell>
        </row>
        <row r="21">
          <cell r="A21" t="str">
            <v>Deudores Comerciales</v>
          </cell>
          <cell r="B21">
            <v>2033113.23</v>
          </cell>
        </row>
        <row r="22">
          <cell r="A22" t="str">
            <v>11030101</v>
          </cell>
          <cell r="B22" t="str">
            <v>Pecuario</v>
          </cell>
        </row>
        <row r="23">
          <cell r="A23" t="str">
            <v>11030102</v>
          </cell>
          <cell r="B23" t="str">
            <v>Mascotas</v>
          </cell>
        </row>
        <row r="24">
          <cell r="A24" t="str">
            <v>11030103</v>
          </cell>
          <cell r="B24" t="str">
            <v>Granjas Pollo Engorde</v>
          </cell>
        </row>
        <row r="25">
          <cell r="A25" t="str">
            <v>110303</v>
          </cell>
          <cell r="B25" t="str">
            <v>Estimación para Ctas. Incobrab</v>
          </cell>
        </row>
        <row r="26">
          <cell r="A26" t="str">
            <v>11030515</v>
          </cell>
          <cell r="B26" t="str">
            <v>Otros descuentos 1</v>
          </cell>
        </row>
        <row r="27">
          <cell r="A27" t="str">
            <v>1103070102</v>
          </cell>
          <cell r="B27" t="str">
            <v>Elsys Cake - Facturacion</v>
          </cell>
        </row>
        <row r="28">
          <cell r="A28" t="str">
            <v>1103100105</v>
          </cell>
          <cell r="B28" t="str">
            <v>Remanente IVA</v>
          </cell>
        </row>
        <row r="29">
          <cell r="A29" t="str">
            <v>1103100201</v>
          </cell>
          <cell r="B29" t="str">
            <v>Pago a Cuenta - GOB</v>
          </cell>
        </row>
        <row r="30">
          <cell r="A30" t="str">
            <v>1103100202</v>
          </cell>
          <cell r="B30" t="str">
            <v>Retención Renta SGB</v>
          </cell>
        </row>
        <row r="31">
          <cell r="A31" t="str">
            <v>Inventarios</v>
          </cell>
          <cell r="B31">
            <v>5915571.1900000004</v>
          </cell>
        </row>
        <row r="32">
          <cell r="A32" t="str">
            <v>11040101</v>
          </cell>
          <cell r="B32" t="str">
            <v>Pecuario</v>
          </cell>
        </row>
        <row r="33">
          <cell r="A33" t="str">
            <v>11040103</v>
          </cell>
          <cell r="B33" t="str">
            <v>Avicola</v>
          </cell>
        </row>
        <row r="34">
          <cell r="A34" t="str">
            <v>11040104</v>
          </cell>
          <cell r="B34" t="str">
            <v>Inventario Filtros y Herramientas</v>
          </cell>
        </row>
        <row r="35">
          <cell r="A35" t="str">
            <v>11040105</v>
          </cell>
          <cell r="B35" t="str">
            <v>Insumos y Papeleria</v>
          </cell>
        </row>
        <row r="36">
          <cell r="A36" t="str">
            <v>11040201</v>
          </cell>
          <cell r="B36" t="str">
            <v>Pecuario</v>
          </cell>
        </row>
        <row r="37">
          <cell r="A37" t="str">
            <v>11040202</v>
          </cell>
          <cell r="B37" t="str">
            <v>Mascotas</v>
          </cell>
        </row>
        <row r="38">
          <cell r="A38" t="str">
            <v>1104020306</v>
          </cell>
          <cell r="B38" t="str">
            <v>Granja La Gloria</v>
          </cell>
        </row>
        <row r="39">
          <cell r="A39" t="str">
            <v>110402031001</v>
          </cell>
          <cell r="B39" t="str">
            <v>Galpon 1</v>
          </cell>
        </row>
        <row r="40">
          <cell r="A40" t="str">
            <v>110402031002</v>
          </cell>
          <cell r="B40" t="str">
            <v>Galpon 2</v>
          </cell>
        </row>
        <row r="41">
          <cell r="A41" t="str">
            <v>110402031003</v>
          </cell>
          <cell r="B41" t="str">
            <v>Galpon 3</v>
          </cell>
        </row>
        <row r="42">
          <cell r="A42" t="str">
            <v>110402031004</v>
          </cell>
          <cell r="B42" t="str">
            <v>Galpon 4</v>
          </cell>
        </row>
        <row r="43">
          <cell r="A43" t="str">
            <v>110402031005</v>
          </cell>
          <cell r="B43" t="str">
            <v>Galpon 5</v>
          </cell>
        </row>
        <row r="44">
          <cell r="A44" t="str">
            <v>110402031006</v>
          </cell>
          <cell r="B44" t="str">
            <v>Galpon 6</v>
          </cell>
        </row>
        <row r="45">
          <cell r="A45" t="str">
            <v>110402031007</v>
          </cell>
          <cell r="B45" t="str">
            <v>Galpon 7</v>
          </cell>
        </row>
        <row r="46">
          <cell r="A46" t="str">
            <v>110402031008</v>
          </cell>
          <cell r="B46" t="str">
            <v>Galpon 8</v>
          </cell>
        </row>
        <row r="47">
          <cell r="A47" t="str">
            <v>1104020402</v>
          </cell>
          <cell r="B47" t="str">
            <v>Aprovechamiento de sub productos por biotecnologia</v>
          </cell>
        </row>
        <row r="48">
          <cell r="A48" t="str">
            <v>1104020502</v>
          </cell>
          <cell r="B48" t="str">
            <v>Etapa de gestacion</v>
          </cell>
        </row>
        <row r="49">
          <cell r="A49" t="str">
            <v>1104020503</v>
          </cell>
          <cell r="B49" t="str">
            <v>Etapa de lactancia</v>
          </cell>
        </row>
        <row r="50">
          <cell r="A50" t="str">
            <v>1104020504</v>
          </cell>
          <cell r="B50" t="str">
            <v>Etapa de Inicio</v>
          </cell>
        </row>
        <row r="51">
          <cell r="A51" t="str">
            <v>1104020505</v>
          </cell>
          <cell r="B51" t="str">
            <v>Etapa desarrollo y engorde</v>
          </cell>
        </row>
        <row r="52">
          <cell r="A52" t="str">
            <v>110402050602</v>
          </cell>
          <cell r="B52" t="str">
            <v>Desarrollo de reproductoras</v>
          </cell>
        </row>
        <row r="53">
          <cell r="A53" t="str">
            <v>11040301</v>
          </cell>
          <cell r="B53" t="str">
            <v>Pecuario</v>
          </cell>
        </row>
        <row r="54">
          <cell r="A54" t="str">
            <v>11040302</v>
          </cell>
          <cell r="B54" t="str">
            <v>Mascotas</v>
          </cell>
        </row>
        <row r="55">
          <cell r="A55" t="str">
            <v>11040401</v>
          </cell>
          <cell r="B55" t="str">
            <v>Maíz</v>
          </cell>
        </row>
        <row r="56">
          <cell r="A56" t="str">
            <v>11040402</v>
          </cell>
          <cell r="B56" t="str">
            <v>Soya</v>
          </cell>
        </row>
        <row r="57">
          <cell r="A57" t="str">
            <v>11040409</v>
          </cell>
          <cell r="B57" t="str">
            <v>Maíz DDGS</v>
          </cell>
        </row>
        <row r="58">
          <cell r="A58" t="str">
            <v>11040419</v>
          </cell>
          <cell r="B58" t="str">
            <v>Sub-productos Diana</v>
          </cell>
        </row>
        <row r="59">
          <cell r="A59" t="str">
            <v>11040422</v>
          </cell>
          <cell r="B59" t="str">
            <v>Variacion en costos por pollos en proceso</v>
          </cell>
        </row>
        <row r="60">
          <cell r="A60" t="str">
            <v>Pagos Anticipados</v>
          </cell>
          <cell r="B60">
            <v>328539.65000000002</v>
          </cell>
        </row>
        <row r="61">
          <cell r="A61" t="str">
            <v>110501</v>
          </cell>
          <cell r="B61" t="str">
            <v>Seguros</v>
          </cell>
        </row>
        <row r="62">
          <cell r="A62" t="str">
            <v>110505</v>
          </cell>
          <cell r="B62" t="str">
            <v>Depósitos en Garantía</v>
          </cell>
        </row>
        <row r="63">
          <cell r="A63" t="str">
            <v>110506</v>
          </cell>
          <cell r="B63" t="str">
            <v>Cuenta Transitoria</v>
          </cell>
        </row>
        <row r="64">
          <cell r="A64" t="str">
            <v>110507</v>
          </cell>
          <cell r="B64" t="str">
            <v>COTRANS</v>
          </cell>
        </row>
        <row r="65">
          <cell r="A65" t="str">
            <v>110508</v>
          </cell>
          <cell r="B65" t="str">
            <v>FOVIAL  - Fondo Vial</v>
          </cell>
        </row>
        <row r="66">
          <cell r="A66" t="str">
            <v>110511</v>
          </cell>
          <cell r="B66" t="str">
            <v>Amortizaciones</v>
          </cell>
        </row>
        <row r="67">
          <cell r="A67" t="str">
            <v>110512</v>
          </cell>
          <cell r="B67" t="str">
            <v>Proyecto Evolución</v>
          </cell>
        </row>
        <row r="68">
          <cell r="A68" t="str">
            <v>110513</v>
          </cell>
          <cell r="B68" t="str">
            <v>Anticipo a proveedores-Cheques Prepago</v>
          </cell>
        </row>
        <row r="69">
          <cell r="A69" t="str">
            <v>110516</v>
          </cell>
          <cell r="B69" t="str">
            <v>Anticipo de Compra de Maquinaria</v>
          </cell>
        </row>
        <row r="70">
          <cell r="A70" t="str">
            <v>110525</v>
          </cell>
          <cell r="B70" t="str">
            <v>Perdida de Capital Elsys Cakes</v>
          </cell>
        </row>
        <row r="71">
          <cell r="A71" t="str">
            <v>ACTIVO NO CORRIENTE</v>
          </cell>
        </row>
        <row r="72">
          <cell r="A72" t="str">
            <v>Propiedad, Planta y Equipo</v>
          </cell>
          <cell r="B72">
            <v>17106429.34</v>
          </cell>
        </row>
        <row r="73">
          <cell r="A73" t="str">
            <v>1201010101</v>
          </cell>
          <cell r="B73" t="str">
            <v>Costo de adquisición de terrenos</v>
          </cell>
        </row>
        <row r="74">
          <cell r="A74" t="str">
            <v>1201010102</v>
          </cell>
          <cell r="B74" t="str">
            <v>Mejoras en terrenos</v>
          </cell>
        </row>
        <row r="75">
          <cell r="A75" t="str">
            <v>1201010103</v>
          </cell>
          <cell r="B75" t="str">
            <v>Revaluaciones</v>
          </cell>
        </row>
        <row r="76">
          <cell r="A76" t="str">
            <v>1201010201</v>
          </cell>
          <cell r="B76" t="str">
            <v>Costo de adquisicion de tedifi</v>
          </cell>
        </row>
        <row r="77">
          <cell r="A77" t="str">
            <v>1201010202</v>
          </cell>
          <cell r="B77" t="str">
            <v>Mejoras en edificios</v>
          </cell>
        </row>
        <row r="78">
          <cell r="A78" t="str">
            <v>1201010203</v>
          </cell>
          <cell r="B78" t="str">
            <v>Revaluaciones</v>
          </cell>
        </row>
        <row r="79">
          <cell r="A79" t="str">
            <v>1201010204</v>
          </cell>
          <cell r="B79" t="str">
            <v>Edificaciones granjas</v>
          </cell>
        </row>
        <row r="80">
          <cell r="A80" t="str">
            <v>12010104</v>
          </cell>
          <cell r="B80" t="str">
            <v>Instalaciones</v>
          </cell>
        </row>
        <row r="81">
          <cell r="A81" t="str">
            <v>12010201</v>
          </cell>
          <cell r="B81" t="str">
            <v>Mobiliario y Equipo de Oficina</v>
          </cell>
        </row>
        <row r="82">
          <cell r="A82" t="str">
            <v>1201020101</v>
          </cell>
          <cell r="B82" t="str">
            <v>Costo de. Adquisición Mob y Eq.</v>
          </cell>
        </row>
        <row r="83">
          <cell r="A83" t="str">
            <v>1201020102</v>
          </cell>
          <cell r="B83" t="str">
            <v>Mejoras Mob y Equ.</v>
          </cell>
        </row>
        <row r="84">
          <cell r="A84" t="str">
            <v>1201020103</v>
          </cell>
          <cell r="B84" t="str">
            <v>Revaluación de Mobiliario y Equipo</v>
          </cell>
        </row>
        <row r="85">
          <cell r="A85" t="str">
            <v>1201020201</v>
          </cell>
          <cell r="B85" t="str">
            <v>Costo de. Adquisición Maq y equipo</v>
          </cell>
        </row>
        <row r="86">
          <cell r="A86" t="str">
            <v>1201020202</v>
          </cell>
          <cell r="B86" t="str">
            <v>Mejoras Maq y equ.</v>
          </cell>
        </row>
        <row r="87">
          <cell r="A87" t="str">
            <v>1201020203</v>
          </cell>
          <cell r="B87" t="str">
            <v>Revaluación de Maquinaria</v>
          </cell>
        </row>
        <row r="88">
          <cell r="A88" t="str">
            <v>1201020301</v>
          </cell>
          <cell r="B88" t="str">
            <v>Costo de. Adquisición</v>
          </cell>
        </row>
        <row r="89">
          <cell r="A89" t="str">
            <v>1201020302</v>
          </cell>
          <cell r="B89" t="str">
            <v>Mejoras</v>
          </cell>
        </row>
        <row r="90">
          <cell r="A90" t="str">
            <v>1201020304</v>
          </cell>
          <cell r="B90" t="str">
            <v>Revaluaciones de Vehiculos</v>
          </cell>
        </row>
        <row r="91">
          <cell r="A91" t="str">
            <v>1201020401</v>
          </cell>
          <cell r="B91" t="str">
            <v>Costo de. Adquisición Herramientas</v>
          </cell>
        </row>
        <row r="92">
          <cell r="A92" t="str">
            <v>12010205</v>
          </cell>
          <cell r="B92" t="str">
            <v>Equipo de Granjas</v>
          </cell>
        </row>
        <row r="93">
          <cell r="A93" t="str">
            <v>12010207</v>
          </cell>
          <cell r="B93" t="str">
            <v>Activos Biologicos - Cerdos</v>
          </cell>
          <cell r="C93">
            <v>20406.330000000002</v>
          </cell>
        </row>
        <row r="94">
          <cell r="A94" t="str">
            <v>Depreciación Acumulada</v>
          </cell>
          <cell r="B94">
            <v>-7349391.7400000002</v>
          </cell>
        </row>
        <row r="95">
          <cell r="A95" t="str">
            <v>120201</v>
          </cell>
          <cell r="B95" t="str">
            <v>Depreciación Acumulada Edificios</v>
          </cell>
        </row>
        <row r="96">
          <cell r="A96" t="str">
            <v>120202</v>
          </cell>
          <cell r="B96" t="str">
            <v>Depreciación Acumulada Mobiliario y Equipo</v>
          </cell>
        </row>
        <row r="97">
          <cell r="A97" t="str">
            <v>120203</v>
          </cell>
          <cell r="B97" t="str">
            <v>Depreciación Acumulada Maquinaria y Equipo</v>
          </cell>
        </row>
        <row r="98">
          <cell r="A98" t="str">
            <v>120204</v>
          </cell>
          <cell r="B98" t="str">
            <v>Depreciación Acumulada Vehículos</v>
          </cell>
        </row>
        <row r="99">
          <cell r="A99" t="str">
            <v>120205</v>
          </cell>
          <cell r="B99" t="str">
            <v>Depreciación Acumulada Herramientas</v>
          </cell>
        </row>
        <row r="100">
          <cell r="A100" t="str">
            <v>120207</v>
          </cell>
          <cell r="B100" t="str">
            <v>Depreciación Acumulada Equipo de Granja</v>
          </cell>
        </row>
        <row r="101">
          <cell r="A101" t="str">
            <v>120210</v>
          </cell>
          <cell r="B101" t="str">
            <v>Agotamiento - Cerdos</v>
          </cell>
          <cell r="C101">
            <v>-2942.21</v>
          </cell>
        </row>
        <row r="102">
          <cell r="A102" t="str">
            <v>Activos Intangibles</v>
          </cell>
          <cell r="B102">
            <v>13423.41</v>
          </cell>
        </row>
        <row r="103">
          <cell r="A103" t="str">
            <v>120302</v>
          </cell>
          <cell r="B103" t="str">
            <v>Desarrollo</v>
          </cell>
        </row>
        <row r="104">
          <cell r="A104" t="str">
            <v>120305</v>
          </cell>
          <cell r="B104" t="str">
            <v>Licencias y programas</v>
          </cell>
        </row>
        <row r="105">
          <cell r="A105" t="str">
            <v>120306</v>
          </cell>
          <cell r="B105" t="str">
            <v>Derechos y patentes</v>
          </cell>
        </row>
        <row r="106">
          <cell r="A106" t="str">
            <v>12039805</v>
          </cell>
          <cell r="B106" t="str">
            <v>Licencias y programas</v>
          </cell>
        </row>
        <row r="107">
          <cell r="A107" t="str">
            <v>Inversiones Financieras a Largo Plazo</v>
          </cell>
          <cell r="B107">
            <v>0</v>
          </cell>
        </row>
        <row r="108">
          <cell r="A108" t="str">
            <v>Depositos en Garantía y Otros Activos</v>
          </cell>
          <cell r="B108">
            <v>0</v>
          </cell>
        </row>
        <row r="109">
          <cell r="A109" t="str">
            <v>Construcciones en proceso</v>
          </cell>
          <cell r="B109">
            <v>993864.39</v>
          </cell>
        </row>
        <row r="110">
          <cell r="A110" t="str">
            <v>12080101</v>
          </cell>
          <cell r="B110" t="str">
            <v>MA-2021-003 Planta de sub productos Santa Esperanza</v>
          </cell>
        </row>
        <row r="111">
          <cell r="A111" t="str">
            <v>12080153</v>
          </cell>
          <cell r="B111" t="str">
            <v>MA-2015-021 Pellet Mill</v>
          </cell>
        </row>
        <row r="112">
          <cell r="A112" t="str">
            <v>12080176</v>
          </cell>
          <cell r="B112" t="str">
            <v>MA-2018-001 Fabricacion y montaje de planta de ganado</v>
          </cell>
        </row>
        <row r="113">
          <cell r="A113" t="str">
            <v>12080193</v>
          </cell>
          <cell r="B113" t="str">
            <v>MA-2019-003 Renovacion de fajas y cangilones de elevadores</v>
          </cell>
        </row>
        <row r="114">
          <cell r="A114" t="str">
            <v>12080196</v>
          </cell>
          <cell r="B114" t="str">
            <v>MA-2020-002 Maq y equipos de proceso-Ident y selecc Atapasc</v>
          </cell>
        </row>
        <row r="115">
          <cell r="A115" t="str">
            <v>12080197</v>
          </cell>
          <cell r="B115" t="str">
            <v>MA-2020-003 Reparacion de bascula pesa camiones</v>
          </cell>
        </row>
        <row r="116">
          <cell r="A116" t="str">
            <v>12080198</v>
          </cell>
          <cell r="B116" t="str">
            <v>MA-2021-001 Despacho de alimento a granel - Ganado A</v>
          </cell>
        </row>
        <row r="117">
          <cell r="A117" t="str">
            <v>12080199</v>
          </cell>
          <cell r="B117" t="str">
            <v>MA-2021-002 Sistema de arranque de Extruder 2</v>
          </cell>
        </row>
        <row r="118">
          <cell r="A118" t="str">
            <v>12080200</v>
          </cell>
          <cell r="B118" t="str">
            <v>MA-2021-003 Cambio de sistema/Adic.Sebo de Res Extrusado</v>
          </cell>
        </row>
        <row r="119">
          <cell r="A119" t="str">
            <v>12080263</v>
          </cell>
          <cell r="B119" t="str">
            <v>ED-2018-001 Rastro Santa Fe (Responsable Jonathan Ruiz)</v>
          </cell>
        </row>
        <row r="120">
          <cell r="A120" t="str">
            <v>12080278</v>
          </cell>
          <cell r="B120" t="str">
            <v>ED-2019-016 Bodega mascotas integrada cont 1-4</v>
          </cell>
        </row>
        <row r="121">
          <cell r="A121" t="str">
            <v>12080284</v>
          </cell>
          <cell r="B121" t="str">
            <v>ED-2020-006 Edificio e instalaciones, Limp-Adec Atapasco</v>
          </cell>
        </row>
        <row r="122">
          <cell r="A122" t="str">
            <v>12080285</v>
          </cell>
          <cell r="B122" t="str">
            <v>ED-2020-007 Construccion de entrada para vehiculos livianos</v>
          </cell>
        </row>
        <row r="123">
          <cell r="A123" t="str">
            <v>12080321</v>
          </cell>
          <cell r="B123" t="str">
            <v>MV-2021-001 Camion FUSO Chasis 46972</v>
          </cell>
        </row>
        <row r="124">
          <cell r="A124" t="str">
            <v>12080401</v>
          </cell>
          <cell r="B124" t="str">
            <v>MEDAM-01 MDA 2206</v>
          </cell>
        </row>
        <row r="125">
          <cell r="A125" t="str">
            <v>12080403</v>
          </cell>
          <cell r="B125" t="str">
            <v>Arborizacion de terreno Santa Fé</v>
          </cell>
        </row>
        <row r="126">
          <cell r="A126" t="str">
            <v>12080603</v>
          </cell>
          <cell r="B126" t="str">
            <v>INS-2016-002 Reestructuracion de red para Saram</v>
          </cell>
        </row>
        <row r="127">
          <cell r="A127" t="str">
            <v>12080606</v>
          </cell>
          <cell r="B127" t="str">
            <v>INS-2018-001 Instalacion de cortadora para extrusado</v>
          </cell>
        </row>
        <row r="128">
          <cell r="A128" t="str">
            <v>12080610</v>
          </cell>
          <cell r="B128" t="str">
            <v>INS-2019-002 Instalacion de linea de vida en almacen de MP</v>
          </cell>
        </row>
        <row r="129">
          <cell r="A129" t="str">
            <v>12080617</v>
          </cell>
          <cell r="B129" t="str">
            <v>INS-2020-005 Inst electricas-Ident y optimiz Atapasco</v>
          </cell>
        </row>
        <row r="130">
          <cell r="A130" t="str">
            <v>12080618</v>
          </cell>
          <cell r="B130" t="str">
            <v>INS-2020-006 Aumento de capacidad de tanques de GLP</v>
          </cell>
        </row>
        <row r="131">
          <cell r="A131" t="str">
            <v>12080619</v>
          </cell>
          <cell r="B131" t="str">
            <v>INS-2021-001 Cortinas abatibles en area de suministro de MP</v>
          </cell>
        </row>
        <row r="132">
          <cell r="A132" t="str">
            <v>PASIVO</v>
          </cell>
        </row>
        <row r="133">
          <cell r="A133" t="str">
            <v>PASIVO CORRIENTE</v>
          </cell>
        </row>
        <row r="134">
          <cell r="A134" t="str">
            <v>Deudas Financieras a Corto Plazo</v>
          </cell>
          <cell r="B134">
            <v>-7356083.1600000001</v>
          </cell>
        </row>
        <row r="135">
          <cell r="A135" t="str">
            <v>210101030102</v>
          </cell>
          <cell r="B135" t="str">
            <v>Linea Decreciente HSBC</v>
          </cell>
        </row>
        <row r="136">
          <cell r="A136" t="str">
            <v>210101030301</v>
          </cell>
          <cell r="B136" t="str">
            <v>Linea Rotativa Banco Citi</v>
          </cell>
        </row>
        <row r="137">
          <cell r="A137" t="str">
            <v>210101030302</v>
          </cell>
          <cell r="B137" t="str">
            <v>Tarjeta de credito banco Citi</v>
          </cell>
        </row>
        <row r="138">
          <cell r="A138" t="str">
            <v>210101030503</v>
          </cell>
          <cell r="B138" t="str">
            <v>Tarjeta de Crédito Banco Agricola</v>
          </cell>
        </row>
        <row r="139">
          <cell r="A139" t="str">
            <v>210101030601</v>
          </cell>
          <cell r="B139" t="str">
            <v>Banco America Central Rotativa</v>
          </cell>
        </row>
        <row r="140">
          <cell r="A140" t="str">
            <v>210101030603</v>
          </cell>
          <cell r="B140" t="str">
            <v>Banco de America Central  Decreciente</v>
          </cell>
        </row>
        <row r="141">
          <cell r="A141" t="str">
            <v>210101030701</v>
          </cell>
          <cell r="B141" t="str">
            <v>Linea Rotativa Banco Hipotecario</v>
          </cell>
        </row>
        <row r="142">
          <cell r="A142" t="str">
            <v>21010203</v>
          </cell>
          <cell r="B142" t="str">
            <v>Emisión de Bonos</v>
          </cell>
        </row>
        <row r="143">
          <cell r="A143" t="str">
            <v>Deudas Comerciales y otras Cuentas por Pagar a Corto Plazo</v>
          </cell>
          <cell r="B143">
            <v>-1306147.1500000001</v>
          </cell>
        </row>
        <row r="144">
          <cell r="A144" t="str">
            <v>210201</v>
          </cell>
          <cell r="B144" t="str">
            <v>Proveedores Locales</v>
          </cell>
        </row>
        <row r="145">
          <cell r="A145" t="str">
            <v>210202</v>
          </cell>
          <cell r="B145" t="str">
            <v>Proveedores del Exterior</v>
          </cell>
        </row>
        <row r="146">
          <cell r="A146" t="str">
            <v>21020401</v>
          </cell>
          <cell r="B146" t="str">
            <v>Asociación de Avicultores de E</v>
          </cell>
        </row>
        <row r="147">
          <cell r="A147" t="str">
            <v>21020501</v>
          </cell>
          <cell r="B147" t="str">
            <v>Instituto Salvadoreño del Seguro Social Salud</v>
          </cell>
        </row>
        <row r="148">
          <cell r="A148" t="str">
            <v>21020502</v>
          </cell>
          <cell r="B148" t="str">
            <v>AFP  Confía</v>
          </cell>
        </row>
        <row r="149">
          <cell r="A149" t="str">
            <v>21020503</v>
          </cell>
          <cell r="B149" t="str">
            <v>AFP  Crecer</v>
          </cell>
        </row>
        <row r="150">
          <cell r="A150" t="str">
            <v>21020509</v>
          </cell>
          <cell r="B150" t="str">
            <v>Retención IPSFA</v>
          </cell>
        </row>
        <row r="151">
          <cell r="A151" t="str">
            <v>21020511</v>
          </cell>
          <cell r="B151" t="str">
            <v>Cooperativa Rayo de Luz</v>
          </cell>
        </row>
        <row r="152">
          <cell r="A152" t="str">
            <v>210209</v>
          </cell>
          <cell r="B152" t="str">
            <v>Anticipo de clientes 1</v>
          </cell>
        </row>
        <row r="153">
          <cell r="A153" t="str">
            <v>Intereses por pagar</v>
          </cell>
          <cell r="B153">
            <v>0</v>
          </cell>
        </row>
        <row r="154">
          <cell r="A154" t="str">
            <v>Beneficios a empleados a corto plazo</v>
          </cell>
          <cell r="B154">
            <v>-126266.1</v>
          </cell>
        </row>
        <row r="155">
          <cell r="A155" t="str">
            <v>210402</v>
          </cell>
          <cell r="B155" t="str">
            <v>Vacaciones</v>
          </cell>
        </row>
        <row r="156">
          <cell r="A156" t="str">
            <v>210403</v>
          </cell>
          <cell r="B156" t="str">
            <v>Aguinaldos</v>
          </cell>
        </row>
        <row r="157">
          <cell r="A157" t="str">
            <v>21040501</v>
          </cell>
          <cell r="B157" t="str">
            <v>Comisiones a Vendedores</v>
          </cell>
        </row>
        <row r="158">
          <cell r="A158" t="str">
            <v>210406</v>
          </cell>
          <cell r="B158" t="str">
            <v>Indemnizaciones Obligatorias o</v>
          </cell>
        </row>
        <row r="159">
          <cell r="A159" t="str">
            <v>210407</v>
          </cell>
          <cell r="B159" t="str">
            <v>Otras remuneraciones y prestaciones</v>
          </cell>
        </row>
        <row r="160">
          <cell r="A160" t="str">
            <v>Impuestos por Pagar</v>
          </cell>
          <cell r="B160">
            <v>-98499.32</v>
          </cell>
        </row>
        <row r="161">
          <cell r="A161" t="str">
            <v>210504</v>
          </cell>
          <cell r="B161" t="str">
            <v>Direccion General de Tesoreria</v>
          </cell>
        </row>
        <row r="162">
          <cell r="A162" t="str">
            <v>Dividendos por Pagar</v>
          </cell>
          <cell r="B162">
            <v>-183.33</v>
          </cell>
        </row>
        <row r="163">
          <cell r="A163" t="str">
            <v>210601</v>
          </cell>
          <cell r="B163" t="str">
            <v>accionistas</v>
          </cell>
        </row>
        <row r="164">
          <cell r="A164" t="str">
            <v>Provisiones</v>
          </cell>
          <cell r="B164">
            <v>0</v>
          </cell>
        </row>
        <row r="165">
          <cell r="A165" t="str">
            <v>Cuentas fuera de balance</v>
          </cell>
          <cell r="B165">
            <v>0</v>
          </cell>
        </row>
        <row r="166">
          <cell r="A166" t="str">
            <v>PASIVO NO CORRIENTE</v>
          </cell>
        </row>
        <row r="167">
          <cell r="A167" t="str">
            <v>Deudas Financieras a Largo Plazo</v>
          </cell>
          <cell r="B167">
            <v>-5420000</v>
          </cell>
        </row>
        <row r="168">
          <cell r="A168" t="str">
            <v>22010104</v>
          </cell>
          <cell r="B168" t="str">
            <v>Emision de Bonos de Largo Plazo</v>
          </cell>
        </row>
        <row r="169">
          <cell r="A169" t="str">
            <v>22010105</v>
          </cell>
          <cell r="B169" t="str">
            <v>Linea decreciente Banco de America Central</v>
          </cell>
        </row>
        <row r="170">
          <cell r="A170" t="str">
            <v>Provisiones y Otros Pasivos a Largo Plazo</v>
          </cell>
          <cell r="B170">
            <v>-174715.41</v>
          </cell>
        </row>
        <row r="171">
          <cell r="A171" t="str">
            <v>220403</v>
          </cell>
          <cell r="B171" t="str">
            <v>Deuda terrenos a Largo Plazo</v>
          </cell>
        </row>
        <row r="172">
          <cell r="A172" t="str">
            <v>220404</v>
          </cell>
          <cell r="B172" t="str">
            <v>Depositos en garantia</v>
          </cell>
        </row>
        <row r="173">
          <cell r="A173" t="str">
            <v>Obligaciones a Largo Plazo por arrendamiento Financiero</v>
          </cell>
          <cell r="B173">
            <v>0</v>
          </cell>
        </row>
        <row r="174">
          <cell r="A174" t="str">
            <v>PATRIMONIO</v>
          </cell>
          <cell r="B174">
            <v>7122017.8700000001</v>
          </cell>
        </row>
        <row r="175">
          <cell r="A175" t="str">
            <v>PATRIMONIO</v>
          </cell>
          <cell r="B175">
            <v>7122017.8700000001</v>
          </cell>
        </row>
        <row r="176">
          <cell r="A176" t="str">
            <v>Capital Social</v>
          </cell>
          <cell r="B176">
            <v>-3150000</v>
          </cell>
        </row>
        <row r="177">
          <cell r="A177" t="str">
            <v>310110</v>
          </cell>
          <cell r="B177" t="str">
            <v>Cornejo, Silvia Parraga de</v>
          </cell>
        </row>
        <row r="178">
          <cell r="A178" t="str">
            <v>310112</v>
          </cell>
          <cell r="B178" t="str">
            <v>Duarte de Cuellar, Maria Marga</v>
          </cell>
        </row>
        <row r="179">
          <cell r="A179" t="str">
            <v>310113</v>
          </cell>
          <cell r="B179" t="str">
            <v>Duarte Schlageter, Ana Patricia</v>
          </cell>
        </row>
        <row r="180">
          <cell r="A180" t="str">
            <v>310114</v>
          </cell>
          <cell r="B180" t="str">
            <v>Duarte Schlageter, Claudia Cri</v>
          </cell>
        </row>
        <row r="181">
          <cell r="A181" t="str">
            <v>310115</v>
          </cell>
          <cell r="B181" t="str">
            <v>Duarte Schlageter, Javier Enrique</v>
          </cell>
        </row>
        <row r="182">
          <cell r="A182" t="str">
            <v>310116</v>
          </cell>
          <cell r="B182" t="str">
            <v>Duarte Shlageter, Silvia Eliza</v>
          </cell>
        </row>
        <row r="183">
          <cell r="A183" t="str">
            <v>310117</v>
          </cell>
          <cell r="B183" t="str">
            <v>Duarte Schlageter, Luis Carlos</v>
          </cell>
        </row>
        <row r="184">
          <cell r="A184" t="str">
            <v>310118</v>
          </cell>
          <cell r="B184" t="str">
            <v>Duarte Schlagter, Rolando Arturo</v>
          </cell>
        </row>
        <row r="185">
          <cell r="A185" t="str">
            <v>310120</v>
          </cell>
          <cell r="B185" t="str">
            <v>Duarte Schlageter, Jose Roberto</v>
          </cell>
        </row>
        <row r="186">
          <cell r="A186" t="str">
            <v>310122</v>
          </cell>
          <cell r="B186" t="str">
            <v>Echeverria, Cristina Hidalgo de</v>
          </cell>
        </row>
        <row r="187">
          <cell r="A187" t="str">
            <v>310123</v>
          </cell>
          <cell r="B187" t="str">
            <v>Fundación Compañía de Jesús</v>
          </cell>
        </row>
        <row r="188">
          <cell r="A188" t="str">
            <v>310125</v>
          </cell>
          <cell r="B188" t="str">
            <v>Hidalgo, Beatríz</v>
          </cell>
        </row>
        <row r="189">
          <cell r="A189" t="str">
            <v>310126</v>
          </cell>
          <cell r="B189" t="str">
            <v>Ibarra, Rafael Antonio</v>
          </cell>
        </row>
        <row r="190">
          <cell r="A190" t="str">
            <v>310127</v>
          </cell>
          <cell r="B190" t="str">
            <v>Inmobiliaria Aldesa S.A. de C.</v>
          </cell>
        </row>
        <row r="191">
          <cell r="A191" t="str">
            <v>310129</v>
          </cell>
          <cell r="B191" t="str">
            <v>Inversiones La Mascota S.A. de</v>
          </cell>
        </row>
        <row r="192">
          <cell r="A192" t="str">
            <v>310130</v>
          </cell>
          <cell r="B192" t="str">
            <v>Llanes, Andres Salomón de</v>
          </cell>
        </row>
        <row r="193">
          <cell r="A193" t="str">
            <v>310140</v>
          </cell>
          <cell r="B193" t="str">
            <v>Perla, Ana Cristina De</v>
          </cell>
        </row>
        <row r="194">
          <cell r="A194" t="str">
            <v>310143</v>
          </cell>
          <cell r="B194" t="str">
            <v>Salomón Joseph, Helen</v>
          </cell>
        </row>
        <row r="195">
          <cell r="A195" t="str">
            <v>310144</v>
          </cell>
          <cell r="B195" t="str">
            <v>Salomón Joseph, Roberto</v>
          </cell>
        </row>
        <row r="196">
          <cell r="A196" t="str">
            <v>310145</v>
          </cell>
          <cell r="B196" t="str">
            <v>Servicios Generales Corporativa</v>
          </cell>
        </row>
        <row r="197">
          <cell r="A197" t="str">
            <v>310150</v>
          </cell>
          <cell r="B197" t="str">
            <v>Transglobal Enterprise</v>
          </cell>
        </row>
        <row r="198">
          <cell r="A198" t="str">
            <v>310154</v>
          </cell>
          <cell r="B198" t="str">
            <v>Agroindustria e Inversiones SA</v>
          </cell>
        </row>
        <row r="199">
          <cell r="A199" t="str">
            <v>310155</v>
          </cell>
          <cell r="B199" t="str">
            <v>Perla de Casanovas, Cristina M</v>
          </cell>
        </row>
        <row r="200">
          <cell r="A200" t="str">
            <v>310159</v>
          </cell>
          <cell r="B200" t="str">
            <v>Tobar Portillo, Jorge Ernesto</v>
          </cell>
        </row>
        <row r="201">
          <cell r="A201" t="str">
            <v>310160</v>
          </cell>
          <cell r="B201" t="str">
            <v>Peñaflor, SA de CV</v>
          </cell>
        </row>
        <row r="202">
          <cell r="A202" t="str">
            <v>Reservas</v>
          </cell>
          <cell r="B202">
            <v>-630000</v>
          </cell>
        </row>
        <row r="203">
          <cell r="A203" t="str">
            <v>310401</v>
          </cell>
          <cell r="B203" t="str">
            <v>Reserva Legal</v>
          </cell>
        </row>
        <row r="204">
          <cell r="A204" t="str">
            <v>Resultados Acumulados</v>
          </cell>
          <cell r="B204">
            <v>-2229494.61</v>
          </cell>
        </row>
        <row r="205">
          <cell r="A205" t="str">
            <v>31050101</v>
          </cell>
          <cell r="B205" t="str">
            <v>Utilidades de ejercicio 2018</v>
          </cell>
        </row>
        <row r="206">
          <cell r="A206" t="str">
            <v>31050102</v>
          </cell>
          <cell r="B206" t="str">
            <v>Utilidades de ejercicio 2019</v>
          </cell>
        </row>
        <row r="207">
          <cell r="A207" t="str">
            <v>31050103</v>
          </cell>
          <cell r="B207" t="str">
            <v>Utilidades de ejercicio 2020</v>
          </cell>
        </row>
        <row r="208">
          <cell r="A208" t="str">
            <v>31050106</v>
          </cell>
          <cell r="B208" t="str">
            <v>Utilidades de ejercicio 2017</v>
          </cell>
        </row>
        <row r="209">
          <cell r="A209" t="str">
            <v>Resultados del Ejercicio</v>
          </cell>
          <cell r="B209">
            <v>0</v>
          </cell>
        </row>
        <row r="210">
          <cell r="A210" t="str">
            <v>Ajuste y Efecto por Valuacion</v>
          </cell>
          <cell r="B210">
            <v>-316007.92</v>
          </cell>
        </row>
        <row r="211">
          <cell r="A211" t="str">
            <v>310801</v>
          </cell>
          <cell r="B211" t="str">
            <v>Efectos de conversión a NIIF</v>
          </cell>
        </row>
        <row r="212">
          <cell r="A212" t="str">
            <v>Resultado del Período</v>
          </cell>
          <cell r="B212">
            <v>796515.34</v>
          </cell>
        </row>
        <row r="213">
          <cell r="A213" t="str">
            <v>TOTAL PASIVO Y PATRIMONIO</v>
          </cell>
          <cell r="B213">
            <v>21603912.34</v>
          </cell>
        </row>
      </sheetData>
      <sheetData sheetId="2">
        <row r="43">
          <cell r="N43">
            <v>630000</v>
          </cell>
        </row>
        <row r="44">
          <cell r="N44">
            <v>2122995.8600000003</v>
          </cell>
        </row>
        <row r="45">
          <cell r="N45">
            <v>762748.75347870286</v>
          </cell>
        </row>
      </sheetData>
      <sheetData sheetId="3">
        <row r="37">
          <cell r="D37">
            <v>19638930.41</v>
          </cell>
        </row>
        <row r="510">
          <cell r="D510">
            <v>-16456586.82</v>
          </cell>
        </row>
        <row r="514">
          <cell r="E514">
            <v>-118337.22</v>
          </cell>
        </row>
        <row r="555">
          <cell r="E555">
            <v>-44726.26</v>
          </cell>
        </row>
        <row r="585">
          <cell r="E585">
            <v>-43414.090000000004</v>
          </cell>
        </row>
        <row r="621">
          <cell r="E621">
            <v>-37831.17</v>
          </cell>
        </row>
        <row r="647">
          <cell r="E647">
            <v>-23051.61</v>
          </cell>
        </row>
        <row r="681">
          <cell r="E681">
            <v>-13673.76</v>
          </cell>
        </row>
        <row r="706">
          <cell r="E706">
            <v>-556354.81000000006</v>
          </cell>
        </row>
        <row r="773">
          <cell r="E773">
            <v>-77069.13</v>
          </cell>
        </row>
        <row r="803">
          <cell r="E803">
            <v>-109275.59</v>
          </cell>
        </row>
        <row r="865">
          <cell r="E865">
            <v>-102479.27</v>
          </cell>
        </row>
        <row r="905">
          <cell r="E905">
            <v>-16200.83</v>
          </cell>
        </row>
        <row r="933">
          <cell r="E933">
            <v>-84496.180000000008</v>
          </cell>
        </row>
        <row r="976">
          <cell r="E976">
            <v>-440.64</v>
          </cell>
        </row>
        <row r="979">
          <cell r="E979">
            <v>-109416.6</v>
          </cell>
        </row>
        <row r="996">
          <cell r="E996">
            <v>-116662.48</v>
          </cell>
        </row>
        <row r="1030">
          <cell r="E1030">
            <v>-28216.12</v>
          </cell>
        </row>
        <row r="1060">
          <cell r="E1060">
            <v>-32937.79</v>
          </cell>
        </row>
        <row r="1091">
          <cell r="E1091">
            <v>-54937.340000000004</v>
          </cell>
        </row>
        <row r="1121">
          <cell r="E1121">
            <v>-39277.24</v>
          </cell>
        </row>
        <row r="1158">
          <cell r="E1158">
            <v>-59696.01</v>
          </cell>
        </row>
        <row r="1198">
          <cell r="E1198">
            <v>-30408.48</v>
          </cell>
        </row>
        <row r="1228">
          <cell r="E1228">
            <v>-31153.24</v>
          </cell>
        </row>
        <row r="1257">
          <cell r="E1257">
            <v>18027.96</v>
          </cell>
        </row>
        <row r="1300">
          <cell r="E1300">
            <v>-159816.18</v>
          </cell>
        </row>
        <row r="1364">
          <cell r="E1364">
            <v>-13805.33</v>
          </cell>
        </row>
        <row r="1404">
          <cell r="E1404">
            <v>-1414.42</v>
          </cell>
        </row>
        <row r="1412">
          <cell r="E1412">
            <v>-72038.89</v>
          </cell>
        </row>
        <row r="1458">
          <cell r="E1458">
            <v>-18665.490000000002</v>
          </cell>
        </row>
        <row r="1478">
          <cell r="E1478">
            <v>-23058.95</v>
          </cell>
        </row>
        <row r="1507">
          <cell r="E1507">
            <v>-35069.11</v>
          </cell>
        </row>
        <row r="1514">
          <cell r="E1514">
            <v>-338904.95</v>
          </cell>
        </row>
        <row r="1521">
          <cell r="E1521">
            <v>-7972.6500000000005</v>
          </cell>
        </row>
        <row r="1525">
          <cell r="E1525">
            <v>-3054.38</v>
          </cell>
        </row>
      </sheetData>
      <sheetData sheetId="4">
        <row r="41">
          <cell r="D41">
            <v>0</v>
          </cell>
        </row>
        <row r="45">
          <cell r="D45">
            <v>238954.60199999996</v>
          </cell>
        </row>
        <row r="47">
          <cell r="D47">
            <v>557560.7379999999</v>
          </cell>
        </row>
      </sheetData>
      <sheetData sheetId="5">
        <row r="9">
          <cell r="D9">
            <v>-656250</v>
          </cell>
        </row>
      </sheetData>
      <sheetData sheetId="6"/>
      <sheetData sheetId="7">
        <row r="16">
          <cell r="R16">
            <v>-109192.38</v>
          </cell>
        </row>
        <row r="17">
          <cell r="R17">
            <v>481511.41999999993</v>
          </cell>
        </row>
        <row r="18">
          <cell r="R18">
            <v>1574437.1400000006</v>
          </cell>
        </row>
        <row r="19">
          <cell r="R19">
            <v>-258442.44999999995</v>
          </cell>
        </row>
        <row r="27">
          <cell r="R27">
            <v>0</v>
          </cell>
        </row>
        <row r="28">
          <cell r="R28">
            <v>382792.70999999996</v>
          </cell>
        </row>
        <row r="39">
          <cell r="R39">
            <v>1793127.2800000003</v>
          </cell>
        </row>
        <row r="40">
          <cell r="R40">
            <v>215989.24000000022</v>
          </cell>
        </row>
        <row r="41">
          <cell r="R41">
            <v>2937.0599999999977</v>
          </cell>
        </row>
        <row r="42">
          <cell r="R42">
            <v>-9024.5499999999884</v>
          </cell>
        </row>
        <row r="43">
          <cell r="R43">
            <v>0</v>
          </cell>
        </row>
        <row r="47">
          <cell r="R47">
            <v>225000</v>
          </cell>
        </row>
        <row r="48">
          <cell r="R48">
            <v>0</v>
          </cell>
        </row>
        <row r="55">
          <cell r="R55">
            <v>0</v>
          </cell>
        </row>
      </sheetData>
      <sheetData sheetId="8">
        <row r="130">
          <cell r="R130">
            <v>436916.21000000025</v>
          </cell>
        </row>
        <row r="138">
          <cell r="R138">
            <v>145803.69000000018</v>
          </cell>
        </row>
        <row r="161">
          <cell r="R161">
            <v>19787.75</v>
          </cell>
        </row>
        <row r="165">
          <cell r="Q165">
            <v>-704484.2200000002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66"/>
  <sheetViews>
    <sheetView workbookViewId="0">
      <pane ySplit="8" topLeftCell="A9" activePane="bottomLeft" state="frozen"/>
      <selection pane="bottomLeft" activeCell="X20" sqref="X20"/>
    </sheetView>
  </sheetViews>
  <sheetFormatPr baseColWidth="10" defaultRowHeight="12.75" x14ac:dyDescent="0.2"/>
  <cols>
    <col min="1" max="3" width="1.28515625" style="1" customWidth="1"/>
    <col min="4" max="5" width="10.7109375" style="1" customWidth="1"/>
    <col min="6" max="6" width="1.28515625" style="1" customWidth="1"/>
    <col min="7" max="7" width="4.140625" style="1" customWidth="1"/>
    <col min="8" max="8" width="11.7109375" style="1" customWidth="1"/>
    <col min="9" max="9" width="23.28515625" style="1" customWidth="1"/>
    <col min="10" max="10" width="7.7109375" style="1" customWidth="1"/>
    <col min="11" max="11" width="7.85546875" style="1" customWidth="1"/>
    <col min="12" max="12" width="13.85546875" style="3" bestFit="1" customWidth="1"/>
    <col min="13" max="13" width="5.140625" style="1" customWidth="1"/>
    <col min="14" max="14" width="17.85546875" style="3" customWidth="1"/>
    <col min="15" max="15" width="6.85546875" style="1" hidden="1" customWidth="1"/>
    <col min="16" max="16" width="13.42578125" style="1" hidden="1" customWidth="1"/>
    <col min="17" max="17" width="6.85546875" style="1" hidden="1" customWidth="1"/>
    <col min="18" max="21" width="0" style="1" hidden="1" customWidth="1"/>
    <col min="22" max="256" width="11.42578125" style="1"/>
    <col min="257" max="259" width="1.28515625" style="1" customWidth="1"/>
    <col min="260" max="261" width="10.7109375" style="1" customWidth="1"/>
    <col min="262" max="262" width="1.28515625" style="1" customWidth="1"/>
    <col min="263" max="263" width="4.140625" style="1" customWidth="1"/>
    <col min="264" max="264" width="11.7109375" style="1" customWidth="1"/>
    <col min="265" max="265" width="23.28515625" style="1" customWidth="1"/>
    <col min="266" max="266" width="7.7109375" style="1" customWidth="1"/>
    <col min="267" max="267" width="7.85546875" style="1" customWidth="1"/>
    <col min="268" max="268" width="13.85546875" style="1" bestFit="1" customWidth="1"/>
    <col min="269" max="269" width="5.140625" style="1" customWidth="1"/>
    <col min="270" max="270" width="17.85546875" style="1" customWidth="1"/>
    <col min="271" max="271" width="6.85546875" style="1" customWidth="1"/>
    <col min="272" max="272" width="13.42578125" style="1" bestFit="1" customWidth="1"/>
    <col min="273" max="273" width="6.85546875" style="1" customWidth="1"/>
    <col min="274" max="512" width="11.42578125" style="1"/>
    <col min="513" max="515" width="1.28515625" style="1" customWidth="1"/>
    <col min="516" max="517" width="10.7109375" style="1" customWidth="1"/>
    <col min="518" max="518" width="1.28515625" style="1" customWidth="1"/>
    <col min="519" max="519" width="4.140625" style="1" customWidth="1"/>
    <col min="520" max="520" width="11.7109375" style="1" customWidth="1"/>
    <col min="521" max="521" width="23.28515625" style="1" customWidth="1"/>
    <col min="522" max="522" width="7.7109375" style="1" customWidth="1"/>
    <col min="523" max="523" width="7.85546875" style="1" customWidth="1"/>
    <col min="524" max="524" width="13.85546875" style="1" bestFit="1" customWidth="1"/>
    <col min="525" max="525" width="5.140625" style="1" customWidth="1"/>
    <col min="526" max="526" width="17.85546875" style="1" customWidth="1"/>
    <col min="527" max="527" width="6.85546875" style="1" customWidth="1"/>
    <col min="528" max="528" width="13.42578125" style="1" bestFit="1" customWidth="1"/>
    <col min="529" max="529" width="6.85546875" style="1" customWidth="1"/>
    <col min="530" max="768" width="11.42578125" style="1"/>
    <col min="769" max="771" width="1.28515625" style="1" customWidth="1"/>
    <col min="772" max="773" width="10.7109375" style="1" customWidth="1"/>
    <col min="774" max="774" width="1.28515625" style="1" customWidth="1"/>
    <col min="775" max="775" width="4.140625" style="1" customWidth="1"/>
    <col min="776" max="776" width="11.7109375" style="1" customWidth="1"/>
    <col min="777" max="777" width="23.28515625" style="1" customWidth="1"/>
    <col min="778" max="778" width="7.7109375" style="1" customWidth="1"/>
    <col min="779" max="779" width="7.85546875" style="1" customWidth="1"/>
    <col min="780" max="780" width="13.85546875" style="1" bestFit="1" customWidth="1"/>
    <col min="781" max="781" width="5.140625" style="1" customWidth="1"/>
    <col min="782" max="782" width="17.85546875" style="1" customWidth="1"/>
    <col min="783" max="783" width="6.85546875" style="1" customWidth="1"/>
    <col min="784" max="784" width="13.42578125" style="1" bestFit="1" customWidth="1"/>
    <col min="785" max="785" width="6.85546875" style="1" customWidth="1"/>
    <col min="786" max="1024" width="11.42578125" style="1"/>
    <col min="1025" max="1027" width="1.28515625" style="1" customWidth="1"/>
    <col min="1028" max="1029" width="10.7109375" style="1" customWidth="1"/>
    <col min="1030" max="1030" width="1.28515625" style="1" customWidth="1"/>
    <col min="1031" max="1031" width="4.140625" style="1" customWidth="1"/>
    <col min="1032" max="1032" width="11.7109375" style="1" customWidth="1"/>
    <col min="1033" max="1033" width="23.28515625" style="1" customWidth="1"/>
    <col min="1034" max="1034" width="7.7109375" style="1" customWidth="1"/>
    <col min="1035" max="1035" width="7.85546875" style="1" customWidth="1"/>
    <col min="1036" max="1036" width="13.85546875" style="1" bestFit="1" customWidth="1"/>
    <col min="1037" max="1037" width="5.140625" style="1" customWidth="1"/>
    <col min="1038" max="1038" width="17.85546875" style="1" customWidth="1"/>
    <col min="1039" max="1039" width="6.85546875" style="1" customWidth="1"/>
    <col min="1040" max="1040" width="13.42578125" style="1" bestFit="1" customWidth="1"/>
    <col min="1041" max="1041" width="6.85546875" style="1" customWidth="1"/>
    <col min="1042" max="1280" width="11.42578125" style="1"/>
    <col min="1281" max="1283" width="1.28515625" style="1" customWidth="1"/>
    <col min="1284" max="1285" width="10.7109375" style="1" customWidth="1"/>
    <col min="1286" max="1286" width="1.28515625" style="1" customWidth="1"/>
    <col min="1287" max="1287" width="4.140625" style="1" customWidth="1"/>
    <col min="1288" max="1288" width="11.7109375" style="1" customWidth="1"/>
    <col min="1289" max="1289" width="23.28515625" style="1" customWidth="1"/>
    <col min="1290" max="1290" width="7.7109375" style="1" customWidth="1"/>
    <col min="1291" max="1291" width="7.85546875" style="1" customWidth="1"/>
    <col min="1292" max="1292" width="13.85546875" style="1" bestFit="1" customWidth="1"/>
    <col min="1293" max="1293" width="5.140625" style="1" customWidth="1"/>
    <col min="1294" max="1294" width="17.85546875" style="1" customWidth="1"/>
    <col min="1295" max="1295" width="6.85546875" style="1" customWidth="1"/>
    <col min="1296" max="1296" width="13.42578125" style="1" bestFit="1" customWidth="1"/>
    <col min="1297" max="1297" width="6.85546875" style="1" customWidth="1"/>
    <col min="1298" max="1536" width="11.42578125" style="1"/>
    <col min="1537" max="1539" width="1.28515625" style="1" customWidth="1"/>
    <col min="1540" max="1541" width="10.7109375" style="1" customWidth="1"/>
    <col min="1542" max="1542" width="1.28515625" style="1" customWidth="1"/>
    <col min="1543" max="1543" width="4.140625" style="1" customWidth="1"/>
    <col min="1544" max="1544" width="11.7109375" style="1" customWidth="1"/>
    <col min="1545" max="1545" width="23.28515625" style="1" customWidth="1"/>
    <col min="1546" max="1546" width="7.7109375" style="1" customWidth="1"/>
    <col min="1547" max="1547" width="7.85546875" style="1" customWidth="1"/>
    <col min="1548" max="1548" width="13.85546875" style="1" bestFit="1" customWidth="1"/>
    <col min="1549" max="1549" width="5.140625" style="1" customWidth="1"/>
    <col min="1550" max="1550" width="17.85546875" style="1" customWidth="1"/>
    <col min="1551" max="1551" width="6.85546875" style="1" customWidth="1"/>
    <col min="1552" max="1552" width="13.42578125" style="1" bestFit="1" customWidth="1"/>
    <col min="1553" max="1553" width="6.85546875" style="1" customWidth="1"/>
    <col min="1554" max="1792" width="11.42578125" style="1"/>
    <col min="1793" max="1795" width="1.28515625" style="1" customWidth="1"/>
    <col min="1796" max="1797" width="10.7109375" style="1" customWidth="1"/>
    <col min="1798" max="1798" width="1.28515625" style="1" customWidth="1"/>
    <col min="1799" max="1799" width="4.140625" style="1" customWidth="1"/>
    <col min="1800" max="1800" width="11.7109375" style="1" customWidth="1"/>
    <col min="1801" max="1801" width="23.28515625" style="1" customWidth="1"/>
    <col min="1802" max="1802" width="7.7109375" style="1" customWidth="1"/>
    <col min="1803" max="1803" width="7.85546875" style="1" customWidth="1"/>
    <col min="1804" max="1804" width="13.85546875" style="1" bestFit="1" customWidth="1"/>
    <col min="1805" max="1805" width="5.140625" style="1" customWidth="1"/>
    <col min="1806" max="1806" width="17.85546875" style="1" customWidth="1"/>
    <col min="1807" max="1807" width="6.85546875" style="1" customWidth="1"/>
    <col min="1808" max="1808" width="13.42578125" style="1" bestFit="1" customWidth="1"/>
    <col min="1809" max="1809" width="6.85546875" style="1" customWidth="1"/>
    <col min="1810" max="2048" width="11.42578125" style="1"/>
    <col min="2049" max="2051" width="1.28515625" style="1" customWidth="1"/>
    <col min="2052" max="2053" width="10.7109375" style="1" customWidth="1"/>
    <col min="2054" max="2054" width="1.28515625" style="1" customWidth="1"/>
    <col min="2055" max="2055" width="4.140625" style="1" customWidth="1"/>
    <col min="2056" max="2056" width="11.7109375" style="1" customWidth="1"/>
    <col min="2057" max="2057" width="23.28515625" style="1" customWidth="1"/>
    <col min="2058" max="2058" width="7.7109375" style="1" customWidth="1"/>
    <col min="2059" max="2059" width="7.85546875" style="1" customWidth="1"/>
    <col min="2060" max="2060" width="13.85546875" style="1" bestFit="1" customWidth="1"/>
    <col min="2061" max="2061" width="5.140625" style="1" customWidth="1"/>
    <col min="2062" max="2062" width="17.85546875" style="1" customWidth="1"/>
    <col min="2063" max="2063" width="6.85546875" style="1" customWidth="1"/>
    <col min="2064" max="2064" width="13.42578125" style="1" bestFit="1" customWidth="1"/>
    <col min="2065" max="2065" width="6.85546875" style="1" customWidth="1"/>
    <col min="2066" max="2304" width="11.42578125" style="1"/>
    <col min="2305" max="2307" width="1.28515625" style="1" customWidth="1"/>
    <col min="2308" max="2309" width="10.7109375" style="1" customWidth="1"/>
    <col min="2310" max="2310" width="1.28515625" style="1" customWidth="1"/>
    <col min="2311" max="2311" width="4.140625" style="1" customWidth="1"/>
    <col min="2312" max="2312" width="11.7109375" style="1" customWidth="1"/>
    <col min="2313" max="2313" width="23.28515625" style="1" customWidth="1"/>
    <col min="2314" max="2314" width="7.7109375" style="1" customWidth="1"/>
    <col min="2315" max="2315" width="7.85546875" style="1" customWidth="1"/>
    <col min="2316" max="2316" width="13.85546875" style="1" bestFit="1" customWidth="1"/>
    <col min="2317" max="2317" width="5.140625" style="1" customWidth="1"/>
    <col min="2318" max="2318" width="17.85546875" style="1" customWidth="1"/>
    <col min="2319" max="2319" width="6.85546875" style="1" customWidth="1"/>
    <col min="2320" max="2320" width="13.42578125" style="1" bestFit="1" customWidth="1"/>
    <col min="2321" max="2321" width="6.85546875" style="1" customWidth="1"/>
    <col min="2322" max="2560" width="11.42578125" style="1"/>
    <col min="2561" max="2563" width="1.28515625" style="1" customWidth="1"/>
    <col min="2564" max="2565" width="10.7109375" style="1" customWidth="1"/>
    <col min="2566" max="2566" width="1.28515625" style="1" customWidth="1"/>
    <col min="2567" max="2567" width="4.140625" style="1" customWidth="1"/>
    <col min="2568" max="2568" width="11.7109375" style="1" customWidth="1"/>
    <col min="2569" max="2569" width="23.28515625" style="1" customWidth="1"/>
    <col min="2570" max="2570" width="7.7109375" style="1" customWidth="1"/>
    <col min="2571" max="2571" width="7.85546875" style="1" customWidth="1"/>
    <col min="2572" max="2572" width="13.85546875" style="1" bestFit="1" customWidth="1"/>
    <col min="2573" max="2573" width="5.140625" style="1" customWidth="1"/>
    <col min="2574" max="2574" width="17.85546875" style="1" customWidth="1"/>
    <col min="2575" max="2575" width="6.85546875" style="1" customWidth="1"/>
    <col min="2576" max="2576" width="13.42578125" style="1" bestFit="1" customWidth="1"/>
    <col min="2577" max="2577" width="6.85546875" style="1" customWidth="1"/>
    <col min="2578" max="2816" width="11.42578125" style="1"/>
    <col min="2817" max="2819" width="1.28515625" style="1" customWidth="1"/>
    <col min="2820" max="2821" width="10.7109375" style="1" customWidth="1"/>
    <col min="2822" max="2822" width="1.28515625" style="1" customWidth="1"/>
    <col min="2823" max="2823" width="4.140625" style="1" customWidth="1"/>
    <col min="2824" max="2824" width="11.7109375" style="1" customWidth="1"/>
    <col min="2825" max="2825" width="23.28515625" style="1" customWidth="1"/>
    <col min="2826" max="2826" width="7.7109375" style="1" customWidth="1"/>
    <col min="2827" max="2827" width="7.85546875" style="1" customWidth="1"/>
    <col min="2828" max="2828" width="13.85546875" style="1" bestFit="1" customWidth="1"/>
    <col min="2829" max="2829" width="5.140625" style="1" customWidth="1"/>
    <col min="2830" max="2830" width="17.85546875" style="1" customWidth="1"/>
    <col min="2831" max="2831" width="6.85546875" style="1" customWidth="1"/>
    <col min="2832" max="2832" width="13.42578125" style="1" bestFit="1" customWidth="1"/>
    <col min="2833" max="2833" width="6.85546875" style="1" customWidth="1"/>
    <col min="2834" max="3072" width="11.42578125" style="1"/>
    <col min="3073" max="3075" width="1.28515625" style="1" customWidth="1"/>
    <col min="3076" max="3077" width="10.7109375" style="1" customWidth="1"/>
    <col min="3078" max="3078" width="1.28515625" style="1" customWidth="1"/>
    <col min="3079" max="3079" width="4.140625" style="1" customWidth="1"/>
    <col min="3080" max="3080" width="11.7109375" style="1" customWidth="1"/>
    <col min="3081" max="3081" width="23.28515625" style="1" customWidth="1"/>
    <col min="3082" max="3082" width="7.7109375" style="1" customWidth="1"/>
    <col min="3083" max="3083" width="7.85546875" style="1" customWidth="1"/>
    <col min="3084" max="3084" width="13.85546875" style="1" bestFit="1" customWidth="1"/>
    <col min="3085" max="3085" width="5.140625" style="1" customWidth="1"/>
    <col min="3086" max="3086" width="17.85546875" style="1" customWidth="1"/>
    <col min="3087" max="3087" width="6.85546875" style="1" customWidth="1"/>
    <col min="3088" max="3088" width="13.42578125" style="1" bestFit="1" customWidth="1"/>
    <col min="3089" max="3089" width="6.85546875" style="1" customWidth="1"/>
    <col min="3090" max="3328" width="11.42578125" style="1"/>
    <col min="3329" max="3331" width="1.28515625" style="1" customWidth="1"/>
    <col min="3332" max="3333" width="10.7109375" style="1" customWidth="1"/>
    <col min="3334" max="3334" width="1.28515625" style="1" customWidth="1"/>
    <col min="3335" max="3335" width="4.140625" style="1" customWidth="1"/>
    <col min="3336" max="3336" width="11.7109375" style="1" customWidth="1"/>
    <col min="3337" max="3337" width="23.28515625" style="1" customWidth="1"/>
    <col min="3338" max="3338" width="7.7109375" style="1" customWidth="1"/>
    <col min="3339" max="3339" width="7.85546875" style="1" customWidth="1"/>
    <col min="3340" max="3340" width="13.85546875" style="1" bestFit="1" customWidth="1"/>
    <col min="3341" max="3341" width="5.140625" style="1" customWidth="1"/>
    <col min="3342" max="3342" width="17.85546875" style="1" customWidth="1"/>
    <col min="3343" max="3343" width="6.85546875" style="1" customWidth="1"/>
    <col min="3344" max="3344" width="13.42578125" style="1" bestFit="1" customWidth="1"/>
    <col min="3345" max="3345" width="6.85546875" style="1" customWidth="1"/>
    <col min="3346" max="3584" width="11.42578125" style="1"/>
    <col min="3585" max="3587" width="1.28515625" style="1" customWidth="1"/>
    <col min="3588" max="3589" width="10.7109375" style="1" customWidth="1"/>
    <col min="3590" max="3590" width="1.28515625" style="1" customWidth="1"/>
    <col min="3591" max="3591" width="4.140625" style="1" customWidth="1"/>
    <col min="3592" max="3592" width="11.7109375" style="1" customWidth="1"/>
    <col min="3593" max="3593" width="23.28515625" style="1" customWidth="1"/>
    <col min="3594" max="3594" width="7.7109375" style="1" customWidth="1"/>
    <col min="3595" max="3595" width="7.85546875" style="1" customWidth="1"/>
    <col min="3596" max="3596" width="13.85546875" style="1" bestFit="1" customWidth="1"/>
    <col min="3597" max="3597" width="5.140625" style="1" customWidth="1"/>
    <col min="3598" max="3598" width="17.85546875" style="1" customWidth="1"/>
    <col min="3599" max="3599" width="6.85546875" style="1" customWidth="1"/>
    <col min="3600" max="3600" width="13.42578125" style="1" bestFit="1" customWidth="1"/>
    <col min="3601" max="3601" width="6.85546875" style="1" customWidth="1"/>
    <col min="3602" max="3840" width="11.42578125" style="1"/>
    <col min="3841" max="3843" width="1.28515625" style="1" customWidth="1"/>
    <col min="3844" max="3845" width="10.7109375" style="1" customWidth="1"/>
    <col min="3846" max="3846" width="1.28515625" style="1" customWidth="1"/>
    <col min="3847" max="3847" width="4.140625" style="1" customWidth="1"/>
    <col min="3848" max="3848" width="11.7109375" style="1" customWidth="1"/>
    <col min="3849" max="3849" width="23.28515625" style="1" customWidth="1"/>
    <col min="3850" max="3850" width="7.7109375" style="1" customWidth="1"/>
    <col min="3851" max="3851" width="7.85546875" style="1" customWidth="1"/>
    <col min="3852" max="3852" width="13.85546875" style="1" bestFit="1" customWidth="1"/>
    <col min="3853" max="3853" width="5.140625" style="1" customWidth="1"/>
    <col min="3854" max="3854" width="17.85546875" style="1" customWidth="1"/>
    <col min="3855" max="3855" width="6.85546875" style="1" customWidth="1"/>
    <col min="3856" max="3856" width="13.42578125" style="1" bestFit="1" customWidth="1"/>
    <col min="3857" max="3857" width="6.85546875" style="1" customWidth="1"/>
    <col min="3858" max="4096" width="11.42578125" style="1"/>
    <col min="4097" max="4099" width="1.28515625" style="1" customWidth="1"/>
    <col min="4100" max="4101" width="10.7109375" style="1" customWidth="1"/>
    <col min="4102" max="4102" width="1.28515625" style="1" customWidth="1"/>
    <col min="4103" max="4103" width="4.140625" style="1" customWidth="1"/>
    <col min="4104" max="4104" width="11.7109375" style="1" customWidth="1"/>
    <col min="4105" max="4105" width="23.28515625" style="1" customWidth="1"/>
    <col min="4106" max="4106" width="7.7109375" style="1" customWidth="1"/>
    <col min="4107" max="4107" width="7.85546875" style="1" customWidth="1"/>
    <col min="4108" max="4108" width="13.85546875" style="1" bestFit="1" customWidth="1"/>
    <col min="4109" max="4109" width="5.140625" style="1" customWidth="1"/>
    <col min="4110" max="4110" width="17.85546875" style="1" customWidth="1"/>
    <col min="4111" max="4111" width="6.85546875" style="1" customWidth="1"/>
    <col min="4112" max="4112" width="13.42578125" style="1" bestFit="1" customWidth="1"/>
    <col min="4113" max="4113" width="6.85546875" style="1" customWidth="1"/>
    <col min="4114" max="4352" width="11.42578125" style="1"/>
    <col min="4353" max="4355" width="1.28515625" style="1" customWidth="1"/>
    <col min="4356" max="4357" width="10.7109375" style="1" customWidth="1"/>
    <col min="4358" max="4358" width="1.28515625" style="1" customWidth="1"/>
    <col min="4359" max="4359" width="4.140625" style="1" customWidth="1"/>
    <col min="4360" max="4360" width="11.7109375" style="1" customWidth="1"/>
    <col min="4361" max="4361" width="23.28515625" style="1" customWidth="1"/>
    <col min="4362" max="4362" width="7.7109375" style="1" customWidth="1"/>
    <col min="4363" max="4363" width="7.85546875" style="1" customWidth="1"/>
    <col min="4364" max="4364" width="13.85546875" style="1" bestFit="1" customWidth="1"/>
    <col min="4365" max="4365" width="5.140625" style="1" customWidth="1"/>
    <col min="4366" max="4366" width="17.85546875" style="1" customWidth="1"/>
    <col min="4367" max="4367" width="6.85546875" style="1" customWidth="1"/>
    <col min="4368" max="4368" width="13.42578125" style="1" bestFit="1" customWidth="1"/>
    <col min="4369" max="4369" width="6.85546875" style="1" customWidth="1"/>
    <col min="4370" max="4608" width="11.42578125" style="1"/>
    <col min="4609" max="4611" width="1.28515625" style="1" customWidth="1"/>
    <col min="4612" max="4613" width="10.7109375" style="1" customWidth="1"/>
    <col min="4614" max="4614" width="1.28515625" style="1" customWidth="1"/>
    <col min="4615" max="4615" width="4.140625" style="1" customWidth="1"/>
    <col min="4616" max="4616" width="11.7109375" style="1" customWidth="1"/>
    <col min="4617" max="4617" width="23.28515625" style="1" customWidth="1"/>
    <col min="4618" max="4618" width="7.7109375" style="1" customWidth="1"/>
    <col min="4619" max="4619" width="7.85546875" style="1" customWidth="1"/>
    <col min="4620" max="4620" width="13.85546875" style="1" bestFit="1" customWidth="1"/>
    <col min="4621" max="4621" width="5.140625" style="1" customWidth="1"/>
    <col min="4622" max="4622" width="17.85546875" style="1" customWidth="1"/>
    <col min="4623" max="4623" width="6.85546875" style="1" customWidth="1"/>
    <col min="4624" max="4624" width="13.42578125" style="1" bestFit="1" customWidth="1"/>
    <col min="4625" max="4625" width="6.85546875" style="1" customWidth="1"/>
    <col min="4626" max="4864" width="11.42578125" style="1"/>
    <col min="4865" max="4867" width="1.28515625" style="1" customWidth="1"/>
    <col min="4868" max="4869" width="10.7109375" style="1" customWidth="1"/>
    <col min="4870" max="4870" width="1.28515625" style="1" customWidth="1"/>
    <col min="4871" max="4871" width="4.140625" style="1" customWidth="1"/>
    <col min="4872" max="4872" width="11.7109375" style="1" customWidth="1"/>
    <col min="4873" max="4873" width="23.28515625" style="1" customWidth="1"/>
    <col min="4874" max="4874" width="7.7109375" style="1" customWidth="1"/>
    <col min="4875" max="4875" width="7.85546875" style="1" customWidth="1"/>
    <col min="4876" max="4876" width="13.85546875" style="1" bestFit="1" customWidth="1"/>
    <col min="4877" max="4877" width="5.140625" style="1" customWidth="1"/>
    <col min="4878" max="4878" width="17.85546875" style="1" customWidth="1"/>
    <col min="4879" max="4879" width="6.85546875" style="1" customWidth="1"/>
    <col min="4880" max="4880" width="13.42578125" style="1" bestFit="1" customWidth="1"/>
    <col min="4881" max="4881" width="6.85546875" style="1" customWidth="1"/>
    <col min="4882" max="5120" width="11.42578125" style="1"/>
    <col min="5121" max="5123" width="1.28515625" style="1" customWidth="1"/>
    <col min="5124" max="5125" width="10.7109375" style="1" customWidth="1"/>
    <col min="5126" max="5126" width="1.28515625" style="1" customWidth="1"/>
    <col min="5127" max="5127" width="4.140625" style="1" customWidth="1"/>
    <col min="5128" max="5128" width="11.7109375" style="1" customWidth="1"/>
    <col min="5129" max="5129" width="23.28515625" style="1" customWidth="1"/>
    <col min="5130" max="5130" width="7.7109375" style="1" customWidth="1"/>
    <col min="5131" max="5131" width="7.85546875" style="1" customWidth="1"/>
    <col min="5132" max="5132" width="13.85546875" style="1" bestFit="1" customWidth="1"/>
    <col min="5133" max="5133" width="5.140625" style="1" customWidth="1"/>
    <col min="5134" max="5134" width="17.85546875" style="1" customWidth="1"/>
    <col min="5135" max="5135" width="6.85546875" style="1" customWidth="1"/>
    <col min="5136" max="5136" width="13.42578125" style="1" bestFit="1" customWidth="1"/>
    <col min="5137" max="5137" width="6.85546875" style="1" customWidth="1"/>
    <col min="5138" max="5376" width="11.42578125" style="1"/>
    <col min="5377" max="5379" width="1.28515625" style="1" customWidth="1"/>
    <col min="5380" max="5381" width="10.7109375" style="1" customWidth="1"/>
    <col min="5382" max="5382" width="1.28515625" style="1" customWidth="1"/>
    <col min="5383" max="5383" width="4.140625" style="1" customWidth="1"/>
    <col min="5384" max="5384" width="11.7109375" style="1" customWidth="1"/>
    <col min="5385" max="5385" width="23.28515625" style="1" customWidth="1"/>
    <col min="5386" max="5386" width="7.7109375" style="1" customWidth="1"/>
    <col min="5387" max="5387" width="7.85546875" style="1" customWidth="1"/>
    <col min="5388" max="5388" width="13.85546875" style="1" bestFit="1" customWidth="1"/>
    <col min="5389" max="5389" width="5.140625" style="1" customWidth="1"/>
    <col min="5390" max="5390" width="17.85546875" style="1" customWidth="1"/>
    <col min="5391" max="5391" width="6.85546875" style="1" customWidth="1"/>
    <col min="5392" max="5392" width="13.42578125" style="1" bestFit="1" customWidth="1"/>
    <col min="5393" max="5393" width="6.85546875" style="1" customWidth="1"/>
    <col min="5394" max="5632" width="11.42578125" style="1"/>
    <col min="5633" max="5635" width="1.28515625" style="1" customWidth="1"/>
    <col min="5636" max="5637" width="10.7109375" style="1" customWidth="1"/>
    <col min="5638" max="5638" width="1.28515625" style="1" customWidth="1"/>
    <col min="5639" max="5639" width="4.140625" style="1" customWidth="1"/>
    <col min="5640" max="5640" width="11.7109375" style="1" customWidth="1"/>
    <col min="5641" max="5641" width="23.28515625" style="1" customWidth="1"/>
    <col min="5642" max="5642" width="7.7109375" style="1" customWidth="1"/>
    <col min="5643" max="5643" width="7.85546875" style="1" customWidth="1"/>
    <col min="5644" max="5644" width="13.85546875" style="1" bestFit="1" customWidth="1"/>
    <col min="5645" max="5645" width="5.140625" style="1" customWidth="1"/>
    <col min="5646" max="5646" width="17.85546875" style="1" customWidth="1"/>
    <col min="5647" max="5647" width="6.85546875" style="1" customWidth="1"/>
    <col min="5648" max="5648" width="13.42578125" style="1" bestFit="1" customWidth="1"/>
    <col min="5649" max="5649" width="6.85546875" style="1" customWidth="1"/>
    <col min="5650" max="5888" width="11.42578125" style="1"/>
    <col min="5889" max="5891" width="1.28515625" style="1" customWidth="1"/>
    <col min="5892" max="5893" width="10.7109375" style="1" customWidth="1"/>
    <col min="5894" max="5894" width="1.28515625" style="1" customWidth="1"/>
    <col min="5895" max="5895" width="4.140625" style="1" customWidth="1"/>
    <col min="5896" max="5896" width="11.7109375" style="1" customWidth="1"/>
    <col min="5897" max="5897" width="23.28515625" style="1" customWidth="1"/>
    <col min="5898" max="5898" width="7.7109375" style="1" customWidth="1"/>
    <col min="5899" max="5899" width="7.85546875" style="1" customWidth="1"/>
    <col min="5900" max="5900" width="13.85546875" style="1" bestFit="1" customWidth="1"/>
    <col min="5901" max="5901" width="5.140625" style="1" customWidth="1"/>
    <col min="5902" max="5902" width="17.85546875" style="1" customWidth="1"/>
    <col min="5903" max="5903" width="6.85546875" style="1" customWidth="1"/>
    <col min="5904" max="5904" width="13.42578125" style="1" bestFit="1" customWidth="1"/>
    <col min="5905" max="5905" width="6.85546875" style="1" customWidth="1"/>
    <col min="5906" max="6144" width="11.42578125" style="1"/>
    <col min="6145" max="6147" width="1.28515625" style="1" customWidth="1"/>
    <col min="6148" max="6149" width="10.7109375" style="1" customWidth="1"/>
    <col min="6150" max="6150" width="1.28515625" style="1" customWidth="1"/>
    <col min="6151" max="6151" width="4.140625" style="1" customWidth="1"/>
    <col min="6152" max="6152" width="11.7109375" style="1" customWidth="1"/>
    <col min="6153" max="6153" width="23.28515625" style="1" customWidth="1"/>
    <col min="6154" max="6154" width="7.7109375" style="1" customWidth="1"/>
    <col min="6155" max="6155" width="7.85546875" style="1" customWidth="1"/>
    <col min="6156" max="6156" width="13.85546875" style="1" bestFit="1" customWidth="1"/>
    <col min="6157" max="6157" width="5.140625" style="1" customWidth="1"/>
    <col min="6158" max="6158" width="17.85546875" style="1" customWidth="1"/>
    <col min="6159" max="6159" width="6.85546875" style="1" customWidth="1"/>
    <col min="6160" max="6160" width="13.42578125" style="1" bestFit="1" customWidth="1"/>
    <col min="6161" max="6161" width="6.85546875" style="1" customWidth="1"/>
    <col min="6162" max="6400" width="11.42578125" style="1"/>
    <col min="6401" max="6403" width="1.28515625" style="1" customWidth="1"/>
    <col min="6404" max="6405" width="10.7109375" style="1" customWidth="1"/>
    <col min="6406" max="6406" width="1.28515625" style="1" customWidth="1"/>
    <col min="6407" max="6407" width="4.140625" style="1" customWidth="1"/>
    <col min="6408" max="6408" width="11.7109375" style="1" customWidth="1"/>
    <col min="6409" max="6409" width="23.28515625" style="1" customWidth="1"/>
    <col min="6410" max="6410" width="7.7109375" style="1" customWidth="1"/>
    <col min="6411" max="6411" width="7.85546875" style="1" customWidth="1"/>
    <col min="6412" max="6412" width="13.85546875" style="1" bestFit="1" customWidth="1"/>
    <col min="6413" max="6413" width="5.140625" style="1" customWidth="1"/>
    <col min="6414" max="6414" width="17.85546875" style="1" customWidth="1"/>
    <col min="6415" max="6415" width="6.85546875" style="1" customWidth="1"/>
    <col min="6416" max="6416" width="13.42578125" style="1" bestFit="1" customWidth="1"/>
    <col min="6417" max="6417" width="6.85546875" style="1" customWidth="1"/>
    <col min="6418" max="6656" width="11.42578125" style="1"/>
    <col min="6657" max="6659" width="1.28515625" style="1" customWidth="1"/>
    <col min="6660" max="6661" width="10.7109375" style="1" customWidth="1"/>
    <col min="6662" max="6662" width="1.28515625" style="1" customWidth="1"/>
    <col min="6663" max="6663" width="4.140625" style="1" customWidth="1"/>
    <col min="6664" max="6664" width="11.7109375" style="1" customWidth="1"/>
    <col min="6665" max="6665" width="23.28515625" style="1" customWidth="1"/>
    <col min="6666" max="6666" width="7.7109375" style="1" customWidth="1"/>
    <col min="6667" max="6667" width="7.85546875" style="1" customWidth="1"/>
    <col min="6668" max="6668" width="13.85546875" style="1" bestFit="1" customWidth="1"/>
    <col min="6669" max="6669" width="5.140625" style="1" customWidth="1"/>
    <col min="6670" max="6670" width="17.85546875" style="1" customWidth="1"/>
    <col min="6671" max="6671" width="6.85546875" style="1" customWidth="1"/>
    <col min="6672" max="6672" width="13.42578125" style="1" bestFit="1" customWidth="1"/>
    <col min="6673" max="6673" width="6.85546875" style="1" customWidth="1"/>
    <col min="6674" max="6912" width="11.42578125" style="1"/>
    <col min="6913" max="6915" width="1.28515625" style="1" customWidth="1"/>
    <col min="6916" max="6917" width="10.7109375" style="1" customWidth="1"/>
    <col min="6918" max="6918" width="1.28515625" style="1" customWidth="1"/>
    <col min="6919" max="6919" width="4.140625" style="1" customWidth="1"/>
    <col min="6920" max="6920" width="11.7109375" style="1" customWidth="1"/>
    <col min="6921" max="6921" width="23.28515625" style="1" customWidth="1"/>
    <col min="6922" max="6922" width="7.7109375" style="1" customWidth="1"/>
    <col min="6923" max="6923" width="7.85546875" style="1" customWidth="1"/>
    <col min="6924" max="6924" width="13.85546875" style="1" bestFit="1" customWidth="1"/>
    <col min="6925" max="6925" width="5.140625" style="1" customWidth="1"/>
    <col min="6926" max="6926" width="17.85546875" style="1" customWidth="1"/>
    <col min="6927" max="6927" width="6.85546875" style="1" customWidth="1"/>
    <col min="6928" max="6928" width="13.42578125" style="1" bestFit="1" customWidth="1"/>
    <col min="6929" max="6929" width="6.85546875" style="1" customWidth="1"/>
    <col min="6930" max="7168" width="11.42578125" style="1"/>
    <col min="7169" max="7171" width="1.28515625" style="1" customWidth="1"/>
    <col min="7172" max="7173" width="10.7109375" style="1" customWidth="1"/>
    <col min="7174" max="7174" width="1.28515625" style="1" customWidth="1"/>
    <col min="7175" max="7175" width="4.140625" style="1" customWidth="1"/>
    <col min="7176" max="7176" width="11.7109375" style="1" customWidth="1"/>
    <col min="7177" max="7177" width="23.28515625" style="1" customWidth="1"/>
    <col min="7178" max="7178" width="7.7109375" style="1" customWidth="1"/>
    <col min="7179" max="7179" width="7.85546875" style="1" customWidth="1"/>
    <col min="7180" max="7180" width="13.85546875" style="1" bestFit="1" customWidth="1"/>
    <col min="7181" max="7181" width="5.140625" style="1" customWidth="1"/>
    <col min="7182" max="7182" width="17.85546875" style="1" customWidth="1"/>
    <col min="7183" max="7183" width="6.85546875" style="1" customWidth="1"/>
    <col min="7184" max="7184" width="13.42578125" style="1" bestFit="1" customWidth="1"/>
    <col min="7185" max="7185" width="6.85546875" style="1" customWidth="1"/>
    <col min="7186" max="7424" width="11.42578125" style="1"/>
    <col min="7425" max="7427" width="1.28515625" style="1" customWidth="1"/>
    <col min="7428" max="7429" width="10.7109375" style="1" customWidth="1"/>
    <col min="7430" max="7430" width="1.28515625" style="1" customWidth="1"/>
    <col min="7431" max="7431" width="4.140625" style="1" customWidth="1"/>
    <col min="7432" max="7432" width="11.7109375" style="1" customWidth="1"/>
    <col min="7433" max="7433" width="23.28515625" style="1" customWidth="1"/>
    <col min="7434" max="7434" width="7.7109375" style="1" customWidth="1"/>
    <col min="7435" max="7435" width="7.85546875" style="1" customWidth="1"/>
    <col min="7436" max="7436" width="13.85546875" style="1" bestFit="1" customWidth="1"/>
    <col min="7437" max="7437" width="5.140625" style="1" customWidth="1"/>
    <col min="7438" max="7438" width="17.85546875" style="1" customWidth="1"/>
    <col min="7439" max="7439" width="6.85546875" style="1" customWidth="1"/>
    <col min="7440" max="7440" width="13.42578125" style="1" bestFit="1" customWidth="1"/>
    <col min="7441" max="7441" width="6.85546875" style="1" customWidth="1"/>
    <col min="7442" max="7680" width="11.42578125" style="1"/>
    <col min="7681" max="7683" width="1.28515625" style="1" customWidth="1"/>
    <col min="7684" max="7685" width="10.7109375" style="1" customWidth="1"/>
    <col min="7686" max="7686" width="1.28515625" style="1" customWidth="1"/>
    <col min="7687" max="7687" width="4.140625" style="1" customWidth="1"/>
    <col min="7688" max="7688" width="11.7109375" style="1" customWidth="1"/>
    <col min="7689" max="7689" width="23.28515625" style="1" customWidth="1"/>
    <col min="7690" max="7690" width="7.7109375" style="1" customWidth="1"/>
    <col min="7691" max="7691" width="7.85546875" style="1" customWidth="1"/>
    <col min="7692" max="7692" width="13.85546875" style="1" bestFit="1" customWidth="1"/>
    <col min="7693" max="7693" width="5.140625" style="1" customWidth="1"/>
    <col min="7694" max="7694" width="17.85546875" style="1" customWidth="1"/>
    <col min="7695" max="7695" width="6.85546875" style="1" customWidth="1"/>
    <col min="7696" max="7696" width="13.42578125" style="1" bestFit="1" customWidth="1"/>
    <col min="7697" max="7697" width="6.85546875" style="1" customWidth="1"/>
    <col min="7698" max="7936" width="11.42578125" style="1"/>
    <col min="7937" max="7939" width="1.28515625" style="1" customWidth="1"/>
    <col min="7940" max="7941" width="10.7109375" style="1" customWidth="1"/>
    <col min="7942" max="7942" width="1.28515625" style="1" customWidth="1"/>
    <col min="7943" max="7943" width="4.140625" style="1" customWidth="1"/>
    <col min="7944" max="7944" width="11.7109375" style="1" customWidth="1"/>
    <col min="7945" max="7945" width="23.28515625" style="1" customWidth="1"/>
    <col min="7946" max="7946" width="7.7109375" style="1" customWidth="1"/>
    <col min="7947" max="7947" width="7.85546875" style="1" customWidth="1"/>
    <col min="7948" max="7948" width="13.85546875" style="1" bestFit="1" customWidth="1"/>
    <col min="7949" max="7949" width="5.140625" style="1" customWidth="1"/>
    <col min="7950" max="7950" width="17.85546875" style="1" customWidth="1"/>
    <col min="7951" max="7951" width="6.85546875" style="1" customWidth="1"/>
    <col min="7952" max="7952" width="13.42578125" style="1" bestFit="1" customWidth="1"/>
    <col min="7953" max="7953" width="6.85546875" style="1" customWidth="1"/>
    <col min="7954" max="8192" width="11.42578125" style="1"/>
    <col min="8193" max="8195" width="1.28515625" style="1" customWidth="1"/>
    <col min="8196" max="8197" width="10.7109375" style="1" customWidth="1"/>
    <col min="8198" max="8198" width="1.28515625" style="1" customWidth="1"/>
    <col min="8199" max="8199" width="4.140625" style="1" customWidth="1"/>
    <col min="8200" max="8200" width="11.7109375" style="1" customWidth="1"/>
    <col min="8201" max="8201" width="23.28515625" style="1" customWidth="1"/>
    <col min="8202" max="8202" width="7.7109375" style="1" customWidth="1"/>
    <col min="8203" max="8203" width="7.85546875" style="1" customWidth="1"/>
    <col min="8204" max="8204" width="13.85546875" style="1" bestFit="1" customWidth="1"/>
    <col min="8205" max="8205" width="5.140625" style="1" customWidth="1"/>
    <col min="8206" max="8206" width="17.85546875" style="1" customWidth="1"/>
    <col min="8207" max="8207" width="6.85546875" style="1" customWidth="1"/>
    <col min="8208" max="8208" width="13.42578125" style="1" bestFit="1" customWidth="1"/>
    <col min="8209" max="8209" width="6.85546875" style="1" customWidth="1"/>
    <col min="8210" max="8448" width="11.42578125" style="1"/>
    <col min="8449" max="8451" width="1.28515625" style="1" customWidth="1"/>
    <col min="8452" max="8453" width="10.7109375" style="1" customWidth="1"/>
    <col min="8454" max="8454" width="1.28515625" style="1" customWidth="1"/>
    <col min="8455" max="8455" width="4.140625" style="1" customWidth="1"/>
    <col min="8456" max="8456" width="11.7109375" style="1" customWidth="1"/>
    <col min="8457" max="8457" width="23.28515625" style="1" customWidth="1"/>
    <col min="8458" max="8458" width="7.7109375" style="1" customWidth="1"/>
    <col min="8459" max="8459" width="7.85546875" style="1" customWidth="1"/>
    <col min="8460" max="8460" width="13.85546875" style="1" bestFit="1" customWidth="1"/>
    <col min="8461" max="8461" width="5.140625" style="1" customWidth="1"/>
    <col min="8462" max="8462" width="17.85546875" style="1" customWidth="1"/>
    <col min="8463" max="8463" width="6.85546875" style="1" customWidth="1"/>
    <col min="8464" max="8464" width="13.42578125" style="1" bestFit="1" customWidth="1"/>
    <col min="8465" max="8465" width="6.85546875" style="1" customWidth="1"/>
    <col min="8466" max="8704" width="11.42578125" style="1"/>
    <col min="8705" max="8707" width="1.28515625" style="1" customWidth="1"/>
    <col min="8708" max="8709" width="10.7109375" style="1" customWidth="1"/>
    <col min="8710" max="8710" width="1.28515625" style="1" customWidth="1"/>
    <col min="8711" max="8711" width="4.140625" style="1" customWidth="1"/>
    <col min="8712" max="8712" width="11.7109375" style="1" customWidth="1"/>
    <col min="8713" max="8713" width="23.28515625" style="1" customWidth="1"/>
    <col min="8714" max="8714" width="7.7109375" style="1" customWidth="1"/>
    <col min="8715" max="8715" width="7.85546875" style="1" customWidth="1"/>
    <col min="8716" max="8716" width="13.85546875" style="1" bestFit="1" customWidth="1"/>
    <col min="8717" max="8717" width="5.140625" style="1" customWidth="1"/>
    <col min="8718" max="8718" width="17.85546875" style="1" customWidth="1"/>
    <col min="8719" max="8719" width="6.85546875" style="1" customWidth="1"/>
    <col min="8720" max="8720" width="13.42578125" style="1" bestFit="1" customWidth="1"/>
    <col min="8721" max="8721" width="6.85546875" style="1" customWidth="1"/>
    <col min="8722" max="8960" width="11.42578125" style="1"/>
    <col min="8961" max="8963" width="1.28515625" style="1" customWidth="1"/>
    <col min="8964" max="8965" width="10.7109375" style="1" customWidth="1"/>
    <col min="8966" max="8966" width="1.28515625" style="1" customWidth="1"/>
    <col min="8967" max="8967" width="4.140625" style="1" customWidth="1"/>
    <col min="8968" max="8968" width="11.7109375" style="1" customWidth="1"/>
    <col min="8969" max="8969" width="23.28515625" style="1" customWidth="1"/>
    <col min="8970" max="8970" width="7.7109375" style="1" customWidth="1"/>
    <col min="8971" max="8971" width="7.85546875" style="1" customWidth="1"/>
    <col min="8972" max="8972" width="13.85546875" style="1" bestFit="1" customWidth="1"/>
    <col min="8973" max="8973" width="5.140625" style="1" customWidth="1"/>
    <col min="8974" max="8974" width="17.85546875" style="1" customWidth="1"/>
    <col min="8975" max="8975" width="6.85546875" style="1" customWidth="1"/>
    <col min="8976" max="8976" width="13.42578125" style="1" bestFit="1" customWidth="1"/>
    <col min="8977" max="8977" width="6.85546875" style="1" customWidth="1"/>
    <col min="8978" max="9216" width="11.42578125" style="1"/>
    <col min="9217" max="9219" width="1.28515625" style="1" customWidth="1"/>
    <col min="9220" max="9221" width="10.7109375" style="1" customWidth="1"/>
    <col min="9222" max="9222" width="1.28515625" style="1" customWidth="1"/>
    <col min="9223" max="9223" width="4.140625" style="1" customWidth="1"/>
    <col min="9224" max="9224" width="11.7109375" style="1" customWidth="1"/>
    <col min="9225" max="9225" width="23.28515625" style="1" customWidth="1"/>
    <col min="9226" max="9226" width="7.7109375" style="1" customWidth="1"/>
    <col min="9227" max="9227" width="7.85546875" style="1" customWidth="1"/>
    <col min="9228" max="9228" width="13.85546875" style="1" bestFit="1" customWidth="1"/>
    <col min="9229" max="9229" width="5.140625" style="1" customWidth="1"/>
    <col min="9230" max="9230" width="17.85546875" style="1" customWidth="1"/>
    <col min="9231" max="9231" width="6.85546875" style="1" customWidth="1"/>
    <col min="9232" max="9232" width="13.42578125" style="1" bestFit="1" customWidth="1"/>
    <col min="9233" max="9233" width="6.85546875" style="1" customWidth="1"/>
    <col min="9234" max="9472" width="11.42578125" style="1"/>
    <col min="9473" max="9475" width="1.28515625" style="1" customWidth="1"/>
    <col min="9476" max="9477" width="10.7109375" style="1" customWidth="1"/>
    <col min="9478" max="9478" width="1.28515625" style="1" customWidth="1"/>
    <col min="9479" max="9479" width="4.140625" style="1" customWidth="1"/>
    <col min="9480" max="9480" width="11.7109375" style="1" customWidth="1"/>
    <col min="9481" max="9481" width="23.28515625" style="1" customWidth="1"/>
    <col min="9482" max="9482" width="7.7109375" style="1" customWidth="1"/>
    <col min="9483" max="9483" width="7.85546875" style="1" customWidth="1"/>
    <col min="9484" max="9484" width="13.85546875" style="1" bestFit="1" customWidth="1"/>
    <col min="9485" max="9485" width="5.140625" style="1" customWidth="1"/>
    <col min="9486" max="9486" width="17.85546875" style="1" customWidth="1"/>
    <col min="9487" max="9487" width="6.85546875" style="1" customWidth="1"/>
    <col min="9488" max="9488" width="13.42578125" style="1" bestFit="1" customWidth="1"/>
    <col min="9489" max="9489" width="6.85546875" style="1" customWidth="1"/>
    <col min="9490" max="9728" width="11.42578125" style="1"/>
    <col min="9729" max="9731" width="1.28515625" style="1" customWidth="1"/>
    <col min="9732" max="9733" width="10.7109375" style="1" customWidth="1"/>
    <col min="9734" max="9734" width="1.28515625" style="1" customWidth="1"/>
    <col min="9735" max="9735" width="4.140625" style="1" customWidth="1"/>
    <col min="9736" max="9736" width="11.7109375" style="1" customWidth="1"/>
    <col min="9737" max="9737" width="23.28515625" style="1" customWidth="1"/>
    <col min="9738" max="9738" width="7.7109375" style="1" customWidth="1"/>
    <col min="9739" max="9739" width="7.85546875" style="1" customWidth="1"/>
    <col min="9740" max="9740" width="13.85546875" style="1" bestFit="1" customWidth="1"/>
    <col min="9741" max="9741" width="5.140625" style="1" customWidth="1"/>
    <col min="9742" max="9742" width="17.85546875" style="1" customWidth="1"/>
    <col min="9743" max="9743" width="6.85546875" style="1" customWidth="1"/>
    <col min="9744" max="9744" width="13.42578125" style="1" bestFit="1" customWidth="1"/>
    <col min="9745" max="9745" width="6.85546875" style="1" customWidth="1"/>
    <col min="9746" max="9984" width="11.42578125" style="1"/>
    <col min="9985" max="9987" width="1.28515625" style="1" customWidth="1"/>
    <col min="9988" max="9989" width="10.7109375" style="1" customWidth="1"/>
    <col min="9990" max="9990" width="1.28515625" style="1" customWidth="1"/>
    <col min="9991" max="9991" width="4.140625" style="1" customWidth="1"/>
    <col min="9992" max="9992" width="11.7109375" style="1" customWidth="1"/>
    <col min="9993" max="9993" width="23.28515625" style="1" customWidth="1"/>
    <col min="9994" max="9994" width="7.7109375" style="1" customWidth="1"/>
    <col min="9995" max="9995" width="7.85546875" style="1" customWidth="1"/>
    <col min="9996" max="9996" width="13.85546875" style="1" bestFit="1" customWidth="1"/>
    <col min="9997" max="9997" width="5.140625" style="1" customWidth="1"/>
    <col min="9998" max="9998" width="17.85546875" style="1" customWidth="1"/>
    <col min="9999" max="9999" width="6.85546875" style="1" customWidth="1"/>
    <col min="10000" max="10000" width="13.42578125" style="1" bestFit="1" customWidth="1"/>
    <col min="10001" max="10001" width="6.85546875" style="1" customWidth="1"/>
    <col min="10002" max="10240" width="11.42578125" style="1"/>
    <col min="10241" max="10243" width="1.28515625" style="1" customWidth="1"/>
    <col min="10244" max="10245" width="10.7109375" style="1" customWidth="1"/>
    <col min="10246" max="10246" width="1.28515625" style="1" customWidth="1"/>
    <col min="10247" max="10247" width="4.140625" style="1" customWidth="1"/>
    <col min="10248" max="10248" width="11.7109375" style="1" customWidth="1"/>
    <col min="10249" max="10249" width="23.28515625" style="1" customWidth="1"/>
    <col min="10250" max="10250" width="7.7109375" style="1" customWidth="1"/>
    <col min="10251" max="10251" width="7.85546875" style="1" customWidth="1"/>
    <col min="10252" max="10252" width="13.85546875" style="1" bestFit="1" customWidth="1"/>
    <col min="10253" max="10253" width="5.140625" style="1" customWidth="1"/>
    <col min="10254" max="10254" width="17.85546875" style="1" customWidth="1"/>
    <col min="10255" max="10255" width="6.85546875" style="1" customWidth="1"/>
    <col min="10256" max="10256" width="13.42578125" style="1" bestFit="1" customWidth="1"/>
    <col min="10257" max="10257" width="6.85546875" style="1" customWidth="1"/>
    <col min="10258" max="10496" width="11.42578125" style="1"/>
    <col min="10497" max="10499" width="1.28515625" style="1" customWidth="1"/>
    <col min="10500" max="10501" width="10.7109375" style="1" customWidth="1"/>
    <col min="10502" max="10502" width="1.28515625" style="1" customWidth="1"/>
    <col min="10503" max="10503" width="4.140625" style="1" customWidth="1"/>
    <col min="10504" max="10504" width="11.7109375" style="1" customWidth="1"/>
    <col min="10505" max="10505" width="23.28515625" style="1" customWidth="1"/>
    <col min="10506" max="10506" width="7.7109375" style="1" customWidth="1"/>
    <col min="10507" max="10507" width="7.85546875" style="1" customWidth="1"/>
    <col min="10508" max="10508" width="13.85546875" style="1" bestFit="1" customWidth="1"/>
    <col min="10509" max="10509" width="5.140625" style="1" customWidth="1"/>
    <col min="10510" max="10510" width="17.85546875" style="1" customWidth="1"/>
    <col min="10511" max="10511" width="6.85546875" style="1" customWidth="1"/>
    <col min="10512" max="10512" width="13.42578125" style="1" bestFit="1" customWidth="1"/>
    <col min="10513" max="10513" width="6.85546875" style="1" customWidth="1"/>
    <col min="10514" max="10752" width="11.42578125" style="1"/>
    <col min="10753" max="10755" width="1.28515625" style="1" customWidth="1"/>
    <col min="10756" max="10757" width="10.7109375" style="1" customWidth="1"/>
    <col min="10758" max="10758" width="1.28515625" style="1" customWidth="1"/>
    <col min="10759" max="10759" width="4.140625" style="1" customWidth="1"/>
    <col min="10760" max="10760" width="11.7109375" style="1" customWidth="1"/>
    <col min="10761" max="10761" width="23.28515625" style="1" customWidth="1"/>
    <col min="10762" max="10762" width="7.7109375" style="1" customWidth="1"/>
    <col min="10763" max="10763" width="7.85546875" style="1" customWidth="1"/>
    <col min="10764" max="10764" width="13.85546875" style="1" bestFit="1" customWidth="1"/>
    <col min="10765" max="10765" width="5.140625" style="1" customWidth="1"/>
    <col min="10766" max="10766" width="17.85546875" style="1" customWidth="1"/>
    <col min="10767" max="10767" width="6.85546875" style="1" customWidth="1"/>
    <col min="10768" max="10768" width="13.42578125" style="1" bestFit="1" customWidth="1"/>
    <col min="10769" max="10769" width="6.85546875" style="1" customWidth="1"/>
    <col min="10770" max="11008" width="11.42578125" style="1"/>
    <col min="11009" max="11011" width="1.28515625" style="1" customWidth="1"/>
    <col min="11012" max="11013" width="10.7109375" style="1" customWidth="1"/>
    <col min="11014" max="11014" width="1.28515625" style="1" customWidth="1"/>
    <col min="11015" max="11015" width="4.140625" style="1" customWidth="1"/>
    <col min="11016" max="11016" width="11.7109375" style="1" customWidth="1"/>
    <col min="11017" max="11017" width="23.28515625" style="1" customWidth="1"/>
    <col min="11018" max="11018" width="7.7109375" style="1" customWidth="1"/>
    <col min="11019" max="11019" width="7.85546875" style="1" customWidth="1"/>
    <col min="11020" max="11020" width="13.85546875" style="1" bestFit="1" customWidth="1"/>
    <col min="11021" max="11021" width="5.140625" style="1" customWidth="1"/>
    <col min="11022" max="11022" width="17.85546875" style="1" customWidth="1"/>
    <col min="11023" max="11023" width="6.85546875" style="1" customWidth="1"/>
    <col min="11024" max="11024" width="13.42578125" style="1" bestFit="1" customWidth="1"/>
    <col min="11025" max="11025" width="6.85546875" style="1" customWidth="1"/>
    <col min="11026" max="11264" width="11.42578125" style="1"/>
    <col min="11265" max="11267" width="1.28515625" style="1" customWidth="1"/>
    <col min="11268" max="11269" width="10.7109375" style="1" customWidth="1"/>
    <col min="11270" max="11270" width="1.28515625" style="1" customWidth="1"/>
    <col min="11271" max="11271" width="4.140625" style="1" customWidth="1"/>
    <col min="11272" max="11272" width="11.7109375" style="1" customWidth="1"/>
    <col min="11273" max="11273" width="23.28515625" style="1" customWidth="1"/>
    <col min="11274" max="11274" width="7.7109375" style="1" customWidth="1"/>
    <col min="11275" max="11275" width="7.85546875" style="1" customWidth="1"/>
    <col min="11276" max="11276" width="13.85546875" style="1" bestFit="1" customWidth="1"/>
    <col min="11277" max="11277" width="5.140625" style="1" customWidth="1"/>
    <col min="11278" max="11278" width="17.85546875" style="1" customWidth="1"/>
    <col min="11279" max="11279" width="6.85546875" style="1" customWidth="1"/>
    <col min="11280" max="11280" width="13.42578125" style="1" bestFit="1" customWidth="1"/>
    <col min="11281" max="11281" width="6.85546875" style="1" customWidth="1"/>
    <col min="11282" max="11520" width="11.42578125" style="1"/>
    <col min="11521" max="11523" width="1.28515625" style="1" customWidth="1"/>
    <col min="11524" max="11525" width="10.7109375" style="1" customWidth="1"/>
    <col min="11526" max="11526" width="1.28515625" style="1" customWidth="1"/>
    <col min="11527" max="11527" width="4.140625" style="1" customWidth="1"/>
    <col min="11528" max="11528" width="11.7109375" style="1" customWidth="1"/>
    <col min="11529" max="11529" width="23.28515625" style="1" customWidth="1"/>
    <col min="11530" max="11530" width="7.7109375" style="1" customWidth="1"/>
    <col min="11531" max="11531" width="7.85546875" style="1" customWidth="1"/>
    <col min="11532" max="11532" width="13.85546875" style="1" bestFit="1" customWidth="1"/>
    <col min="11533" max="11533" width="5.140625" style="1" customWidth="1"/>
    <col min="11534" max="11534" width="17.85546875" style="1" customWidth="1"/>
    <col min="11535" max="11535" width="6.85546875" style="1" customWidth="1"/>
    <col min="11536" max="11536" width="13.42578125" style="1" bestFit="1" customWidth="1"/>
    <col min="11537" max="11537" width="6.85546875" style="1" customWidth="1"/>
    <col min="11538" max="11776" width="11.42578125" style="1"/>
    <col min="11777" max="11779" width="1.28515625" style="1" customWidth="1"/>
    <col min="11780" max="11781" width="10.7109375" style="1" customWidth="1"/>
    <col min="11782" max="11782" width="1.28515625" style="1" customWidth="1"/>
    <col min="11783" max="11783" width="4.140625" style="1" customWidth="1"/>
    <col min="11784" max="11784" width="11.7109375" style="1" customWidth="1"/>
    <col min="11785" max="11785" width="23.28515625" style="1" customWidth="1"/>
    <col min="11786" max="11786" width="7.7109375" style="1" customWidth="1"/>
    <col min="11787" max="11787" width="7.85546875" style="1" customWidth="1"/>
    <col min="11788" max="11788" width="13.85546875" style="1" bestFit="1" customWidth="1"/>
    <col min="11789" max="11789" width="5.140625" style="1" customWidth="1"/>
    <col min="11790" max="11790" width="17.85546875" style="1" customWidth="1"/>
    <col min="11791" max="11791" width="6.85546875" style="1" customWidth="1"/>
    <col min="11792" max="11792" width="13.42578125" style="1" bestFit="1" customWidth="1"/>
    <col min="11793" max="11793" width="6.85546875" style="1" customWidth="1"/>
    <col min="11794" max="12032" width="11.42578125" style="1"/>
    <col min="12033" max="12035" width="1.28515625" style="1" customWidth="1"/>
    <col min="12036" max="12037" width="10.7109375" style="1" customWidth="1"/>
    <col min="12038" max="12038" width="1.28515625" style="1" customWidth="1"/>
    <col min="12039" max="12039" width="4.140625" style="1" customWidth="1"/>
    <col min="12040" max="12040" width="11.7109375" style="1" customWidth="1"/>
    <col min="12041" max="12041" width="23.28515625" style="1" customWidth="1"/>
    <col min="12042" max="12042" width="7.7109375" style="1" customWidth="1"/>
    <col min="12043" max="12043" width="7.85546875" style="1" customWidth="1"/>
    <col min="12044" max="12044" width="13.85546875" style="1" bestFit="1" customWidth="1"/>
    <col min="12045" max="12045" width="5.140625" style="1" customWidth="1"/>
    <col min="12046" max="12046" width="17.85546875" style="1" customWidth="1"/>
    <col min="12047" max="12047" width="6.85546875" style="1" customWidth="1"/>
    <col min="12048" max="12048" width="13.42578125" style="1" bestFit="1" customWidth="1"/>
    <col min="12049" max="12049" width="6.85546875" style="1" customWidth="1"/>
    <col min="12050" max="12288" width="11.42578125" style="1"/>
    <col min="12289" max="12291" width="1.28515625" style="1" customWidth="1"/>
    <col min="12292" max="12293" width="10.7109375" style="1" customWidth="1"/>
    <col min="12294" max="12294" width="1.28515625" style="1" customWidth="1"/>
    <col min="12295" max="12295" width="4.140625" style="1" customWidth="1"/>
    <col min="12296" max="12296" width="11.7109375" style="1" customWidth="1"/>
    <col min="12297" max="12297" width="23.28515625" style="1" customWidth="1"/>
    <col min="12298" max="12298" width="7.7109375" style="1" customWidth="1"/>
    <col min="12299" max="12299" width="7.85546875" style="1" customWidth="1"/>
    <col min="12300" max="12300" width="13.85546875" style="1" bestFit="1" customWidth="1"/>
    <col min="12301" max="12301" width="5.140625" style="1" customWidth="1"/>
    <col min="12302" max="12302" width="17.85546875" style="1" customWidth="1"/>
    <col min="12303" max="12303" width="6.85546875" style="1" customWidth="1"/>
    <col min="12304" max="12304" width="13.42578125" style="1" bestFit="1" customWidth="1"/>
    <col min="12305" max="12305" width="6.85546875" style="1" customWidth="1"/>
    <col min="12306" max="12544" width="11.42578125" style="1"/>
    <col min="12545" max="12547" width="1.28515625" style="1" customWidth="1"/>
    <col min="12548" max="12549" width="10.7109375" style="1" customWidth="1"/>
    <col min="12550" max="12550" width="1.28515625" style="1" customWidth="1"/>
    <col min="12551" max="12551" width="4.140625" style="1" customWidth="1"/>
    <col min="12552" max="12552" width="11.7109375" style="1" customWidth="1"/>
    <col min="12553" max="12553" width="23.28515625" style="1" customWidth="1"/>
    <col min="12554" max="12554" width="7.7109375" style="1" customWidth="1"/>
    <col min="12555" max="12555" width="7.85546875" style="1" customWidth="1"/>
    <col min="12556" max="12556" width="13.85546875" style="1" bestFit="1" customWidth="1"/>
    <col min="12557" max="12557" width="5.140625" style="1" customWidth="1"/>
    <col min="12558" max="12558" width="17.85546875" style="1" customWidth="1"/>
    <col min="12559" max="12559" width="6.85546875" style="1" customWidth="1"/>
    <col min="12560" max="12560" width="13.42578125" style="1" bestFit="1" customWidth="1"/>
    <col min="12561" max="12561" width="6.85546875" style="1" customWidth="1"/>
    <col min="12562" max="12800" width="11.42578125" style="1"/>
    <col min="12801" max="12803" width="1.28515625" style="1" customWidth="1"/>
    <col min="12804" max="12805" width="10.7109375" style="1" customWidth="1"/>
    <col min="12806" max="12806" width="1.28515625" style="1" customWidth="1"/>
    <col min="12807" max="12807" width="4.140625" style="1" customWidth="1"/>
    <col min="12808" max="12808" width="11.7109375" style="1" customWidth="1"/>
    <col min="12809" max="12809" width="23.28515625" style="1" customWidth="1"/>
    <col min="12810" max="12810" width="7.7109375" style="1" customWidth="1"/>
    <col min="12811" max="12811" width="7.85546875" style="1" customWidth="1"/>
    <col min="12812" max="12812" width="13.85546875" style="1" bestFit="1" customWidth="1"/>
    <col min="12813" max="12813" width="5.140625" style="1" customWidth="1"/>
    <col min="12814" max="12814" width="17.85546875" style="1" customWidth="1"/>
    <col min="12815" max="12815" width="6.85546875" style="1" customWidth="1"/>
    <col min="12816" max="12816" width="13.42578125" style="1" bestFit="1" customWidth="1"/>
    <col min="12817" max="12817" width="6.85546875" style="1" customWidth="1"/>
    <col min="12818" max="13056" width="11.42578125" style="1"/>
    <col min="13057" max="13059" width="1.28515625" style="1" customWidth="1"/>
    <col min="13060" max="13061" width="10.7109375" style="1" customWidth="1"/>
    <col min="13062" max="13062" width="1.28515625" style="1" customWidth="1"/>
    <col min="13063" max="13063" width="4.140625" style="1" customWidth="1"/>
    <col min="13064" max="13064" width="11.7109375" style="1" customWidth="1"/>
    <col min="13065" max="13065" width="23.28515625" style="1" customWidth="1"/>
    <col min="13066" max="13066" width="7.7109375" style="1" customWidth="1"/>
    <col min="13067" max="13067" width="7.85546875" style="1" customWidth="1"/>
    <col min="13068" max="13068" width="13.85546875" style="1" bestFit="1" customWidth="1"/>
    <col min="13069" max="13069" width="5.140625" style="1" customWidth="1"/>
    <col min="13070" max="13070" width="17.85546875" style="1" customWidth="1"/>
    <col min="13071" max="13071" width="6.85546875" style="1" customWidth="1"/>
    <col min="13072" max="13072" width="13.42578125" style="1" bestFit="1" customWidth="1"/>
    <col min="13073" max="13073" width="6.85546875" style="1" customWidth="1"/>
    <col min="13074" max="13312" width="11.42578125" style="1"/>
    <col min="13313" max="13315" width="1.28515625" style="1" customWidth="1"/>
    <col min="13316" max="13317" width="10.7109375" style="1" customWidth="1"/>
    <col min="13318" max="13318" width="1.28515625" style="1" customWidth="1"/>
    <col min="13319" max="13319" width="4.140625" style="1" customWidth="1"/>
    <col min="13320" max="13320" width="11.7109375" style="1" customWidth="1"/>
    <col min="13321" max="13321" width="23.28515625" style="1" customWidth="1"/>
    <col min="13322" max="13322" width="7.7109375" style="1" customWidth="1"/>
    <col min="13323" max="13323" width="7.85546875" style="1" customWidth="1"/>
    <col min="13324" max="13324" width="13.85546875" style="1" bestFit="1" customWidth="1"/>
    <col min="13325" max="13325" width="5.140625" style="1" customWidth="1"/>
    <col min="13326" max="13326" width="17.85546875" style="1" customWidth="1"/>
    <col min="13327" max="13327" width="6.85546875" style="1" customWidth="1"/>
    <col min="13328" max="13328" width="13.42578125" style="1" bestFit="1" customWidth="1"/>
    <col min="13329" max="13329" width="6.85546875" style="1" customWidth="1"/>
    <col min="13330" max="13568" width="11.42578125" style="1"/>
    <col min="13569" max="13571" width="1.28515625" style="1" customWidth="1"/>
    <col min="13572" max="13573" width="10.7109375" style="1" customWidth="1"/>
    <col min="13574" max="13574" width="1.28515625" style="1" customWidth="1"/>
    <col min="13575" max="13575" width="4.140625" style="1" customWidth="1"/>
    <col min="13576" max="13576" width="11.7109375" style="1" customWidth="1"/>
    <col min="13577" max="13577" width="23.28515625" style="1" customWidth="1"/>
    <col min="13578" max="13578" width="7.7109375" style="1" customWidth="1"/>
    <col min="13579" max="13579" width="7.85546875" style="1" customWidth="1"/>
    <col min="13580" max="13580" width="13.85546875" style="1" bestFit="1" customWidth="1"/>
    <col min="13581" max="13581" width="5.140625" style="1" customWidth="1"/>
    <col min="13582" max="13582" width="17.85546875" style="1" customWidth="1"/>
    <col min="13583" max="13583" width="6.85546875" style="1" customWidth="1"/>
    <col min="13584" max="13584" width="13.42578125" style="1" bestFit="1" customWidth="1"/>
    <col min="13585" max="13585" width="6.85546875" style="1" customWidth="1"/>
    <col min="13586" max="13824" width="11.42578125" style="1"/>
    <col min="13825" max="13827" width="1.28515625" style="1" customWidth="1"/>
    <col min="13828" max="13829" width="10.7109375" style="1" customWidth="1"/>
    <col min="13830" max="13830" width="1.28515625" style="1" customWidth="1"/>
    <col min="13831" max="13831" width="4.140625" style="1" customWidth="1"/>
    <col min="13832" max="13832" width="11.7109375" style="1" customWidth="1"/>
    <col min="13833" max="13833" width="23.28515625" style="1" customWidth="1"/>
    <col min="13834" max="13834" width="7.7109375" style="1" customWidth="1"/>
    <col min="13835" max="13835" width="7.85546875" style="1" customWidth="1"/>
    <col min="13836" max="13836" width="13.85546875" style="1" bestFit="1" customWidth="1"/>
    <col min="13837" max="13837" width="5.140625" style="1" customWidth="1"/>
    <col min="13838" max="13838" width="17.85546875" style="1" customWidth="1"/>
    <col min="13839" max="13839" width="6.85546875" style="1" customWidth="1"/>
    <col min="13840" max="13840" width="13.42578125" style="1" bestFit="1" customWidth="1"/>
    <col min="13841" max="13841" width="6.85546875" style="1" customWidth="1"/>
    <col min="13842" max="14080" width="11.42578125" style="1"/>
    <col min="14081" max="14083" width="1.28515625" style="1" customWidth="1"/>
    <col min="14084" max="14085" width="10.7109375" style="1" customWidth="1"/>
    <col min="14086" max="14086" width="1.28515625" style="1" customWidth="1"/>
    <col min="14087" max="14087" width="4.140625" style="1" customWidth="1"/>
    <col min="14088" max="14088" width="11.7109375" style="1" customWidth="1"/>
    <col min="14089" max="14089" width="23.28515625" style="1" customWidth="1"/>
    <col min="14090" max="14090" width="7.7109375" style="1" customWidth="1"/>
    <col min="14091" max="14091" width="7.85546875" style="1" customWidth="1"/>
    <col min="14092" max="14092" width="13.85546875" style="1" bestFit="1" customWidth="1"/>
    <col min="14093" max="14093" width="5.140625" style="1" customWidth="1"/>
    <col min="14094" max="14094" width="17.85546875" style="1" customWidth="1"/>
    <col min="14095" max="14095" width="6.85546875" style="1" customWidth="1"/>
    <col min="14096" max="14096" width="13.42578125" style="1" bestFit="1" customWidth="1"/>
    <col min="14097" max="14097" width="6.85546875" style="1" customWidth="1"/>
    <col min="14098" max="14336" width="11.42578125" style="1"/>
    <col min="14337" max="14339" width="1.28515625" style="1" customWidth="1"/>
    <col min="14340" max="14341" width="10.7109375" style="1" customWidth="1"/>
    <col min="14342" max="14342" width="1.28515625" style="1" customWidth="1"/>
    <col min="14343" max="14343" width="4.140625" style="1" customWidth="1"/>
    <col min="14344" max="14344" width="11.7109375" style="1" customWidth="1"/>
    <col min="14345" max="14345" width="23.28515625" style="1" customWidth="1"/>
    <col min="14346" max="14346" width="7.7109375" style="1" customWidth="1"/>
    <col min="14347" max="14347" width="7.85546875" style="1" customWidth="1"/>
    <col min="14348" max="14348" width="13.85546875" style="1" bestFit="1" customWidth="1"/>
    <col min="14349" max="14349" width="5.140625" style="1" customWidth="1"/>
    <col min="14350" max="14350" width="17.85546875" style="1" customWidth="1"/>
    <col min="14351" max="14351" width="6.85546875" style="1" customWidth="1"/>
    <col min="14352" max="14352" width="13.42578125" style="1" bestFit="1" customWidth="1"/>
    <col min="14353" max="14353" width="6.85546875" style="1" customWidth="1"/>
    <col min="14354" max="14592" width="11.42578125" style="1"/>
    <col min="14593" max="14595" width="1.28515625" style="1" customWidth="1"/>
    <col min="14596" max="14597" width="10.7109375" style="1" customWidth="1"/>
    <col min="14598" max="14598" width="1.28515625" style="1" customWidth="1"/>
    <col min="14599" max="14599" width="4.140625" style="1" customWidth="1"/>
    <col min="14600" max="14600" width="11.7109375" style="1" customWidth="1"/>
    <col min="14601" max="14601" width="23.28515625" style="1" customWidth="1"/>
    <col min="14602" max="14602" width="7.7109375" style="1" customWidth="1"/>
    <col min="14603" max="14603" width="7.85546875" style="1" customWidth="1"/>
    <col min="14604" max="14604" width="13.85546875" style="1" bestFit="1" customWidth="1"/>
    <col min="14605" max="14605" width="5.140625" style="1" customWidth="1"/>
    <col min="14606" max="14606" width="17.85546875" style="1" customWidth="1"/>
    <col min="14607" max="14607" width="6.85546875" style="1" customWidth="1"/>
    <col min="14608" max="14608" width="13.42578125" style="1" bestFit="1" customWidth="1"/>
    <col min="14609" max="14609" width="6.85546875" style="1" customWidth="1"/>
    <col min="14610" max="14848" width="11.42578125" style="1"/>
    <col min="14849" max="14851" width="1.28515625" style="1" customWidth="1"/>
    <col min="14852" max="14853" width="10.7109375" style="1" customWidth="1"/>
    <col min="14854" max="14854" width="1.28515625" style="1" customWidth="1"/>
    <col min="14855" max="14855" width="4.140625" style="1" customWidth="1"/>
    <col min="14856" max="14856" width="11.7109375" style="1" customWidth="1"/>
    <col min="14857" max="14857" width="23.28515625" style="1" customWidth="1"/>
    <col min="14858" max="14858" width="7.7109375" style="1" customWidth="1"/>
    <col min="14859" max="14859" width="7.85546875" style="1" customWidth="1"/>
    <col min="14860" max="14860" width="13.85546875" style="1" bestFit="1" customWidth="1"/>
    <col min="14861" max="14861" width="5.140625" style="1" customWidth="1"/>
    <col min="14862" max="14862" width="17.85546875" style="1" customWidth="1"/>
    <col min="14863" max="14863" width="6.85546875" style="1" customWidth="1"/>
    <col min="14864" max="14864" width="13.42578125" style="1" bestFit="1" customWidth="1"/>
    <col min="14865" max="14865" width="6.85546875" style="1" customWidth="1"/>
    <col min="14866" max="15104" width="11.42578125" style="1"/>
    <col min="15105" max="15107" width="1.28515625" style="1" customWidth="1"/>
    <col min="15108" max="15109" width="10.7109375" style="1" customWidth="1"/>
    <col min="15110" max="15110" width="1.28515625" style="1" customWidth="1"/>
    <col min="15111" max="15111" width="4.140625" style="1" customWidth="1"/>
    <col min="15112" max="15112" width="11.7109375" style="1" customWidth="1"/>
    <col min="15113" max="15113" width="23.28515625" style="1" customWidth="1"/>
    <col min="15114" max="15114" width="7.7109375" style="1" customWidth="1"/>
    <col min="15115" max="15115" width="7.85546875" style="1" customWidth="1"/>
    <col min="15116" max="15116" width="13.85546875" style="1" bestFit="1" customWidth="1"/>
    <col min="15117" max="15117" width="5.140625" style="1" customWidth="1"/>
    <col min="15118" max="15118" width="17.85546875" style="1" customWidth="1"/>
    <col min="15119" max="15119" width="6.85546875" style="1" customWidth="1"/>
    <col min="15120" max="15120" width="13.42578125" style="1" bestFit="1" customWidth="1"/>
    <col min="15121" max="15121" width="6.85546875" style="1" customWidth="1"/>
    <col min="15122" max="15360" width="11.42578125" style="1"/>
    <col min="15361" max="15363" width="1.28515625" style="1" customWidth="1"/>
    <col min="15364" max="15365" width="10.7109375" style="1" customWidth="1"/>
    <col min="15366" max="15366" width="1.28515625" style="1" customWidth="1"/>
    <col min="15367" max="15367" width="4.140625" style="1" customWidth="1"/>
    <col min="15368" max="15368" width="11.7109375" style="1" customWidth="1"/>
    <col min="15369" max="15369" width="23.28515625" style="1" customWidth="1"/>
    <col min="15370" max="15370" width="7.7109375" style="1" customWidth="1"/>
    <col min="15371" max="15371" width="7.85546875" style="1" customWidth="1"/>
    <col min="15372" max="15372" width="13.85546875" style="1" bestFit="1" customWidth="1"/>
    <col min="15373" max="15373" width="5.140625" style="1" customWidth="1"/>
    <col min="15374" max="15374" width="17.85546875" style="1" customWidth="1"/>
    <col min="15375" max="15375" width="6.85546875" style="1" customWidth="1"/>
    <col min="15376" max="15376" width="13.42578125" style="1" bestFit="1" customWidth="1"/>
    <col min="15377" max="15377" width="6.85546875" style="1" customWidth="1"/>
    <col min="15378" max="15616" width="11.42578125" style="1"/>
    <col min="15617" max="15619" width="1.28515625" style="1" customWidth="1"/>
    <col min="15620" max="15621" width="10.7109375" style="1" customWidth="1"/>
    <col min="15622" max="15622" width="1.28515625" style="1" customWidth="1"/>
    <col min="15623" max="15623" width="4.140625" style="1" customWidth="1"/>
    <col min="15624" max="15624" width="11.7109375" style="1" customWidth="1"/>
    <col min="15625" max="15625" width="23.28515625" style="1" customWidth="1"/>
    <col min="15626" max="15626" width="7.7109375" style="1" customWidth="1"/>
    <col min="15627" max="15627" width="7.85546875" style="1" customWidth="1"/>
    <col min="15628" max="15628" width="13.85546875" style="1" bestFit="1" customWidth="1"/>
    <col min="15629" max="15629" width="5.140625" style="1" customWidth="1"/>
    <col min="15630" max="15630" width="17.85546875" style="1" customWidth="1"/>
    <col min="15631" max="15631" width="6.85546875" style="1" customWidth="1"/>
    <col min="15632" max="15632" width="13.42578125" style="1" bestFit="1" customWidth="1"/>
    <col min="15633" max="15633" width="6.85546875" style="1" customWidth="1"/>
    <col min="15634" max="15872" width="11.42578125" style="1"/>
    <col min="15873" max="15875" width="1.28515625" style="1" customWidth="1"/>
    <col min="15876" max="15877" width="10.7109375" style="1" customWidth="1"/>
    <col min="15878" max="15878" width="1.28515625" style="1" customWidth="1"/>
    <col min="15879" max="15879" width="4.140625" style="1" customWidth="1"/>
    <col min="15880" max="15880" width="11.7109375" style="1" customWidth="1"/>
    <col min="15881" max="15881" width="23.28515625" style="1" customWidth="1"/>
    <col min="15882" max="15882" width="7.7109375" style="1" customWidth="1"/>
    <col min="15883" max="15883" width="7.85546875" style="1" customWidth="1"/>
    <col min="15884" max="15884" width="13.85546875" style="1" bestFit="1" customWidth="1"/>
    <col min="15885" max="15885" width="5.140625" style="1" customWidth="1"/>
    <col min="15886" max="15886" width="17.85546875" style="1" customWidth="1"/>
    <col min="15887" max="15887" width="6.85546875" style="1" customWidth="1"/>
    <col min="15888" max="15888" width="13.42578125" style="1" bestFit="1" customWidth="1"/>
    <col min="15889" max="15889" width="6.85546875" style="1" customWidth="1"/>
    <col min="15890" max="16128" width="11.42578125" style="1"/>
    <col min="16129" max="16131" width="1.28515625" style="1" customWidth="1"/>
    <col min="16132" max="16133" width="10.7109375" style="1" customWidth="1"/>
    <col min="16134" max="16134" width="1.28515625" style="1" customWidth="1"/>
    <col min="16135" max="16135" width="4.140625" style="1" customWidth="1"/>
    <col min="16136" max="16136" width="11.7109375" style="1" customWidth="1"/>
    <col min="16137" max="16137" width="23.28515625" style="1" customWidth="1"/>
    <col min="16138" max="16138" width="7.7109375" style="1" customWidth="1"/>
    <col min="16139" max="16139" width="7.85546875" style="1" customWidth="1"/>
    <col min="16140" max="16140" width="13.85546875" style="1" bestFit="1" customWidth="1"/>
    <col min="16141" max="16141" width="5.140625" style="1" customWidth="1"/>
    <col min="16142" max="16142" width="17.85546875" style="1" customWidth="1"/>
    <col min="16143" max="16143" width="6.85546875" style="1" customWidth="1"/>
    <col min="16144" max="16144" width="13.42578125" style="1" bestFit="1" customWidth="1"/>
    <col min="16145" max="16145" width="6.85546875" style="1" customWidth="1"/>
    <col min="16146" max="16384" width="11.42578125" style="1"/>
  </cols>
  <sheetData>
    <row r="2" spans="2:17" ht="12.75" customHeight="1" x14ac:dyDescent="0.2">
      <c r="E2" s="2" t="s">
        <v>0</v>
      </c>
      <c r="F2" s="2"/>
      <c r="G2" s="2"/>
      <c r="H2" s="2"/>
      <c r="I2" s="2"/>
      <c r="J2" s="2"/>
      <c r="K2" s="2"/>
      <c r="L2" s="2"/>
      <c r="M2" s="2"/>
    </row>
    <row r="3" spans="2:17" x14ac:dyDescent="0.2">
      <c r="E3" s="2"/>
      <c r="F3" s="2"/>
      <c r="G3" s="2"/>
      <c r="H3" s="2"/>
      <c r="I3" s="2"/>
      <c r="J3" s="2"/>
      <c r="K3" s="2"/>
      <c r="L3" s="2"/>
      <c r="M3" s="2"/>
    </row>
    <row r="4" spans="2:17" x14ac:dyDescent="0.2">
      <c r="E4" s="2"/>
      <c r="F4" s="2"/>
      <c r="G4" s="2"/>
      <c r="H4" s="2"/>
      <c r="I4" s="2"/>
      <c r="J4" s="2"/>
      <c r="K4" s="2"/>
      <c r="L4" s="2"/>
      <c r="M4" s="2"/>
    </row>
    <row r="5" spans="2:17" ht="16.5" customHeight="1" x14ac:dyDescent="0.2">
      <c r="E5" s="2"/>
      <c r="F5" s="2"/>
      <c r="G5" s="2"/>
      <c r="H5" s="2"/>
      <c r="I5" s="2"/>
      <c r="J5" s="2"/>
      <c r="K5" s="2"/>
      <c r="L5" s="2"/>
      <c r="M5" s="2"/>
    </row>
    <row r="8" spans="2:17" s="5" customFormat="1" ht="21" customHeight="1" x14ac:dyDescent="0.25">
      <c r="B8" s="4" t="s">
        <v>1</v>
      </c>
      <c r="C8" s="4"/>
      <c r="D8" s="4"/>
      <c r="E8" s="4"/>
      <c r="K8" s="6" t="s">
        <v>2</v>
      </c>
      <c r="L8" s="6"/>
      <c r="M8" s="7"/>
      <c r="N8" s="8" t="s">
        <v>3</v>
      </c>
      <c r="O8" s="9"/>
      <c r="P8" s="10"/>
    </row>
    <row r="9" spans="2:17" ht="21" customHeight="1" x14ac:dyDescent="0.2">
      <c r="C9" s="11" t="s">
        <v>4</v>
      </c>
      <c r="D9" s="11"/>
      <c r="E9" s="11"/>
      <c r="F9" s="11"/>
      <c r="G9" s="5"/>
      <c r="H9" s="5"/>
      <c r="I9" s="5"/>
    </row>
    <row r="10" spans="2:17" ht="21" customHeight="1" x14ac:dyDescent="0.2">
      <c r="C10" s="5"/>
      <c r="D10" s="12" t="s">
        <v>5</v>
      </c>
      <c r="E10" s="12"/>
      <c r="F10" s="12"/>
      <c r="G10" s="12"/>
      <c r="H10" s="12"/>
      <c r="I10" s="12"/>
      <c r="K10" s="13" t="s">
        <v>6</v>
      </c>
      <c r="L10" s="14">
        <f>VLOOKUP(D10,'[1]Anexos bal'!A3:B212,2,0)</f>
        <v>2275520.58</v>
      </c>
      <c r="M10" s="14"/>
      <c r="N10" s="15">
        <v>1264292.9900000002</v>
      </c>
      <c r="P10" s="16">
        <f>+L10-N10</f>
        <v>1011227.5899999999</v>
      </c>
    </row>
    <row r="11" spans="2:17" ht="21" customHeight="1" x14ac:dyDescent="0.2">
      <c r="C11" s="5"/>
      <c r="D11" s="17" t="s">
        <v>7</v>
      </c>
      <c r="E11" s="18"/>
      <c r="F11" s="18"/>
      <c r="G11" s="18"/>
      <c r="H11" s="18"/>
      <c r="I11" s="18"/>
      <c r="K11" s="13"/>
      <c r="L11" s="14">
        <f>VLOOKUP(D11,'[1]Anexos bal'!A4:B213,2,0)</f>
        <v>286842.28999999998</v>
      </c>
      <c r="M11" s="14"/>
      <c r="N11" s="15">
        <v>321106.17</v>
      </c>
      <c r="P11" s="16"/>
    </row>
    <row r="12" spans="2:17" ht="21" customHeight="1" x14ac:dyDescent="0.2">
      <c r="C12" s="5"/>
      <c r="D12" s="12" t="s">
        <v>8</v>
      </c>
      <c r="E12" s="12"/>
      <c r="F12" s="12"/>
      <c r="G12" s="12"/>
      <c r="H12" s="12"/>
      <c r="I12" s="12"/>
      <c r="K12" s="13" t="s">
        <v>9</v>
      </c>
      <c r="L12" s="14">
        <f>VLOOKUP(D12,'[1]Anexos bal'!A5:B214,2,0)</f>
        <v>2033113.23</v>
      </c>
      <c r="M12" s="14"/>
      <c r="N12" s="15">
        <v>2329105.91</v>
      </c>
      <c r="P12" s="16">
        <f>+L12-N12</f>
        <v>-295992.68000000017</v>
      </c>
      <c r="Q12" s="19">
        <f>+P12/N12</f>
        <v>-0.12708425096907686</v>
      </c>
    </row>
    <row r="13" spans="2:17" ht="21" customHeight="1" x14ac:dyDescent="0.2">
      <c r="C13" s="5"/>
      <c r="D13" s="12" t="s">
        <v>10</v>
      </c>
      <c r="E13" s="12"/>
      <c r="F13" s="12"/>
      <c r="G13" s="12"/>
      <c r="H13" s="12"/>
      <c r="I13" s="12"/>
      <c r="K13" s="13" t="s">
        <v>11</v>
      </c>
      <c r="L13" s="14">
        <f>VLOOKUP(D13,'[1]Anexos bal'!A6:B215,2,0)</f>
        <v>5915571.1900000004</v>
      </c>
      <c r="M13" s="14"/>
      <c r="N13" s="15">
        <v>5065263.2200000025</v>
      </c>
      <c r="P13" s="16">
        <f t="shared" ref="P13:P49" si="0">+L13-N13</f>
        <v>850307.96999999788</v>
      </c>
    </row>
    <row r="14" spans="2:17" ht="21" customHeight="1" x14ac:dyDescent="0.2">
      <c r="C14" s="5"/>
      <c r="D14" s="12" t="s">
        <v>12</v>
      </c>
      <c r="E14" s="12"/>
      <c r="F14" s="12"/>
      <c r="G14" s="12"/>
      <c r="H14" s="12"/>
      <c r="I14" s="12"/>
      <c r="K14" s="13" t="s">
        <v>13</v>
      </c>
      <c r="L14" s="20">
        <f>VLOOKUP(D14,'[1]Anexos bal'!A7:B216,2,0)</f>
        <v>328539.65000000002</v>
      </c>
      <c r="M14" s="14"/>
      <c r="N14" s="21">
        <v>277127.20999999996</v>
      </c>
      <c r="P14" s="16">
        <f t="shared" si="0"/>
        <v>51412.440000000061</v>
      </c>
    </row>
    <row r="15" spans="2:17" ht="21" customHeight="1" x14ac:dyDescent="0.2">
      <c r="C15" s="5"/>
      <c r="D15" s="22"/>
      <c r="E15" s="22"/>
      <c r="F15" s="22"/>
      <c r="G15" s="22"/>
      <c r="H15" s="22"/>
      <c r="I15" s="22"/>
      <c r="L15" s="14">
        <f>SUM(L10:L14)</f>
        <v>10839586.939999999</v>
      </c>
      <c r="M15" s="14"/>
      <c r="N15" s="15">
        <f>SUM(N10:N14)</f>
        <v>9256895.5000000037</v>
      </c>
      <c r="P15" s="16">
        <f t="shared" si="0"/>
        <v>1582691.4399999958</v>
      </c>
    </row>
    <row r="16" spans="2:17" ht="21" customHeight="1" x14ac:dyDescent="0.2">
      <c r="C16" s="11" t="s">
        <v>14</v>
      </c>
      <c r="D16" s="11"/>
      <c r="E16" s="11"/>
      <c r="F16" s="11"/>
      <c r="G16" s="5"/>
      <c r="H16" s="5"/>
      <c r="I16" s="5"/>
      <c r="P16" s="16">
        <f t="shared" si="0"/>
        <v>0</v>
      </c>
    </row>
    <row r="17" spans="2:19" ht="21" customHeight="1" x14ac:dyDescent="0.2">
      <c r="C17" s="5"/>
      <c r="D17" s="12" t="s">
        <v>15</v>
      </c>
      <c r="E17" s="12"/>
      <c r="F17" s="12"/>
      <c r="G17" s="12"/>
      <c r="H17" s="12"/>
      <c r="I17" s="12"/>
      <c r="K17" s="1" t="s">
        <v>16</v>
      </c>
      <c r="L17" s="14">
        <f>+'[1]Anexos bal'!B72+'[1]Anexos bal'!B94-'[1]Anexos bal'!C93-'[1]Anexos bal'!C101</f>
        <v>9739573.4800000004</v>
      </c>
      <c r="M17" s="14"/>
      <c r="N17" s="14">
        <v>10015394.539999999</v>
      </c>
      <c r="P17" s="16">
        <f t="shared" si="0"/>
        <v>-275821.05999999866</v>
      </c>
    </row>
    <row r="18" spans="2:19" ht="21" customHeight="1" x14ac:dyDescent="0.2">
      <c r="C18" s="5"/>
      <c r="D18" s="17" t="s">
        <v>17</v>
      </c>
      <c r="E18" s="18"/>
      <c r="F18" s="18"/>
      <c r="G18" s="18"/>
      <c r="H18" s="18"/>
      <c r="I18" s="18"/>
      <c r="K18" s="23" t="s">
        <v>18</v>
      </c>
      <c r="L18" s="14">
        <f>+'[1]Anexos bal'!C93+'[1]Anexos bal'!C101</f>
        <v>17464.120000000003</v>
      </c>
      <c r="M18" s="14"/>
      <c r="N18" s="14">
        <v>6146.9000000000005</v>
      </c>
      <c r="P18" s="16">
        <f t="shared" si="0"/>
        <v>11317.220000000001</v>
      </c>
    </row>
    <row r="19" spans="2:19" ht="21" customHeight="1" x14ac:dyDescent="0.2">
      <c r="C19" s="5"/>
      <c r="D19" s="12" t="s">
        <v>19</v>
      </c>
      <c r="E19" s="12"/>
      <c r="F19" s="12"/>
      <c r="G19" s="12"/>
      <c r="H19" s="12"/>
      <c r="I19" s="12"/>
      <c r="K19" s="1" t="s">
        <v>16</v>
      </c>
      <c r="L19" s="14">
        <f>+'[1]Anexos bal'!B102</f>
        <v>13423.41</v>
      </c>
      <c r="M19" s="14"/>
      <c r="N19" s="14">
        <v>17338.650000000009</v>
      </c>
      <c r="P19" s="16">
        <f t="shared" si="0"/>
        <v>-3915.2400000000089</v>
      </c>
    </row>
    <row r="20" spans="2:19" ht="21" customHeight="1" x14ac:dyDescent="0.2">
      <c r="C20" s="5"/>
      <c r="D20" s="12" t="s">
        <v>20</v>
      </c>
      <c r="E20" s="12"/>
      <c r="F20" s="12"/>
      <c r="G20" s="12"/>
      <c r="H20" s="12"/>
      <c r="I20" s="12"/>
      <c r="K20" s="23" t="s">
        <v>18</v>
      </c>
      <c r="L20" s="20">
        <f>+'[1]Anexos bal'!B109</f>
        <v>993864.39</v>
      </c>
      <c r="M20" s="14"/>
      <c r="N20" s="20">
        <v>651052.37999999989</v>
      </c>
      <c r="P20" s="16">
        <f t="shared" si="0"/>
        <v>342812.01000000013</v>
      </c>
    </row>
    <row r="21" spans="2:19" ht="21" customHeight="1" x14ac:dyDescent="0.2">
      <c r="C21" s="5"/>
      <c r="D21" s="22"/>
      <c r="E21" s="22"/>
      <c r="F21" s="22"/>
      <c r="G21" s="22"/>
      <c r="H21" s="22"/>
      <c r="I21" s="22"/>
      <c r="L21" s="14">
        <f>SUM(L17:L20)</f>
        <v>10764325.4</v>
      </c>
      <c r="M21" s="14"/>
      <c r="N21" s="14">
        <f>SUM(N17:N20)</f>
        <v>10689932.469999999</v>
      </c>
      <c r="P21" s="16">
        <f t="shared" si="0"/>
        <v>74392.930000001565</v>
      </c>
    </row>
    <row r="22" spans="2:19" ht="21" customHeight="1" x14ac:dyDescent="0.2">
      <c r="C22" s="5"/>
      <c r="D22" s="5"/>
      <c r="E22" s="5"/>
      <c r="F22" s="5"/>
      <c r="G22" s="5"/>
      <c r="H22" s="5"/>
      <c r="I22" s="5"/>
      <c r="P22" s="16">
        <f t="shared" si="0"/>
        <v>0</v>
      </c>
    </row>
    <row r="23" spans="2:19" ht="21" customHeight="1" thickBot="1" x14ac:dyDescent="0.25">
      <c r="C23" s="5"/>
      <c r="D23" s="5"/>
      <c r="E23" s="5"/>
      <c r="F23" s="5"/>
      <c r="G23" s="5"/>
      <c r="H23" s="24" t="s">
        <v>21</v>
      </c>
      <c r="I23" s="24"/>
      <c r="L23" s="25">
        <f>+L15+L21</f>
        <v>21603912.34</v>
      </c>
      <c r="N23" s="25">
        <f>+N15+N21</f>
        <v>19946827.970000003</v>
      </c>
      <c r="P23" s="16">
        <f t="shared" si="0"/>
        <v>1657084.3699999973</v>
      </c>
    </row>
    <row r="24" spans="2:19" ht="21" customHeight="1" thickTop="1" x14ac:dyDescent="0.2">
      <c r="D24" s="26" t="s">
        <v>22</v>
      </c>
      <c r="P24" s="16">
        <f t="shared" si="0"/>
        <v>0</v>
      </c>
    </row>
    <row r="25" spans="2:19" ht="21" customHeight="1" x14ac:dyDescent="0.2">
      <c r="D25" s="26" t="s">
        <v>23</v>
      </c>
      <c r="H25" s="24"/>
      <c r="I25" s="24"/>
      <c r="N25" s="27">
        <v>4035608.8476682501</v>
      </c>
      <c r="P25" s="16">
        <f t="shared" si="0"/>
        <v>-4035608.8476682501</v>
      </c>
    </row>
    <row r="26" spans="2:19" ht="21" customHeight="1" x14ac:dyDescent="0.2">
      <c r="P26" s="16">
        <f t="shared" si="0"/>
        <v>0</v>
      </c>
    </row>
    <row r="27" spans="2:19" ht="21" customHeight="1" x14ac:dyDescent="0.2">
      <c r="B27" s="4" t="s">
        <v>24</v>
      </c>
      <c r="C27" s="4"/>
      <c r="D27" s="4"/>
      <c r="E27" s="4"/>
      <c r="F27" s="5"/>
      <c r="G27" s="5"/>
      <c r="H27" s="5"/>
      <c r="I27" s="5"/>
      <c r="P27" s="16">
        <f t="shared" si="0"/>
        <v>0</v>
      </c>
    </row>
    <row r="28" spans="2:19" ht="21" customHeight="1" x14ac:dyDescent="0.2">
      <c r="B28" s="5"/>
      <c r="C28" s="11" t="s">
        <v>25</v>
      </c>
      <c r="D28" s="11"/>
      <c r="E28" s="11"/>
      <c r="F28" s="11"/>
      <c r="G28" s="5"/>
      <c r="H28" s="5"/>
      <c r="I28" s="5"/>
      <c r="P28" s="16">
        <f t="shared" si="0"/>
        <v>0</v>
      </c>
    </row>
    <row r="29" spans="2:19" ht="21" customHeight="1" x14ac:dyDescent="0.2">
      <c r="B29" s="5"/>
      <c r="C29" s="5"/>
      <c r="D29" s="12" t="s">
        <v>26</v>
      </c>
      <c r="E29" s="12"/>
      <c r="F29" s="12"/>
      <c r="G29" s="12"/>
      <c r="H29" s="12"/>
      <c r="I29" s="12"/>
      <c r="K29" s="23" t="s">
        <v>27</v>
      </c>
      <c r="L29" s="14">
        <f>-'[1]Anexos bal'!B134</f>
        <v>7356083.1600000001</v>
      </c>
      <c r="M29" s="14"/>
      <c r="N29" s="14">
        <v>4393949.17</v>
      </c>
      <c r="P29" s="16">
        <f t="shared" si="0"/>
        <v>2962133.99</v>
      </c>
    </row>
    <row r="30" spans="2:19" ht="21" customHeight="1" x14ac:dyDescent="0.2">
      <c r="B30" s="5"/>
      <c r="C30" s="5"/>
      <c r="D30" s="12" t="s">
        <v>28</v>
      </c>
      <c r="E30" s="12"/>
      <c r="F30" s="12"/>
      <c r="G30" s="12"/>
      <c r="H30" s="12"/>
      <c r="I30" s="12"/>
      <c r="K30" s="23" t="s">
        <v>29</v>
      </c>
      <c r="L30" s="14">
        <f>-'[1]Anexos bal'!B143</f>
        <v>1306147.1500000001</v>
      </c>
      <c r="M30" s="14"/>
      <c r="N30" s="14">
        <v>2553560.7700000005</v>
      </c>
      <c r="P30" s="16">
        <f t="shared" si="0"/>
        <v>-1247413.6200000003</v>
      </c>
      <c r="R30" s="28">
        <f>+L30/$L$34</f>
        <v>0.14312163270615047</v>
      </c>
      <c r="S30" s="28">
        <f>+N30/$N$34</f>
        <v>0.33620009599064915</v>
      </c>
    </row>
    <row r="31" spans="2:19" ht="21" customHeight="1" x14ac:dyDescent="0.2">
      <c r="B31" s="5"/>
      <c r="C31" s="5"/>
      <c r="D31" s="12" t="s">
        <v>30</v>
      </c>
      <c r="E31" s="12"/>
      <c r="F31" s="12"/>
      <c r="G31" s="12"/>
      <c r="H31" s="12"/>
      <c r="I31" s="12"/>
      <c r="K31" s="23" t="s">
        <v>29</v>
      </c>
      <c r="L31" s="14">
        <f>-'[1]Anexos bal'!B154</f>
        <v>126266.1</v>
      </c>
      <c r="M31" s="14"/>
      <c r="N31" s="14">
        <v>39038.54</v>
      </c>
      <c r="P31" s="16">
        <f t="shared" si="0"/>
        <v>87227.56</v>
      </c>
      <c r="R31" s="28">
        <f>+L31/$L$34</f>
        <v>1.3835661921735286E-2</v>
      </c>
      <c r="S31" s="28">
        <f>+N31/$N$34</f>
        <v>5.1397879578698232E-3</v>
      </c>
    </row>
    <row r="32" spans="2:19" ht="21" customHeight="1" x14ac:dyDescent="0.2">
      <c r="B32" s="5"/>
      <c r="C32" s="5"/>
      <c r="D32" s="12" t="s">
        <v>31</v>
      </c>
      <c r="E32" s="12"/>
      <c r="F32" s="12"/>
      <c r="G32" s="12"/>
      <c r="H32" s="12"/>
      <c r="I32" s="12"/>
      <c r="K32" s="23" t="s">
        <v>29</v>
      </c>
      <c r="L32" s="14">
        <f>-'[1]Anexos bal'!B160+'[1]Est Res'!D45</f>
        <v>337453.92199999996</v>
      </c>
      <c r="M32" s="14"/>
      <c r="N32" s="14">
        <v>608628.21652129909</v>
      </c>
      <c r="P32" s="16">
        <f t="shared" si="0"/>
        <v>-271174.29452129913</v>
      </c>
      <c r="R32" s="28">
        <f>+L32/$L$34</f>
        <v>3.6976657859517544E-2</v>
      </c>
      <c r="S32" s="28">
        <f>+N32/$N$34</f>
        <v>8.0131582228637657E-2</v>
      </c>
    </row>
    <row r="33" spans="2:19" ht="21" customHeight="1" x14ac:dyDescent="0.2">
      <c r="B33" s="5"/>
      <c r="C33" s="5"/>
      <c r="D33" s="12" t="s">
        <v>32</v>
      </c>
      <c r="E33" s="12"/>
      <c r="F33" s="12"/>
      <c r="G33" s="12"/>
      <c r="H33" s="12"/>
      <c r="I33" s="12"/>
      <c r="K33" s="23" t="s">
        <v>29</v>
      </c>
      <c r="L33" s="20">
        <f>-'[1]Anexos bal'!B162</f>
        <v>183.33</v>
      </c>
      <c r="M33" s="14"/>
      <c r="N33" s="20">
        <v>183.33</v>
      </c>
      <c r="P33" s="16">
        <f t="shared" si="0"/>
        <v>0</v>
      </c>
      <c r="R33" s="28">
        <f>+L33/$L$34</f>
        <v>2.0088463175086028E-5</v>
      </c>
      <c r="S33" s="28">
        <f>+N33/$N$34</f>
        <v>2.4137104674413407E-5</v>
      </c>
    </row>
    <row r="34" spans="2:19" ht="21" customHeight="1" x14ac:dyDescent="0.2">
      <c r="B34" s="5"/>
      <c r="C34" s="5"/>
      <c r="D34" s="22"/>
      <c r="E34" s="22"/>
      <c r="F34" s="22"/>
      <c r="G34" s="22"/>
      <c r="H34" s="22"/>
      <c r="I34" s="22"/>
      <c r="L34" s="14">
        <f>SUM(L29:L33)</f>
        <v>9126133.6620000005</v>
      </c>
      <c r="M34" s="14"/>
      <c r="N34" s="14">
        <f>SUM(N29:N33)</f>
        <v>7595360.0265213</v>
      </c>
      <c r="P34" s="16">
        <f t="shared" si="0"/>
        <v>1530773.6354787005</v>
      </c>
      <c r="R34" s="28">
        <f>SUM(R30:R33)</f>
        <v>0.19395404095057839</v>
      </c>
      <c r="S34" s="28">
        <f>SUM(S30:S33)</f>
        <v>0.42149560328183105</v>
      </c>
    </row>
    <row r="35" spans="2:19" ht="21" customHeight="1" x14ac:dyDescent="0.2">
      <c r="B35" s="5"/>
      <c r="C35" s="11" t="s">
        <v>33</v>
      </c>
      <c r="D35" s="11"/>
      <c r="E35" s="11"/>
      <c r="F35" s="11"/>
      <c r="G35" s="5"/>
      <c r="H35" s="5"/>
      <c r="I35" s="5"/>
      <c r="P35" s="16">
        <f t="shared" si="0"/>
        <v>0</v>
      </c>
    </row>
    <row r="36" spans="2:19" ht="21" customHeight="1" x14ac:dyDescent="0.2">
      <c r="B36" s="5"/>
      <c r="C36" s="5"/>
      <c r="D36" s="12" t="s">
        <v>34</v>
      </c>
      <c r="E36" s="12"/>
      <c r="F36" s="12"/>
      <c r="G36" s="12"/>
      <c r="H36" s="12"/>
      <c r="I36" s="12"/>
      <c r="K36" s="23" t="s">
        <v>27</v>
      </c>
      <c r="L36" s="14">
        <f>-'[1]Anexos bal'!B167</f>
        <v>5420000</v>
      </c>
      <c r="M36" s="14"/>
      <c r="N36" s="14">
        <v>5195000</v>
      </c>
      <c r="P36" s="16">
        <f t="shared" si="0"/>
        <v>225000</v>
      </c>
    </row>
    <row r="37" spans="2:19" ht="21" customHeight="1" x14ac:dyDescent="0.2">
      <c r="B37" s="5"/>
      <c r="C37" s="5"/>
      <c r="D37" s="12" t="s">
        <v>35</v>
      </c>
      <c r="E37" s="12"/>
      <c r="F37" s="12"/>
      <c r="G37" s="12"/>
      <c r="H37" s="12"/>
      <c r="I37" s="12"/>
      <c r="K37" s="23" t="s">
        <v>29</v>
      </c>
      <c r="L37" s="20">
        <f>-'[1]Anexos bal'!B170</f>
        <v>174715.41</v>
      </c>
      <c r="M37" s="14"/>
      <c r="N37" s="20">
        <v>174715.41</v>
      </c>
      <c r="P37" s="16">
        <f t="shared" si="0"/>
        <v>0</v>
      </c>
    </row>
    <row r="38" spans="2:19" ht="21" customHeight="1" x14ac:dyDescent="0.2">
      <c r="B38" s="5"/>
      <c r="C38" s="5"/>
      <c r="D38" s="22"/>
      <c r="E38" s="22"/>
      <c r="F38" s="22"/>
      <c r="G38" s="22"/>
      <c r="H38" s="22"/>
      <c r="I38" s="22"/>
      <c r="L38" s="14">
        <f>SUM(L36:L37)</f>
        <v>5594715.4100000001</v>
      </c>
      <c r="M38" s="14"/>
      <c r="N38" s="14">
        <f>SUM(N36:N37)</f>
        <v>5369715.4100000001</v>
      </c>
      <c r="P38" s="16">
        <f t="shared" si="0"/>
        <v>225000</v>
      </c>
    </row>
    <row r="39" spans="2:19" ht="21" customHeight="1" x14ac:dyDescent="0.2">
      <c r="B39" s="5"/>
      <c r="C39" s="5"/>
      <c r="D39" s="22"/>
      <c r="E39" s="22"/>
      <c r="F39" s="22"/>
      <c r="G39" s="22"/>
      <c r="H39" s="22"/>
      <c r="I39" s="22"/>
      <c r="P39" s="16">
        <f t="shared" si="0"/>
        <v>0</v>
      </c>
    </row>
    <row r="40" spans="2:19" ht="21" customHeight="1" thickBot="1" x14ac:dyDescent="0.25">
      <c r="B40" s="5"/>
      <c r="C40" s="5"/>
      <c r="D40" s="22"/>
      <c r="E40" s="22"/>
      <c r="F40" s="22"/>
      <c r="G40" s="22"/>
      <c r="H40" s="22"/>
      <c r="I40" s="22"/>
      <c r="L40" s="25">
        <f>+L34+L38</f>
        <v>14720849.072000001</v>
      </c>
      <c r="N40" s="25">
        <f>+N34+N38</f>
        <v>12965075.436521299</v>
      </c>
      <c r="P40" s="16">
        <f t="shared" si="0"/>
        <v>1755773.6354787014</v>
      </c>
    </row>
    <row r="41" spans="2:19" ht="21" customHeight="1" thickTop="1" x14ac:dyDescent="0.2">
      <c r="B41" s="5"/>
      <c r="C41" s="11" t="s">
        <v>36</v>
      </c>
      <c r="D41" s="11"/>
      <c r="E41" s="11"/>
      <c r="F41" s="11"/>
      <c r="G41" s="5"/>
      <c r="H41" s="5"/>
      <c r="I41" s="5"/>
      <c r="P41" s="16">
        <f t="shared" si="0"/>
        <v>0</v>
      </c>
    </row>
    <row r="42" spans="2:19" ht="21" customHeight="1" x14ac:dyDescent="0.2">
      <c r="B42" s="5"/>
      <c r="C42" s="5"/>
      <c r="D42" s="12" t="s">
        <v>37</v>
      </c>
      <c r="E42" s="12"/>
      <c r="F42" s="12"/>
      <c r="G42" s="12"/>
      <c r="H42" s="12"/>
      <c r="I42" s="12"/>
      <c r="K42" s="23" t="s">
        <v>38</v>
      </c>
      <c r="L42" s="14">
        <f>-'[1]Anexos bal'!B176</f>
        <v>3150000</v>
      </c>
      <c r="M42" s="14"/>
      <c r="N42" s="14">
        <v>3150000</v>
      </c>
      <c r="P42" s="16">
        <f t="shared" si="0"/>
        <v>0</v>
      </c>
    </row>
    <row r="43" spans="2:19" ht="21" customHeight="1" x14ac:dyDescent="0.2">
      <c r="B43" s="5"/>
      <c r="C43" s="5"/>
      <c r="D43" s="12" t="s">
        <v>39</v>
      </c>
      <c r="E43" s="12"/>
      <c r="F43" s="12"/>
      <c r="G43" s="12"/>
      <c r="H43" s="12"/>
      <c r="I43" s="12"/>
      <c r="K43" s="23" t="s">
        <v>40</v>
      </c>
      <c r="L43" s="14">
        <f>-'[1]Anexos bal'!B202</f>
        <v>630000</v>
      </c>
      <c r="M43" s="14"/>
      <c r="N43" s="14">
        <v>630000</v>
      </c>
      <c r="P43" s="16">
        <f t="shared" si="0"/>
        <v>0</v>
      </c>
    </row>
    <row r="44" spans="2:19" ht="21" customHeight="1" x14ac:dyDescent="0.2">
      <c r="B44" s="5"/>
      <c r="C44" s="5"/>
      <c r="D44" s="12" t="s">
        <v>41</v>
      </c>
      <c r="E44" s="12"/>
      <c r="F44" s="12"/>
      <c r="G44" s="12"/>
      <c r="H44" s="12"/>
      <c r="I44" s="12"/>
      <c r="K44" s="23" t="s">
        <v>42</v>
      </c>
      <c r="L44" s="14">
        <f>-'[1]Anexos bal'!B204</f>
        <v>2229494.61</v>
      </c>
      <c r="M44" s="14"/>
      <c r="N44" s="14">
        <v>2122995.8600000003</v>
      </c>
      <c r="P44" s="16">
        <f t="shared" si="0"/>
        <v>106498.74999999953</v>
      </c>
    </row>
    <row r="45" spans="2:19" ht="21" customHeight="1" x14ac:dyDescent="0.2">
      <c r="B45" s="5"/>
      <c r="C45" s="5"/>
      <c r="D45" s="12" t="s">
        <v>43</v>
      </c>
      <c r="E45" s="12"/>
      <c r="F45" s="12"/>
      <c r="G45" s="12"/>
      <c r="H45" s="12"/>
      <c r="I45" s="12"/>
      <c r="K45" s="23" t="s">
        <v>44</v>
      </c>
      <c r="L45" s="14">
        <f>+'[1]Est Res'!D47</f>
        <v>557560.7379999999</v>
      </c>
      <c r="M45" s="14"/>
      <c r="N45" s="14">
        <v>762748.75347870286</v>
      </c>
      <c r="P45" s="16">
        <f t="shared" si="0"/>
        <v>-205188.01547870296</v>
      </c>
    </row>
    <row r="46" spans="2:19" ht="21" customHeight="1" x14ac:dyDescent="0.2">
      <c r="B46" s="5"/>
      <c r="C46" s="5"/>
      <c r="D46" s="12" t="s">
        <v>45</v>
      </c>
      <c r="E46" s="12"/>
      <c r="F46" s="12"/>
      <c r="G46" s="12"/>
      <c r="H46" s="12"/>
      <c r="I46" s="12"/>
      <c r="L46" s="20">
        <f>-'[1]Anexos bal'!B210</f>
        <v>316007.92</v>
      </c>
      <c r="M46" s="14"/>
      <c r="N46" s="20">
        <v>316007.92</v>
      </c>
      <c r="P46" s="16">
        <f t="shared" si="0"/>
        <v>0</v>
      </c>
    </row>
    <row r="47" spans="2:19" ht="21" customHeight="1" x14ac:dyDescent="0.2">
      <c r="L47" s="14">
        <f>SUM(L42:L46)</f>
        <v>6883063.2679999992</v>
      </c>
      <c r="M47" s="14"/>
      <c r="N47" s="14">
        <f>SUM(N42:N46)</f>
        <v>6981752.5334787033</v>
      </c>
      <c r="P47" s="16">
        <f t="shared" si="0"/>
        <v>-98689.265478704125</v>
      </c>
      <c r="R47" s="29">
        <f>+L47/262500</f>
        <v>26.22119340190476</v>
      </c>
      <c r="S47" s="29">
        <f>+N47/262500</f>
        <v>26.5971525084903</v>
      </c>
    </row>
    <row r="48" spans="2:19" ht="21" customHeight="1" x14ac:dyDescent="0.2">
      <c r="L48" s="14"/>
      <c r="M48" s="14"/>
      <c r="N48" s="14"/>
      <c r="P48" s="16">
        <f t="shared" si="0"/>
        <v>0</v>
      </c>
    </row>
    <row r="49" spans="4:16" ht="21" customHeight="1" thickBot="1" x14ac:dyDescent="0.25">
      <c r="H49" s="24" t="s">
        <v>46</v>
      </c>
      <c r="I49" s="24"/>
      <c r="L49" s="25">
        <f>+L40+L47</f>
        <v>21603912.34</v>
      </c>
      <c r="M49" s="14"/>
      <c r="N49" s="25">
        <f>+N40+N47</f>
        <v>19946827.970000003</v>
      </c>
      <c r="P49" s="16">
        <f t="shared" si="0"/>
        <v>1657084.3699999973</v>
      </c>
    </row>
    <row r="50" spans="4:16" ht="13.5" thickTop="1" x14ac:dyDescent="0.2">
      <c r="D50" s="26" t="s">
        <v>47</v>
      </c>
    </row>
    <row r="51" spans="4:16" x14ac:dyDescent="0.2">
      <c r="D51" s="26" t="s">
        <v>23</v>
      </c>
      <c r="N51" s="27">
        <v>4035608.8476682501</v>
      </c>
    </row>
    <row r="52" spans="4:16" s="30" customFormat="1" x14ac:dyDescent="0.2">
      <c r="L52" s="31">
        <f>+L49-L23</f>
        <v>0</v>
      </c>
      <c r="N52" s="31">
        <f>+N49-N23</f>
        <v>0</v>
      </c>
    </row>
    <row r="61" spans="4:16" ht="24.75" customHeight="1" x14ac:dyDescent="0.2">
      <c r="D61" s="32" t="s">
        <v>48</v>
      </c>
      <c r="E61" s="32"/>
      <c r="F61" s="32"/>
      <c r="G61" s="32"/>
      <c r="H61" s="32"/>
      <c r="I61" s="32"/>
      <c r="J61" s="32" t="s">
        <v>49</v>
      </c>
      <c r="K61" s="32"/>
      <c r="L61" s="32"/>
      <c r="M61" s="32"/>
      <c r="N61" s="32"/>
    </row>
    <row r="66" spans="4:14" ht="26.25" customHeight="1" x14ac:dyDescent="0.2">
      <c r="D66" s="33" t="s">
        <v>50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</row>
  </sheetData>
  <mergeCells count="34">
    <mergeCell ref="H49:I49"/>
    <mergeCell ref="D61:I61"/>
    <mergeCell ref="J61:N61"/>
    <mergeCell ref="D66:N66"/>
    <mergeCell ref="C41:F41"/>
    <mergeCell ref="D42:I42"/>
    <mergeCell ref="D43:I43"/>
    <mergeCell ref="D44:I44"/>
    <mergeCell ref="D45:I45"/>
    <mergeCell ref="D46:I46"/>
    <mergeCell ref="D31:I31"/>
    <mergeCell ref="D32:I32"/>
    <mergeCell ref="D33:I33"/>
    <mergeCell ref="C35:F35"/>
    <mergeCell ref="D36:I36"/>
    <mergeCell ref="D37:I37"/>
    <mergeCell ref="H23:I23"/>
    <mergeCell ref="H25:I25"/>
    <mergeCell ref="B27:E27"/>
    <mergeCell ref="C28:F28"/>
    <mergeCell ref="D29:I29"/>
    <mergeCell ref="D30:I30"/>
    <mergeCell ref="D13:I13"/>
    <mergeCell ref="D14:I14"/>
    <mergeCell ref="C16:F16"/>
    <mergeCell ref="D17:I17"/>
    <mergeCell ref="D19:I19"/>
    <mergeCell ref="D20:I20"/>
    <mergeCell ref="E2:M5"/>
    <mergeCell ref="B8:E8"/>
    <mergeCell ref="K8:L8"/>
    <mergeCell ref="C9:F9"/>
    <mergeCell ref="D10:I10"/>
    <mergeCell ref="D12:I12"/>
  </mergeCells>
  <printOptions horizontalCentered="1" verticalCentered="1"/>
  <pageMargins left="0.70866141732283472" right="0.70866141732283472" top="0.15748031496062992" bottom="0.55118110236220474" header="0.31496062992125984" footer="0.31496062992125984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workbookViewId="0">
      <pane ySplit="7" topLeftCell="A8" activePane="bottomLeft" state="frozen"/>
      <selection pane="bottomLeft" activeCell="J1" sqref="J1:O1048576"/>
    </sheetView>
  </sheetViews>
  <sheetFormatPr baseColWidth="10" defaultRowHeight="12.75" x14ac:dyDescent="0.2"/>
  <cols>
    <col min="1" max="1" width="6.42578125" style="36" customWidth="1"/>
    <col min="2" max="2" width="41" style="36" bestFit="1" customWidth="1"/>
    <col min="3" max="3" width="8.7109375" style="38" bestFit="1" customWidth="1"/>
    <col min="4" max="4" width="17.85546875" style="39" customWidth="1"/>
    <col min="5" max="5" width="4" style="40" customWidth="1"/>
    <col min="6" max="6" width="17.85546875" style="39" customWidth="1"/>
    <col min="7" max="7" width="4.85546875" style="39" customWidth="1"/>
    <col min="8" max="8" width="15" style="39" customWidth="1"/>
    <col min="9" max="9" width="13.85546875" style="41" bestFit="1" customWidth="1"/>
    <col min="10" max="10" width="15.5703125" style="41" bestFit="1" customWidth="1"/>
    <col min="11" max="256" width="11.42578125" style="37"/>
    <col min="257" max="257" width="6.42578125" style="37" customWidth="1"/>
    <col min="258" max="258" width="41" style="37" bestFit="1" customWidth="1"/>
    <col min="259" max="259" width="8.7109375" style="37" bestFit="1" customWidth="1"/>
    <col min="260" max="260" width="17.85546875" style="37" customWidth="1"/>
    <col min="261" max="261" width="4" style="37" customWidth="1"/>
    <col min="262" max="262" width="17.85546875" style="37" customWidth="1"/>
    <col min="263" max="263" width="4.85546875" style="37" customWidth="1"/>
    <col min="264" max="264" width="15" style="37" customWidth="1"/>
    <col min="265" max="265" width="13.85546875" style="37" bestFit="1" customWidth="1"/>
    <col min="266" max="266" width="15.5703125" style="37" bestFit="1" customWidth="1"/>
    <col min="267" max="512" width="11.42578125" style="37"/>
    <col min="513" max="513" width="6.42578125" style="37" customWidth="1"/>
    <col min="514" max="514" width="41" style="37" bestFit="1" customWidth="1"/>
    <col min="515" max="515" width="8.7109375" style="37" bestFit="1" customWidth="1"/>
    <col min="516" max="516" width="17.85546875" style="37" customWidth="1"/>
    <col min="517" max="517" width="4" style="37" customWidth="1"/>
    <col min="518" max="518" width="17.85546875" style="37" customWidth="1"/>
    <col min="519" max="519" width="4.85546875" style="37" customWidth="1"/>
    <col min="520" max="520" width="15" style="37" customWidth="1"/>
    <col min="521" max="521" width="13.85546875" style="37" bestFit="1" customWidth="1"/>
    <col min="522" max="522" width="15.5703125" style="37" bestFit="1" customWidth="1"/>
    <col min="523" max="768" width="11.42578125" style="37"/>
    <col min="769" max="769" width="6.42578125" style="37" customWidth="1"/>
    <col min="770" max="770" width="41" style="37" bestFit="1" customWidth="1"/>
    <col min="771" max="771" width="8.7109375" style="37" bestFit="1" customWidth="1"/>
    <col min="772" max="772" width="17.85546875" style="37" customWidth="1"/>
    <col min="773" max="773" width="4" style="37" customWidth="1"/>
    <col min="774" max="774" width="17.85546875" style="37" customWidth="1"/>
    <col min="775" max="775" width="4.85546875" style="37" customWidth="1"/>
    <col min="776" max="776" width="15" style="37" customWidth="1"/>
    <col min="777" max="777" width="13.85546875" style="37" bestFit="1" customWidth="1"/>
    <col min="778" max="778" width="15.5703125" style="37" bestFit="1" customWidth="1"/>
    <col min="779" max="1024" width="11.42578125" style="37"/>
    <col min="1025" max="1025" width="6.42578125" style="37" customWidth="1"/>
    <col min="1026" max="1026" width="41" style="37" bestFit="1" customWidth="1"/>
    <col min="1027" max="1027" width="8.7109375" style="37" bestFit="1" customWidth="1"/>
    <col min="1028" max="1028" width="17.85546875" style="37" customWidth="1"/>
    <col min="1029" max="1029" width="4" style="37" customWidth="1"/>
    <col min="1030" max="1030" width="17.85546875" style="37" customWidth="1"/>
    <col min="1031" max="1031" width="4.85546875" style="37" customWidth="1"/>
    <col min="1032" max="1032" width="15" style="37" customWidth="1"/>
    <col min="1033" max="1033" width="13.85546875" style="37" bestFit="1" customWidth="1"/>
    <col min="1034" max="1034" width="15.5703125" style="37" bestFit="1" customWidth="1"/>
    <col min="1035" max="1280" width="11.42578125" style="37"/>
    <col min="1281" max="1281" width="6.42578125" style="37" customWidth="1"/>
    <col min="1282" max="1282" width="41" style="37" bestFit="1" customWidth="1"/>
    <col min="1283" max="1283" width="8.7109375" style="37" bestFit="1" customWidth="1"/>
    <col min="1284" max="1284" width="17.85546875" style="37" customWidth="1"/>
    <col min="1285" max="1285" width="4" style="37" customWidth="1"/>
    <col min="1286" max="1286" width="17.85546875" style="37" customWidth="1"/>
    <col min="1287" max="1287" width="4.85546875" style="37" customWidth="1"/>
    <col min="1288" max="1288" width="15" style="37" customWidth="1"/>
    <col min="1289" max="1289" width="13.85546875" style="37" bestFit="1" customWidth="1"/>
    <col min="1290" max="1290" width="15.5703125" style="37" bestFit="1" customWidth="1"/>
    <col min="1291" max="1536" width="11.42578125" style="37"/>
    <col min="1537" max="1537" width="6.42578125" style="37" customWidth="1"/>
    <col min="1538" max="1538" width="41" style="37" bestFit="1" customWidth="1"/>
    <col min="1539" max="1539" width="8.7109375" style="37" bestFit="1" customWidth="1"/>
    <col min="1540" max="1540" width="17.85546875" style="37" customWidth="1"/>
    <col min="1541" max="1541" width="4" style="37" customWidth="1"/>
    <col min="1542" max="1542" width="17.85546875" style="37" customWidth="1"/>
    <col min="1543" max="1543" width="4.85546875" style="37" customWidth="1"/>
    <col min="1544" max="1544" width="15" style="37" customWidth="1"/>
    <col min="1545" max="1545" width="13.85546875" style="37" bestFit="1" customWidth="1"/>
    <col min="1546" max="1546" width="15.5703125" style="37" bestFit="1" customWidth="1"/>
    <col min="1547" max="1792" width="11.42578125" style="37"/>
    <col min="1793" max="1793" width="6.42578125" style="37" customWidth="1"/>
    <col min="1794" max="1794" width="41" style="37" bestFit="1" customWidth="1"/>
    <col min="1795" max="1795" width="8.7109375" style="37" bestFit="1" customWidth="1"/>
    <col min="1796" max="1796" width="17.85546875" style="37" customWidth="1"/>
    <col min="1797" max="1797" width="4" style="37" customWidth="1"/>
    <col min="1798" max="1798" width="17.85546875" style="37" customWidth="1"/>
    <col min="1799" max="1799" width="4.85546875" style="37" customWidth="1"/>
    <col min="1800" max="1800" width="15" style="37" customWidth="1"/>
    <col min="1801" max="1801" width="13.85546875" style="37" bestFit="1" customWidth="1"/>
    <col min="1802" max="1802" width="15.5703125" style="37" bestFit="1" customWidth="1"/>
    <col min="1803" max="2048" width="11.42578125" style="37"/>
    <col min="2049" max="2049" width="6.42578125" style="37" customWidth="1"/>
    <col min="2050" max="2050" width="41" style="37" bestFit="1" customWidth="1"/>
    <col min="2051" max="2051" width="8.7109375" style="37" bestFit="1" customWidth="1"/>
    <col min="2052" max="2052" width="17.85546875" style="37" customWidth="1"/>
    <col min="2053" max="2053" width="4" style="37" customWidth="1"/>
    <col min="2054" max="2054" width="17.85546875" style="37" customWidth="1"/>
    <col min="2055" max="2055" width="4.85546875" style="37" customWidth="1"/>
    <col min="2056" max="2056" width="15" style="37" customWidth="1"/>
    <col min="2057" max="2057" width="13.85546875" style="37" bestFit="1" customWidth="1"/>
    <col min="2058" max="2058" width="15.5703125" style="37" bestFit="1" customWidth="1"/>
    <col min="2059" max="2304" width="11.42578125" style="37"/>
    <col min="2305" max="2305" width="6.42578125" style="37" customWidth="1"/>
    <col min="2306" max="2306" width="41" style="37" bestFit="1" customWidth="1"/>
    <col min="2307" max="2307" width="8.7109375" style="37" bestFit="1" customWidth="1"/>
    <col min="2308" max="2308" width="17.85546875" style="37" customWidth="1"/>
    <col min="2309" max="2309" width="4" style="37" customWidth="1"/>
    <col min="2310" max="2310" width="17.85546875" style="37" customWidth="1"/>
    <col min="2311" max="2311" width="4.85546875" style="37" customWidth="1"/>
    <col min="2312" max="2312" width="15" style="37" customWidth="1"/>
    <col min="2313" max="2313" width="13.85546875" style="37" bestFit="1" customWidth="1"/>
    <col min="2314" max="2314" width="15.5703125" style="37" bestFit="1" customWidth="1"/>
    <col min="2315" max="2560" width="11.42578125" style="37"/>
    <col min="2561" max="2561" width="6.42578125" style="37" customWidth="1"/>
    <col min="2562" max="2562" width="41" style="37" bestFit="1" customWidth="1"/>
    <col min="2563" max="2563" width="8.7109375" style="37" bestFit="1" customWidth="1"/>
    <col min="2564" max="2564" width="17.85546875" style="37" customWidth="1"/>
    <col min="2565" max="2565" width="4" style="37" customWidth="1"/>
    <col min="2566" max="2566" width="17.85546875" style="37" customWidth="1"/>
    <col min="2567" max="2567" width="4.85546875" style="37" customWidth="1"/>
    <col min="2568" max="2568" width="15" style="37" customWidth="1"/>
    <col min="2569" max="2569" width="13.85546875" style="37" bestFit="1" customWidth="1"/>
    <col min="2570" max="2570" width="15.5703125" style="37" bestFit="1" customWidth="1"/>
    <col min="2571" max="2816" width="11.42578125" style="37"/>
    <col min="2817" max="2817" width="6.42578125" style="37" customWidth="1"/>
    <col min="2818" max="2818" width="41" style="37" bestFit="1" customWidth="1"/>
    <col min="2819" max="2819" width="8.7109375" style="37" bestFit="1" customWidth="1"/>
    <col min="2820" max="2820" width="17.85546875" style="37" customWidth="1"/>
    <col min="2821" max="2821" width="4" style="37" customWidth="1"/>
    <col min="2822" max="2822" width="17.85546875" style="37" customWidth="1"/>
    <col min="2823" max="2823" width="4.85546875" style="37" customWidth="1"/>
    <col min="2824" max="2824" width="15" style="37" customWidth="1"/>
    <col min="2825" max="2825" width="13.85546875" style="37" bestFit="1" customWidth="1"/>
    <col min="2826" max="2826" width="15.5703125" style="37" bestFit="1" customWidth="1"/>
    <col min="2827" max="3072" width="11.42578125" style="37"/>
    <col min="3073" max="3073" width="6.42578125" style="37" customWidth="1"/>
    <col min="3074" max="3074" width="41" style="37" bestFit="1" customWidth="1"/>
    <col min="3075" max="3075" width="8.7109375" style="37" bestFit="1" customWidth="1"/>
    <col min="3076" max="3076" width="17.85546875" style="37" customWidth="1"/>
    <col min="3077" max="3077" width="4" style="37" customWidth="1"/>
    <col min="3078" max="3078" width="17.85546875" style="37" customWidth="1"/>
    <col min="3079" max="3079" width="4.85546875" style="37" customWidth="1"/>
    <col min="3080" max="3080" width="15" style="37" customWidth="1"/>
    <col min="3081" max="3081" width="13.85546875" style="37" bestFit="1" customWidth="1"/>
    <col min="3082" max="3082" width="15.5703125" style="37" bestFit="1" customWidth="1"/>
    <col min="3083" max="3328" width="11.42578125" style="37"/>
    <col min="3329" max="3329" width="6.42578125" style="37" customWidth="1"/>
    <col min="3330" max="3330" width="41" style="37" bestFit="1" customWidth="1"/>
    <col min="3331" max="3331" width="8.7109375" style="37" bestFit="1" customWidth="1"/>
    <col min="3332" max="3332" width="17.85546875" style="37" customWidth="1"/>
    <col min="3333" max="3333" width="4" style="37" customWidth="1"/>
    <col min="3334" max="3334" width="17.85546875" style="37" customWidth="1"/>
    <col min="3335" max="3335" width="4.85546875" style="37" customWidth="1"/>
    <col min="3336" max="3336" width="15" style="37" customWidth="1"/>
    <col min="3337" max="3337" width="13.85546875" style="37" bestFit="1" customWidth="1"/>
    <col min="3338" max="3338" width="15.5703125" style="37" bestFit="1" customWidth="1"/>
    <col min="3339" max="3584" width="11.42578125" style="37"/>
    <col min="3585" max="3585" width="6.42578125" style="37" customWidth="1"/>
    <col min="3586" max="3586" width="41" style="37" bestFit="1" customWidth="1"/>
    <col min="3587" max="3587" width="8.7109375" style="37" bestFit="1" customWidth="1"/>
    <col min="3588" max="3588" width="17.85546875" style="37" customWidth="1"/>
    <col min="3589" max="3589" width="4" style="37" customWidth="1"/>
    <col min="3590" max="3590" width="17.85546875" style="37" customWidth="1"/>
    <col min="3591" max="3591" width="4.85546875" style="37" customWidth="1"/>
    <col min="3592" max="3592" width="15" style="37" customWidth="1"/>
    <col min="3593" max="3593" width="13.85546875" style="37" bestFit="1" customWidth="1"/>
    <col min="3594" max="3594" width="15.5703125" style="37" bestFit="1" customWidth="1"/>
    <col min="3595" max="3840" width="11.42578125" style="37"/>
    <col min="3841" max="3841" width="6.42578125" style="37" customWidth="1"/>
    <col min="3842" max="3842" width="41" style="37" bestFit="1" customWidth="1"/>
    <col min="3843" max="3843" width="8.7109375" style="37" bestFit="1" customWidth="1"/>
    <col min="3844" max="3844" width="17.85546875" style="37" customWidth="1"/>
    <col min="3845" max="3845" width="4" style="37" customWidth="1"/>
    <col min="3846" max="3846" width="17.85546875" style="37" customWidth="1"/>
    <col min="3847" max="3847" width="4.85546875" style="37" customWidth="1"/>
    <col min="3848" max="3848" width="15" style="37" customWidth="1"/>
    <col min="3849" max="3849" width="13.85546875" style="37" bestFit="1" customWidth="1"/>
    <col min="3850" max="3850" width="15.5703125" style="37" bestFit="1" customWidth="1"/>
    <col min="3851" max="4096" width="11.42578125" style="37"/>
    <col min="4097" max="4097" width="6.42578125" style="37" customWidth="1"/>
    <col min="4098" max="4098" width="41" style="37" bestFit="1" customWidth="1"/>
    <col min="4099" max="4099" width="8.7109375" style="37" bestFit="1" customWidth="1"/>
    <col min="4100" max="4100" width="17.85546875" style="37" customWidth="1"/>
    <col min="4101" max="4101" width="4" style="37" customWidth="1"/>
    <col min="4102" max="4102" width="17.85546875" style="37" customWidth="1"/>
    <col min="4103" max="4103" width="4.85546875" style="37" customWidth="1"/>
    <col min="4104" max="4104" width="15" style="37" customWidth="1"/>
    <col min="4105" max="4105" width="13.85546875" style="37" bestFit="1" customWidth="1"/>
    <col min="4106" max="4106" width="15.5703125" style="37" bestFit="1" customWidth="1"/>
    <col min="4107" max="4352" width="11.42578125" style="37"/>
    <col min="4353" max="4353" width="6.42578125" style="37" customWidth="1"/>
    <col min="4354" max="4354" width="41" style="37" bestFit="1" customWidth="1"/>
    <col min="4355" max="4355" width="8.7109375" style="37" bestFit="1" customWidth="1"/>
    <col min="4356" max="4356" width="17.85546875" style="37" customWidth="1"/>
    <col min="4357" max="4357" width="4" style="37" customWidth="1"/>
    <col min="4358" max="4358" width="17.85546875" style="37" customWidth="1"/>
    <col min="4359" max="4359" width="4.85546875" style="37" customWidth="1"/>
    <col min="4360" max="4360" width="15" style="37" customWidth="1"/>
    <col min="4361" max="4361" width="13.85546875" style="37" bestFit="1" customWidth="1"/>
    <col min="4362" max="4362" width="15.5703125" style="37" bestFit="1" customWidth="1"/>
    <col min="4363" max="4608" width="11.42578125" style="37"/>
    <col min="4609" max="4609" width="6.42578125" style="37" customWidth="1"/>
    <col min="4610" max="4610" width="41" style="37" bestFit="1" customWidth="1"/>
    <col min="4611" max="4611" width="8.7109375" style="37" bestFit="1" customWidth="1"/>
    <col min="4612" max="4612" width="17.85546875" style="37" customWidth="1"/>
    <col min="4613" max="4613" width="4" style="37" customWidth="1"/>
    <col min="4614" max="4614" width="17.85546875" style="37" customWidth="1"/>
    <col min="4615" max="4615" width="4.85546875" style="37" customWidth="1"/>
    <col min="4616" max="4616" width="15" style="37" customWidth="1"/>
    <col min="4617" max="4617" width="13.85546875" style="37" bestFit="1" customWidth="1"/>
    <col min="4618" max="4618" width="15.5703125" style="37" bestFit="1" customWidth="1"/>
    <col min="4619" max="4864" width="11.42578125" style="37"/>
    <col min="4865" max="4865" width="6.42578125" style="37" customWidth="1"/>
    <col min="4866" max="4866" width="41" style="37" bestFit="1" customWidth="1"/>
    <col min="4867" max="4867" width="8.7109375" style="37" bestFit="1" customWidth="1"/>
    <col min="4868" max="4868" width="17.85546875" style="37" customWidth="1"/>
    <col min="4869" max="4869" width="4" style="37" customWidth="1"/>
    <col min="4870" max="4870" width="17.85546875" style="37" customWidth="1"/>
    <col min="4871" max="4871" width="4.85546875" style="37" customWidth="1"/>
    <col min="4872" max="4872" width="15" style="37" customWidth="1"/>
    <col min="4873" max="4873" width="13.85546875" style="37" bestFit="1" customWidth="1"/>
    <col min="4874" max="4874" width="15.5703125" style="37" bestFit="1" customWidth="1"/>
    <col min="4875" max="5120" width="11.42578125" style="37"/>
    <col min="5121" max="5121" width="6.42578125" style="37" customWidth="1"/>
    <col min="5122" max="5122" width="41" style="37" bestFit="1" customWidth="1"/>
    <col min="5123" max="5123" width="8.7109375" style="37" bestFit="1" customWidth="1"/>
    <col min="5124" max="5124" width="17.85546875" style="37" customWidth="1"/>
    <col min="5125" max="5125" width="4" style="37" customWidth="1"/>
    <col min="5126" max="5126" width="17.85546875" style="37" customWidth="1"/>
    <col min="5127" max="5127" width="4.85546875" style="37" customWidth="1"/>
    <col min="5128" max="5128" width="15" style="37" customWidth="1"/>
    <col min="5129" max="5129" width="13.85546875" style="37" bestFit="1" customWidth="1"/>
    <col min="5130" max="5130" width="15.5703125" style="37" bestFit="1" customWidth="1"/>
    <col min="5131" max="5376" width="11.42578125" style="37"/>
    <col min="5377" max="5377" width="6.42578125" style="37" customWidth="1"/>
    <col min="5378" max="5378" width="41" style="37" bestFit="1" customWidth="1"/>
    <col min="5379" max="5379" width="8.7109375" style="37" bestFit="1" customWidth="1"/>
    <col min="5380" max="5380" width="17.85546875" style="37" customWidth="1"/>
    <col min="5381" max="5381" width="4" style="37" customWidth="1"/>
    <col min="5382" max="5382" width="17.85546875" style="37" customWidth="1"/>
    <col min="5383" max="5383" width="4.85546875" style="37" customWidth="1"/>
    <col min="5384" max="5384" width="15" style="37" customWidth="1"/>
    <col min="5385" max="5385" width="13.85546875" style="37" bestFit="1" customWidth="1"/>
    <col min="5386" max="5386" width="15.5703125" style="37" bestFit="1" customWidth="1"/>
    <col min="5387" max="5632" width="11.42578125" style="37"/>
    <col min="5633" max="5633" width="6.42578125" style="37" customWidth="1"/>
    <col min="5634" max="5634" width="41" style="37" bestFit="1" customWidth="1"/>
    <col min="5635" max="5635" width="8.7109375" style="37" bestFit="1" customWidth="1"/>
    <col min="5636" max="5636" width="17.85546875" style="37" customWidth="1"/>
    <col min="5637" max="5637" width="4" style="37" customWidth="1"/>
    <col min="5638" max="5638" width="17.85546875" style="37" customWidth="1"/>
    <col min="5639" max="5639" width="4.85546875" style="37" customWidth="1"/>
    <col min="5640" max="5640" width="15" style="37" customWidth="1"/>
    <col min="5641" max="5641" width="13.85546875" style="37" bestFit="1" customWidth="1"/>
    <col min="5642" max="5642" width="15.5703125" style="37" bestFit="1" customWidth="1"/>
    <col min="5643" max="5888" width="11.42578125" style="37"/>
    <col min="5889" max="5889" width="6.42578125" style="37" customWidth="1"/>
    <col min="5890" max="5890" width="41" style="37" bestFit="1" customWidth="1"/>
    <col min="5891" max="5891" width="8.7109375" style="37" bestFit="1" customWidth="1"/>
    <col min="5892" max="5892" width="17.85546875" style="37" customWidth="1"/>
    <col min="5893" max="5893" width="4" style="37" customWidth="1"/>
    <col min="5894" max="5894" width="17.85546875" style="37" customWidth="1"/>
    <col min="5895" max="5895" width="4.85546875" style="37" customWidth="1"/>
    <col min="5896" max="5896" width="15" style="37" customWidth="1"/>
    <col min="5897" max="5897" width="13.85546875" style="37" bestFit="1" customWidth="1"/>
    <col min="5898" max="5898" width="15.5703125" style="37" bestFit="1" customWidth="1"/>
    <col min="5899" max="6144" width="11.42578125" style="37"/>
    <col min="6145" max="6145" width="6.42578125" style="37" customWidth="1"/>
    <col min="6146" max="6146" width="41" style="37" bestFit="1" customWidth="1"/>
    <col min="6147" max="6147" width="8.7109375" style="37" bestFit="1" customWidth="1"/>
    <col min="6148" max="6148" width="17.85546875" style="37" customWidth="1"/>
    <col min="6149" max="6149" width="4" style="37" customWidth="1"/>
    <col min="6150" max="6150" width="17.85546875" style="37" customWidth="1"/>
    <col min="6151" max="6151" width="4.85546875" style="37" customWidth="1"/>
    <col min="6152" max="6152" width="15" style="37" customWidth="1"/>
    <col min="6153" max="6153" width="13.85546875" style="37" bestFit="1" customWidth="1"/>
    <col min="6154" max="6154" width="15.5703125" style="37" bestFit="1" customWidth="1"/>
    <col min="6155" max="6400" width="11.42578125" style="37"/>
    <col min="6401" max="6401" width="6.42578125" style="37" customWidth="1"/>
    <col min="6402" max="6402" width="41" style="37" bestFit="1" customWidth="1"/>
    <col min="6403" max="6403" width="8.7109375" style="37" bestFit="1" customWidth="1"/>
    <col min="6404" max="6404" width="17.85546875" style="37" customWidth="1"/>
    <col min="6405" max="6405" width="4" style="37" customWidth="1"/>
    <col min="6406" max="6406" width="17.85546875" style="37" customWidth="1"/>
    <col min="6407" max="6407" width="4.85546875" style="37" customWidth="1"/>
    <col min="6408" max="6408" width="15" style="37" customWidth="1"/>
    <col min="6409" max="6409" width="13.85546875" style="37" bestFit="1" customWidth="1"/>
    <col min="6410" max="6410" width="15.5703125" style="37" bestFit="1" customWidth="1"/>
    <col min="6411" max="6656" width="11.42578125" style="37"/>
    <col min="6657" max="6657" width="6.42578125" style="37" customWidth="1"/>
    <col min="6658" max="6658" width="41" style="37" bestFit="1" customWidth="1"/>
    <col min="6659" max="6659" width="8.7109375" style="37" bestFit="1" customWidth="1"/>
    <col min="6660" max="6660" width="17.85546875" style="37" customWidth="1"/>
    <col min="6661" max="6661" width="4" style="37" customWidth="1"/>
    <col min="6662" max="6662" width="17.85546875" style="37" customWidth="1"/>
    <col min="6663" max="6663" width="4.85546875" style="37" customWidth="1"/>
    <col min="6664" max="6664" width="15" style="37" customWidth="1"/>
    <col min="6665" max="6665" width="13.85546875" style="37" bestFit="1" customWidth="1"/>
    <col min="6666" max="6666" width="15.5703125" style="37" bestFit="1" customWidth="1"/>
    <col min="6667" max="6912" width="11.42578125" style="37"/>
    <col min="6913" max="6913" width="6.42578125" style="37" customWidth="1"/>
    <col min="6914" max="6914" width="41" style="37" bestFit="1" customWidth="1"/>
    <col min="6915" max="6915" width="8.7109375" style="37" bestFit="1" customWidth="1"/>
    <col min="6916" max="6916" width="17.85546875" style="37" customWidth="1"/>
    <col min="6917" max="6917" width="4" style="37" customWidth="1"/>
    <col min="6918" max="6918" width="17.85546875" style="37" customWidth="1"/>
    <col min="6919" max="6919" width="4.85546875" style="37" customWidth="1"/>
    <col min="6920" max="6920" width="15" style="37" customWidth="1"/>
    <col min="6921" max="6921" width="13.85546875" style="37" bestFit="1" customWidth="1"/>
    <col min="6922" max="6922" width="15.5703125" style="37" bestFit="1" customWidth="1"/>
    <col min="6923" max="7168" width="11.42578125" style="37"/>
    <col min="7169" max="7169" width="6.42578125" style="37" customWidth="1"/>
    <col min="7170" max="7170" width="41" style="37" bestFit="1" customWidth="1"/>
    <col min="7171" max="7171" width="8.7109375" style="37" bestFit="1" customWidth="1"/>
    <col min="7172" max="7172" width="17.85546875" style="37" customWidth="1"/>
    <col min="7173" max="7173" width="4" style="37" customWidth="1"/>
    <col min="7174" max="7174" width="17.85546875" style="37" customWidth="1"/>
    <col min="7175" max="7175" width="4.85546875" style="37" customWidth="1"/>
    <col min="7176" max="7176" width="15" style="37" customWidth="1"/>
    <col min="7177" max="7177" width="13.85546875" style="37" bestFit="1" customWidth="1"/>
    <col min="7178" max="7178" width="15.5703125" style="37" bestFit="1" customWidth="1"/>
    <col min="7179" max="7424" width="11.42578125" style="37"/>
    <col min="7425" max="7425" width="6.42578125" style="37" customWidth="1"/>
    <col min="7426" max="7426" width="41" style="37" bestFit="1" customWidth="1"/>
    <col min="7427" max="7427" width="8.7109375" style="37" bestFit="1" customWidth="1"/>
    <col min="7428" max="7428" width="17.85546875" style="37" customWidth="1"/>
    <col min="7429" max="7429" width="4" style="37" customWidth="1"/>
    <col min="7430" max="7430" width="17.85546875" style="37" customWidth="1"/>
    <col min="7431" max="7431" width="4.85546875" style="37" customWidth="1"/>
    <col min="7432" max="7432" width="15" style="37" customWidth="1"/>
    <col min="7433" max="7433" width="13.85546875" style="37" bestFit="1" customWidth="1"/>
    <col min="7434" max="7434" width="15.5703125" style="37" bestFit="1" customWidth="1"/>
    <col min="7435" max="7680" width="11.42578125" style="37"/>
    <col min="7681" max="7681" width="6.42578125" style="37" customWidth="1"/>
    <col min="7682" max="7682" width="41" style="37" bestFit="1" customWidth="1"/>
    <col min="7683" max="7683" width="8.7109375" style="37" bestFit="1" customWidth="1"/>
    <col min="7684" max="7684" width="17.85546875" style="37" customWidth="1"/>
    <col min="7685" max="7685" width="4" style="37" customWidth="1"/>
    <col min="7686" max="7686" width="17.85546875" style="37" customWidth="1"/>
    <col min="7687" max="7687" width="4.85546875" style="37" customWidth="1"/>
    <col min="7688" max="7688" width="15" style="37" customWidth="1"/>
    <col min="7689" max="7689" width="13.85546875" style="37" bestFit="1" customWidth="1"/>
    <col min="7690" max="7690" width="15.5703125" style="37" bestFit="1" customWidth="1"/>
    <col min="7691" max="7936" width="11.42578125" style="37"/>
    <col min="7937" max="7937" width="6.42578125" style="37" customWidth="1"/>
    <col min="7938" max="7938" width="41" style="37" bestFit="1" customWidth="1"/>
    <col min="7939" max="7939" width="8.7109375" style="37" bestFit="1" customWidth="1"/>
    <col min="7940" max="7940" width="17.85546875" style="37" customWidth="1"/>
    <col min="7941" max="7941" width="4" style="37" customWidth="1"/>
    <col min="7942" max="7942" width="17.85546875" style="37" customWidth="1"/>
    <col min="7943" max="7943" width="4.85546875" style="37" customWidth="1"/>
    <col min="7944" max="7944" width="15" style="37" customWidth="1"/>
    <col min="7945" max="7945" width="13.85546875" style="37" bestFit="1" customWidth="1"/>
    <col min="7946" max="7946" width="15.5703125" style="37" bestFit="1" customWidth="1"/>
    <col min="7947" max="8192" width="11.42578125" style="37"/>
    <col min="8193" max="8193" width="6.42578125" style="37" customWidth="1"/>
    <col min="8194" max="8194" width="41" style="37" bestFit="1" customWidth="1"/>
    <col min="8195" max="8195" width="8.7109375" style="37" bestFit="1" customWidth="1"/>
    <col min="8196" max="8196" width="17.85546875" style="37" customWidth="1"/>
    <col min="8197" max="8197" width="4" style="37" customWidth="1"/>
    <col min="8198" max="8198" width="17.85546875" style="37" customWidth="1"/>
    <col min="8199" max="8199" width="4.85546875" style="37" customWidth="1"/>
    <col min="8200" max="8200" width="15" style="37" customWidth="1"/>
    <col min="8201" max="8201" width="13.85546875" style="37" bestFit="1" customWidth="1"/>
    <col min="8202" max="8202" width="15.5703125" style="37" bestFit="1" customWidth="1"/>
    <col min="8203" max="8448" width="11.42578125" style="37"/>
    <col min="8449" max="8449" width="6.42578125" style="37" customWidth="1"/>
    <col min="8450" max="8450" width="41" style="37" bestFit="1" customWidth="1"/>
    <col min="8451" max="8451" width="8.7109375" style="37" bestFit="1" customWidth="1"/>
    <col min="8452" max="8452" width="17.85546875" style="37" customWidth="1"/>
    <col min="8453" max="8453" width="4" style="37" customWidth="1"/>
    <col min="8454" max="8454" width="17.85546875" style="37" customWidth="1"/>
    <col min="8455" max="8455" width="4.85546875" style="37" customWidth="1"/>
    <col min="8456" max="8456" width="15" style="37" customWidth="1"/>
    <col min="8457" max="8457" width="13.85546875" style="37" bestFit="1" customWidth="1"/>
    <col min="8458" max="8458" width="15.5703125" style="37" bestFit="1" customWidth="1"/>
    <col min="8459" max="8704" width="11.42578125" style="37"/>
    <col min="8705" max="8705" width="6.42578125" style="37" customWidth="1"/>
    <col min="8706" max="8706" width="41" style="37" bestFit="1" customWidth="1"/>
    <col min="8707" max="8707" width="8.7109375" style="37" bestFit="1" customWidth="1"/>
    <col min="8708" max="8708" width="17.85546875" style="37" customWidth="1"/>
    <col min="8709" max="8709" width="4" style="37" customWidth="1"/>
    <col min="8710" max="8710" width="17.85546875" style="37" customWidth="1"/>
    <col min="8711" max="8711" width="4.85546875" style="37" customWidth="1"/>
    <col min="8712" max="8712" width="15" style="37" customWidth="1"/>
    <col min="8713" max="8713" width="13.85546875" style="37" bestFit="1" customWidth="1"/>
    <col min="8714" max="8714" width="15.5703125" style="37" bestFit="1" customWidth="1"/>
    <col min="8715" max="8960" width="11.42578125" style="37"/>
    <col min="8961" max="8961" width="6.42578125" style="37" customWidth="1"/>
    <col min="8962" max="8962" width="41" style="37" bestFit="1" customWidth="1"/>
    <col min="8963" max="8963" width="8.7109375" style="37" bestFit="1" customWidth="1"/>
    <col min="8964" max="8964" width="17.85546875" style="37" customWidth="1"/>
    <col min="8965" max="8965" width="4" style="37" customWidth="1"/>
    <col min="8966" max="8966" width="17.85546875" style="37" customWidth="1"/>
    <col min="8967" max="8967" width="4.85546875" style="37" customWidth="1"/>
    <col min="8968" max="8968" width="15" style="37" customWidth="1"/>
    <col min="8969" max="8969" width="13.85546875" style="37" bestFit="1" customWidth="1"/>
    <col min="8970" max="8970" width="15.5703125" style="37" bestFit="1" customWidth="1"/>
    <col min="8971" max="9216" width="11.42578125" style="37"/>
    <col min="9217" max="9217" width="6.42578125" style="37" customWidth="1"/>
    <col min="9218" max="9218" width="41" style="37" bestFit="1" customWidth="1"/>
    <col min="9219" max="9219" width="8.7109375" style="37" bestFit="1" customWidth="1"/>
    <col min="9220" max="9220" width="17.85546875" style="37" customWidth="1"/>
    <col min="9221" max="9221" width="4" style="37" customWidth="1"/>
    <col min="9222" max="9222" width="17.85546875" style="37" customWidth="1"/>
    <col min="9223" max="9223" width="4.85546875" style="37" customWidth="1"/>
    <col min="9224" max="9224" width="15" style="37" customWidth="1"/>
    <col min="9225" max="9225" width="13.85546875" style="37" bestFit="1" customWidth="1"/>
    <col min="9226" max="9226" width="15.5703125" style="37" bestFit="1" customWidth="1"/>
    <col min="9227" max="9472" width="11.42578125" style="37"/>
    <col min="9473" max="9473" width="6.42578125" style="37" customWidth="1"/>
    <col min="9474" max="9474" width="41" style="37" bestFit="1" customWidth="1"/>
    <col min="9475" max="9475" width="8.7109375" style="37" bestFit="1" customWidth="1"/>
    <col min="9476" max="9476" width="17.85546875" style="37" customWidth="1"/>
    <col min="9477" max="9477" width="4" style="37" customWidth="1"/>
    <col min="9478" max="9478" width="17.85546875" style="37" customWidth="1"/>
    <col min="9479" max="9479" width="4.85546875" style="37" customWidth="1"/>
    <col min="9480" max="9480" width="15" style="37" customWidth="1"/>
    <col min="9481" max="9481" width="13.85546875" style="37" bestFit="1" customWidth="1"/>
    <col min="9482" max="9482" width="15.5703125" style="37" bestFit="1" customWidth="1"/>
    <col min="9483" max="9728" width="11.42578125" style="37"/>
    <col min="9729" max="9729" width="6.42578125" style="37" customWidth="1"/>
    <col min="9730" max="9730" width="41" style="37" bestFit="1" customWidth="1"/>
    <col min="9731" max="9731" width="8.7109375" style="37" bestFit="1" customWidth="1"/>
    <col min="9732" max="9732" width="17.85546875" style="37" customWidth="1"/>
    <col min="9733" max="9733" width="4" style="37" customWidth="1"/>
    <col min="9734" max="9734" width="17.85546875" style="37" customWidth="1"/>
    <col min="9735" max="9735" width="4.85546875" style="37" customWidth="1"/>
    <col min="9736" max="9736" width="15" style="37" customWidth="1"/>
    <col min="9737" max="9737" width="13.85546875" style="37" bestFit="1" customWidth="1"/>
    <col min="9738" max="9738" width="15.5703125" style="37" bestFit="1" customWidth="1"/>
    <col min="9739" max="9984" width="11.42578125" style="37"/>
    <col min="9985" max="9985" width="6.42578125" style="37" customWidth="1"/>
    <col min="9986" max="9986" width="41" style="37" bestFit="1" customWidth="1"/>
    <col min="9987" max="9987" width="8.7109375" style="37" bestFit="1" customWidth="1"/>
    <col min="9988" max="9988" width="17.85546875" style="37" customWidth="1"/>
    <col min="9989" max="9989" width="4" style="37" customWidth="1"/>
    <col min="9990" max="9990" width="17.85546875" style="37" customWidth="1"/>
    <col min="9991" max="9991" width="4.85546875" style="37" customWidth="1"/>
    <col min="9992" max="9992" width="15" style="37" customWidth="1"/>
    <col min="9993" max="9993" width="13.85546875" style="37" bestFit="1" customWidth="1"/>
    <col min="9994" max="9994" width="15.5703125" style="37" bestFit="1" customWidth="1"/>
    <col min="9995" max="10240" width="11.42578125" style="37"/>
    <col min="10241" max="10241" width="6.42578125" style="37" customWidth="1"/>
    <col min="10242" max="10242" width="41" style="37" bestFit="1" customWidth="1"/>
    <col min="10243" max="10243" width="8.7109375" style="37" bestFit="1" customWidth="1"/>
    <col min="10244" max="10244" width="17.85546875" style="37" customWidth="1"/>
    <col min="10245" max="10245" width="4" style="37" customWidth="1"/>
    <col min="10246" max="10246" width="17.85546875" style="37" customWidth="1"/>
    <col min="10247" max="10247" width="4.85546875" style="37" customWidth="1"/>
    <col min="10248" max="10248" width="15" style="37" customWidth="1"/>
    <col min="10249" max="10249" width="13.85546875" style="37" bestFit="1" customWidth="1"/>
    <col min="10250" max="10250" width="15.5703125" style="37" bestFit="1" customWidth="1"/>
    <col min="10251" max="10496" width="11.42578125" style="37"/>
    <col min="10497" max="10497" width="6.42578125" style="37" customWidth="1"/>
    <col min="10498" max="10498" width="41" style="37" bestFit="1" customWidth="1"/>
    <col min="10499" max="10499" width="8.7109375" style="37" bestFit="1" customWidth="1"/>
    <col min="10500" max="10500" width="17.85546875" style="37" customWidth="1"/>
    <col min="10501" max="10501" width="4" style="37" customWidth="1"/>
    <col min="10502" max="10502" width="17.85546875" style="37" customWidth="1"/>
    <col min="10503" max="10503" width="4.85546875" style="37" customWidth="1"/>
    <col min="10504" max="10504" width="15" style="37" customWidth="1"/>
    <col min="10505" max="10505" width="13.85546875" style="37" bestFit="1" customWidth="1"/>
    <col min="10506" max="10506" width="15.5703125" style="37" bestFit="1" customWidth="1"/>
    <col min="10507" max="10752" width="11.42578125" style="37"/>
    <col min="10753" max="10753" width="6.42578125" style="37" customWidth="1"/>
    <col min="10754" max="10754" width="41" style="37" bestFit="1" customWidth="1"/>
    <col min="10755" max="10755" width="8.7109375" style="37" bestFit="1" customWidth="1"/>
    <col min="10756" max="10756" width="17.85546875" style="37" customWidth="1"/>
    <col min="10757" max="10757" width="4" style="37" customWidth="1"/>
    <col min="10758" max="10758" width="17.85546875" style="37" customWidth="1"/>
    <col min="10759" max="10759" width="4.85546875" style="37" customWidth="1"/>
    <col min="10760" max="10760" width="15" style="37" customWidth="1"/>
    <col min="10761" max="10761" width="13.85546875" style="37" bestFit="1" customWidth="1"/>
    <col min="10762" max="10762" width="15.5703125" style="37" bestFit="1" customWidth="1"/>
    <col min="10763" max="11008" width="11.42578125" style="37"/>
    <col min="11009" max="11009" width="6.42578125" style="37" customWidth="1"/>
    <col min="11010" max="11010" width="41" style="37" bestFit="1" customWidth="1"/>
    <col min="11011" max="11011" width="8.7109375" style="37" bestFit="1" customWidth="1"/>
    <col min="11012" max="11012" width="17.85546875" style="37" customWidth="1"/>
    <col min="11013" max="11013" width="4" style="37" customWidth="1"/>
    <col min="11014" max="11014" width="17.85546875" style="37" customWidth="1"/>
    <col min="11015" max="11015" width="4.85546875" style="37" customWidth="1"/>
    <col min="11016" max="11016" width="15" style="37" customWidth="1"/>
    <col min="11017" max="11017" width="13.85546875" style="37" bestFit="1" customWidth="1"/>
    <col min="11018" max="11018" width="15.5703125" style="37" bestFit="1" customWidth="1"/>
    <col min="11019" max="11264" width="11.42578125" style="37"/>
    <col min="11265" max="11265" width="6.42578125" style="37" customWidth="1"/>
    <col min="11266" max="11266" width="41" style="37" bestFit="1" customWidth="1"/>
    <col min="11267" max="11267" width="8.7109375" style="37" bestFit="1" customWidth="1"/>
    <col min="11268" max="11268" width="17.85546875" style="37" customWidth="1"/>
    <col min="11269" max="11269" width="4" style="37" customWidth="1"/>
    <col min="11270" max="11270" width="17.85546875" style="37" customWidth="1"/>
    <col min="11271" max="11271" width="4.85546875" style="37" customWidth="1"/>
    <col min="11272" max="11272" width="15" style="37" customWidth="1"/>
    <col min="11273" max="11273" width="13.85546875" style="37" bestFit="1" customWidth="1"/>
    <col min="11274" max="11274" width="15.5703125" style="37" bestFit="1" customWidth="1"/>
    <col min="11275" max="11520" width="11.42578125" style="37"/>
    <col min="11521" max="11521" width="6.42578125" style="37" customWidth="1"/>
    <col min="11522" max="11522" width="41" style="37" bestFit="1" customWidth="1"/>
    <col min="11523" max="11523" width="8.7109375" style="37" bestFit="1" customWidth="1"/>
    <col min="11524" max="11524" width="17.85546875" style="37" customWidth="1"/>
    <col min="11525" max="11525" width="4" style="37" customWidth="1"/>
    <col min="11526" max="11526" width="17.85546875" style="37" customWidth="1"/>
    <col min="11527" max="11527" width="4.85546875" style="37" customWidth="1"/>
    <col min="11528" max="11528" width="15" style="37" customWidth="1"/>
    <col min="11529" max="11529" width="13.85546875" style="37" bestFit="1" customWidth="1"/>
    <col min="11530" max="11530" width="15.5703125" style="37" bestFit="1" customWidth="1"/>
    <col min="11531" max="11776" width="11.42578125" style="37"/>
    <col min="11777" max="11777" width="6.42578125" style="37" customWidth="1"/>
    <col min="11778" max="11778" width="41" style="37" bestFit="1" customWidth="1"/>
    <col min="11779" max="11779" width="8.7109375" style="37" bestFit="1" customWidth="1"/>
    <col min="11780" max="11780" width="17.85546875" style="37" customWidth="1"/>
    <col min="11781" max="11781" width="4" style="37" customWidth="1"/>
    <col min="11782" max="11782" width="17.85546875" style="37" customWidth="1"/>
    <col min="11783" max="11783" width="4.85546875" style="37" customWidth="1"/>
    <col min="11784" max="11784" width="15" style="37" customWidth="1"/>
    <col min="11785" max="11785" width="13.85546875" style="37" bestFit="1" customWidth="1"/>
    <col min="11786" max="11786" width="15.5703125" style="37" bestFit="1" customWidth="1"/>
    <col min="11787" max="12032" width="11.42578125" style="37"/>
    <col min="12033" max="12033" width="6.42578125" style="37" customWidth="1"/>
    <col min="12034" max="12034" width="41" style="37" bestFit="1" customWidth="1"/>
    <col min="12035" max="12035" width="8.7109375" style="37" bestFit="1" customWidth="1"/>
    <col min="12036" max="12036" width="17.85546875" style="37" customWidth="1"/>
    <col min="12037" max="12037" width="4" style="37" customWidth="1"/>
    <col min="12038" max="12038" width="17.85546875" style="37" customWidth="1"/>
    <col min="12039" max="12039" width="4.85546875" style="37" customWidth="1"/>
    <col min="12040" max="12040" width="15" style="37" customWidth="1"/>
    <col min="12041" max="12041" width="13.85546875" style="37" bestFit="1" customWidth="1"/>
    <col min="12042" max="12042" width="15.5703125" style="37" bestFit="1" customWidth="1"/>
    <col min="12043" max="12288" width="11.42578125" style="37"/>
    <col min="12289" max="12289" width="6.42578125" style="37" customWidth="1"/>
    <col min="12290" max="12290" width="41" style="37" bestFit="1" customWidth="1"/>
    <col min="12291" max="12291" width="8.7109375" style="37" bestFit="1" customWidth="1"/>
    <col min="12292" max="12292" width="17.85546875" style="37" customWidth="1"/>
    <col min="12293" max="12293" width="4" style="37" customWidth="1"/>
    <col min="12294" max="12294" width="17.85546875" style="37" customWidth="1"/>
    <col min="12295" max="12295" width="4.85546875" style="37" customWidth="1"/>
    <col min="12296" max="12296" width="15" style="37" customWidth="1"/>
    <col min="12297" max="12297" width="13.85546875" style="37" bestFit="1" customWidth="1"/>
    <col min="12298" max="12298" width="15.5703125" style="37" bestFit="1" customWidth="1"/>
    <col min="12299" max="12544" width="11.42578125" style="37"/>
    <col min="12545" max="12545" width="6.42578125" style="37" customWidth="1"/>
    <col min="12546" max="12546" width="41" style="37" bestFit="1" customWidth="1"/>
    <col min="12547" max="12547" width="8.7109375" style="37" bestFit="1" customWidth="1"/>
    <col min="12548" max="12548" width="17.85546875" style="37" customWidth="1"/>
    <col min="12549" max="12549" width="4" style="37" customWidth="1"/>
    <col min="12550" max="12550" width="17.85546875" style="37" customWidth="1"/>
    <col min="12551" max="12551" width="4.85546875" style="37" customWidth="1"/>
    <col min="12552" max="12552" width="15" style="37" customWidth="1"/>
    <col min="12553" max="12553" width="13.85546875" style="37" bestFit="1" customWidth="1"/>
    <col min="12554" max="12554" width="15.5703125" style="37" bestFit="1" customWidth="1"/>
    <col min="12555" max="12800" width="11.42578125" style="37"/>
    <col min="12801" max="12801" width="6.42578125" style="37" customWidth="1"/>
    <col min="12802" max="12802" width="41" style="37" bestFit="1" customWidth="1"/>
    <col min="12803" max="12803" width="8.7109375" style="37" bestFit="1" customWidth="1"/>
    <col min="12804" max="12804" width="17.85546875" style="37" customWidth="1"/>
    <col min="12805" max="12805" width="4" style="37" customWidth="1"/>
    <col min="12806" max="12806" width="17.85546875" style="37" customWidth="1"/>
    <col min="12807" max="12807" width="4.85546875" style="37" customWidth="1"/>
    <col min="12808" max="12808" width="15" style="37" customWidth="1"/>
    <col min="12809" max="12809" width="13.85546875" style="37" bestFit="1" customWidth="1"/>
    <col min="12810" max="12810" width="15.5703125" style="37" bestFit="1" customWidth="1"/>
    <col min="12811" max="13056" width="11.42578125" style="37"/>
    <col min="13057" max="13057" width="6.42578125" style="37" customWidth="1"/>
    <col min="13058" max="13058" width="41" style="37" bestFit="1" customWidth="1"/>
    <col min="13059" max="13059" width="8.7109375" style="37" bestFit="1" customWidth="1"/>
    <col min="13060" max="13060" width="17.85546875" style="37" customWidth="1"/>
    <col min="13061" max="13061" width="4" style="37" customWidth="1"/>
    <col min="13062" max="13062" width="17.85546875" style="37" customWidth="1"/>
    <col min="13063" max="13063" width="4.85546875" style="37" customWidth="1"/>
    <col min="13064" max="13064" width="15" style="37" customWidth="1"/>
    <col min="13065" max="13065" width="13.85546875" style="37" bestFit="1" customWidth="1"/>
    <col min="13066" max="13066" width="15.5703125" style="37" bestFit="1" customWidth="1"/>
    <col min="13067" max="13312" width="11.42578125" style="37"/>
    <col min="13313" max="13313" width="6.42578125" style="37" customWidth="1"/>
    <col min="13314" max="13314" width="41" style="37" bestFit="1" customWidth="1"/>
    <col min="13315" max="13315" width="8.7109375" style="37" bestFit="1" customWidth="1"/>
    <col min="13316" max="13316" width="17.85546875" style="37" customWidth="1"/>
    <col min="13317" max="13317" width="4" style="37" customWidth="1"/>
    <col min="13318" max="13318" width="17.85546875" style="37" customWidth="1"/>
    <col min="13319" max="13319" width="4.85546875" style="37" customWidth="1"/>
    <col min="13320" max="13320" width="15" style="37" customWidth="1"/>
    <col min="13321" max="13321" width="13.85546875" style="37" bestFit="1" customWidth="1"/>
    <col min="13322" max="13322" width="15.5703125" style="37" bestFit="1" customWidth="1"/>
    <col min="13323" max="13568" width="11.42578125" style="37"/>
    <col min="13569" max="13569" width="6.42578125" style="37" customWidth="1"/>
    <col min="13570" max="13570" width="41" style="37" bestFit="1" customWidth="1"/>
    <col min="13571" max="13571" width="8.7109375" style="37" bestFit="1" customWidth="1"/>
    <col min="13572" max="13572" width="17.85546875" style="37" customWidth="1"/>
    <col min="13573" max="13573" width="4" style="37" customWidth="1"/>
    <col min="13574" max="13574" width="17.85546875" style="37" customWidth="1"/>
    <col min="13575" max="13575" width="4.85546875" style="37" customWidth="1"/>
    <col min="13576" max="13576" width="15" style="37" customWidth="1"/>
    <col min="13577" max="13577" width="13.85546875" style="37" bestFit="1" customWidth="1"/>
    <col min="13578" max="13578" width="15.5703125" style="37" bestFit="1" customWidth="1"/>
    <col min="13579" max="13824" width="11.42578125" style="37"/>
    <col min="13825" max="13825" width="6.42578125" style="37" customWidth="1"/>
    <col min="13826" max="13826" width="41" style="37" bestFit="1" customWidth="1"/>
    <col min="13827" max="13827" width="8.7109375" style="37" bestFit="1" customWidth="1"/>
    <col min="13828" max="13828" width="17.85546875" style="37" customWidth="1"/>
    <col min="13829" max="13829" width="4" style="37" customWidth="1"/>
    <col min="13830" max="13830" width="17.85546875" style="37" customWidth="1"/>
    <col min="13831" max="13831" width="4.85546875" style="37" customWidth="1"/>
    <col min="13832" max="13832" width="15" style="37" customWidth="1"/>
    <col min="13833" max="13833" width="13.85546875" style="37" bestFit="1" customWidth="1"/>
    <col min="13834" max="13834" width="15.5703125" style="37" bestFit="1" customWidth="1"/>
    <col min="13835" max="14080" width="11.42578125" style="37"/>
    <col min="14081" max="14081" width="6.42578125" style="37" customWidth="1"/>
    <col min="14082" max="14082" width="41" style="37" bestFit="1" customWidth="1"/>
    <col min="14083" max="14083" width="8.7109375" style="37" bestFit="1" customWidth="1"/>
    <col min="14084" max="14084" width="17.85546875" style="37" customWidth="1"/>
    <col min="14085" max="14085" width="4" style="37" customWidth="1"/>
    <col min="14086" max="14086" width="17.85546875" style="37" customWidth="1"/>
    <col min="14087" max="14087" width="4.85546875" style="37" customWidth="1"/>
    <col min="14088" max="14088" width="15" style="37" customWidth="1"/>
    <col min="14089" max="14089" width="13.85546875" style="37" bestFit="1" customWidth="1"/>
    <col min="14090" max="14090" width="15.5703125" style="37" bestFit="1" customWidth="1"/>
    <col min="14091" max="14336" width="11.42578125" style="37"/>
    <col min="14337" max="14337" width="6.42578125" style="37" customWidth="1"/>
    <col min="14338" max="14338" width="41" style="37" bestFit="1" customWidth="1"/>
    <col min="14339" max="14339" width="8.7109375" style="37" bestFit="1" customWidth="1"/>
    <col min="14340" max="14340" width="17.85546875" style="37" customWidth="1"/>
    <col min="14341" max="14341" width="4" style="37" customWidth="1"/>
    <col min="14342" max="14342" width="17.85546875" style="37" customWidth="1"/>
    <col min="14343" max="14343" width="4.85546875" style="37" customWidth="1"/>
    <col min="14344" max="14344" width="15" style="37" customWidth="1"/>
    <col min="14345" max="14345" width="13.85546875" style="37" bestFit="1" customWidth="1"/>
    <col min="14346" max="14346" width="15.5703125" style="37" bestFit="1" customWidth="1"/>
    <col min="14347" max="14592" width="11.42578125" style="37"/>
    <col min="14593" max="14593" width="6.42578125" style="37" customWidth="1"/>
    <col min="14594" max="14594" width="41" style="37" bestFit="1" customWidth="1"/>
    <col min="14595" max="14595" width="8.7109375" style="37" bestFit="1" customWidth="1"/>
    <col min="14596" max="14596" width="17.85546875" style="37" customWidth="1"/>
    <col min="14597" max="14597" width="4" style="37" customWidth="1"/>
    <col min="14598" max="14598" width="17.85546875" style="37" customWidth="1"/>
    <col min="14599" max="14599" width="4.85546875" style="37" customWidth="1"/>
    <col min="14600" max="14600" width="15" style="37" customWidth="1"/>
    <col min="14601" max="14601" width="13.85546875" style="37" bestFit="1" customWidth="1"/>
    <col min="14602" max="14602" width="15.5703125" style="37" bestFit="1" customWidth="1"/>
    <col min="14603" max="14848" width="11.42578125" style="37"/>
    <col min="14849" max="14849" width="6.42578125" style="37" customWidth="1"/>
    <col min="14850" max="14850" width="41" style="37" bestFit="1" customWidth="1"/>
    <col min="14851" max="14851" width="8.7109375" style="37" bestFit="1" customWidth="1"/>
    <col min="14852" max="14852" width="17.85546875" style="37" customWidth="1"/>
    <col min="14853" max="14853" width="4" style="37" customWidth="1"/>
    <col min="14854" max="14854" width="17.85546875" style="37" customWidth="1"/>
    <col min="14855" max="14855" width="4.85546875" style="37" customWidth="1"/>
    <col min="14856" max="14856" width="15" style="37" customWidth="1"/>
    <col min="14857" max="14857" width="13.85546875" style="37" bestFit="1" customWidth="1"/>
    <col min="14858" max="14858" width="15.5703125" style="37" bestFit="1" customWidth="1"/>
    <col min="14859" max="15104" width="11.42578125" style="37"/>
    <col min="15105" max="15105" width="6.42578125" style="37" customWidth="1"/>
    <col min="15106" max="15106" width="41" style="37" bestFit="1" customWidth="1"/>
    <col min="15107" max="15107" width="8.7109375" style="37" bestFit="1" customWidth="1"/>
    <col min="15108" max="15108" width="17.85546875" style="37" customWidth="1"/>
    <col min="15109" max="15109" width="4" style="37" customWidth="1"/>
    <col min="15110" max="15110" width="17.85546875" style="37" customWidth="1"/>
    <col min="15111" max="15111" width="4.85546875" style="37" customWidth="1"/>
    <col min="15112" max="15112" width="15" style="37" customWidth="1"/>
    <col min="15113" max="15113" width="13.85546875" style="37" bestFit="1" customWidth="1"/>
    <col min="15114" max="15114" width="15.5703125" style="37" bestFit="1" customWidth="1"/>
    <col min="15115" max="15360" width="11.42578125" style="37"/>
    <col min="15361" max="15361" width="6.42578125" style="37" customWidth="1"/>
    <col min="15362" max="15362" width="41" style="37" bestFit="1" customWidth="1"/>
    <col min="15363" max="15363" width="8.7109375" style="37" bestFit="1" customWidth="1"/>
    <col min="15364" max="15364" width="17.85546875" style="37" customWidth="1"/>
    <col min="15365" max="15365" width="4" style="37" customWidth="1"/>
    <col min="15366" max="15366" width="17.85546875" style="37" customWidth="1"/>
    <col min="15367" max="15367" width="4.85546875" style="37" customWidth="1"/>
    <col min="15368" max="15368" width="15" style="37" customWidth="1"/>
    <col min="15369" max="15369" width="13.85546875" style="37" bestFit="1" customWidth="1"/>
    <col min="15370" max="15370" width="15.5703125" style="37" bestFit="1" customWidth="1"/>
    <col min="15371" max="15616" width="11.42578125" style="37"/>
    <col min="15617" max="15617" width="6.42578125" style="37" customWidth="1"/>
    <col min="15618" max="15618" width="41" style="37" bestFit="1" customWidth="1"/>
    <col min="15619" max="15619" width="8.7109375" style="37" bestFit="1" customWidth="1"/>
    <col min="15620" max="15620" width="17.85546875" style="37" customWidth="1"/>
    <col min="15621" max="15621" width="4" style="37" customWidth="1"/>
    <col min="15622" max="15622" width="17.85546875" style="37" customWidth="1"/>
    <col min="15623" max="15623" width="4.85546875" style="37" customWidth="1"/>
    <col min="15624" max="15624" width="15" style="37" customWidth="1"/>
    <col min="15625" max="15625" width="13.85546875" style="37" bestFit="1" customWidth="1"/>
    <col min="15626" max="15626" width="15.5703125" style="37" bestFit="1" customWidth="1"/>
    <col min="15627" max="15872" width="11.42578125" style="37"/>
    <col min="15873" max="15873" width="6.42578125" style="37" customWidth="1"/>
    <col min="15874" max="15874" width="41" style="37" bestFit="1" customWidth="1"/>
    <col min="15875" max="15875" width="8.7109375" style="37" bestFit="1" customWidth="1"/>
    <col min="15876" max="15876" width="17.85546875" style="37" customWidth="1"/>
    <col min="15877" max="15877" width="4" style="37" customWidth="1"/>
    <col min="15878" max="15878" width="17.85546875" style="37" customWidth="1"/>
    <col min="15879" max="15879" width="4.85546875" style="37" customWidth="1"/>
    <col min="15880" max="15880" width="15" style="37" customWidth="1"/>
    <col min="15881" max="15881" width="13.85546875" style="37" bestFit="1" customWidth="1"/>
    <col min="15882" max="15882" width="15.5703125" style="37" bestFit="1" customWidth="1"/>
    <col min="15883" max="16128" width="11.42578125" style="37"/>
    <col min="16129" max="16129" width="6.42578125" style="37" customWidth="1"/>
    <col min="16130" max="16130" width="41" style="37" bestFit="1" customWidth="1"/>
    <col min="16131" max="16131" width="8.7109375" style="37" bestFit="1" customWidth="1"/>
    <col min="16132" max="16132" width="17.85546875" style="37" customWidth="1"/>
    <col min="16133" max="16133" width="4" style="37" customWidth="1"/>
    <col min="16134" max="16134" width="17.85546875" style="37" customWidth="1"/>
    <col min="16135" max="16135" width="4.85546875" style="37" customWidth="1"/>
    <col min="16136" max="16136" width="15" style="37" customWidth="1"/>
    <col min="16137" max="16137" width="13.85546875" style="37" bestFit="1" customWidth="1"/>
    <col min="16138" max="16138" width="15.5703125" style="37" bestFit="1" customWidth="1"/>
    <col min="16139" max="16384" width="11.42578125" style="37"/>
  </cols>
  <sheetData>
    <row r="1" spans="1:10" ht="12.75" customHeight="1" x14ac:dyDescent="0.2">
      <c r="A1" s="34" t="s">
        <v>51</v>
      </c>
      <c r="B1" s="34"/>
      <c r="C1" s="34"/>
      <c r="D1" s="34"/>
      <c r="E1" s="34"/>
      <c r="F1" s="34"/>
      <c r="G1" s="35"/>
      <c r="H1" s="35"/>
      <c r="I1" s="35"/>
      <c r="J1" s="36"/>
    </row>
    <row r="2" spans="1:10" x14ac:dyDescent="0.2">
      <c r="A2" s="34"/>
      <c r="B2" s="34"/>
      <c r="C2" s="34"/>
      <c r="D2" s="34"/>
      <c r="E2" s="34"/>
      <c r="F2" s="34"/>
      <c r="G2" s="35"/>
      <c r="H2" s="35"/>
      <c r="I2" s="35"/>
      <c r="J2" s="36"/>
    </row>
    <row r="3" spans="1:10" x14ac:dyDescent="0.2">
      <c r="A3" s="34"/>
      <c r="B3" s="34"/>
      <c r="C3" s="34"/>
      <c r="D3" s="34"/>
      <c r="E3" s="34"/>
      <c r="F3" s="34"/>
      <c r="G3" s="35"/>
      <c r="H3" s="35"/>
      <c r="I3" s="35"/>
      <c r="J3" s="36"/>
    </row>
    <row r="4" spans="1:10" ht="26.25" customHeight="1" x14ac:dyDescent="0.2">
      <c r="A4" s="34"/>
      <c r="B4" s="34"/>
      <c r="C4" s="34"/>
      <c r="D4" s="34"/>
      <c r="E4" s="34"/>
      <c r="F4" s="34"/>
      <c r="G4" s="35"/>
      <c r="H4" s="35"/>
      <c r="I4" s="35"/>
      <c r="J4" s="36"/>
    </row>
    <row r="5" spans="1:10" x14ac:dyDescent="0.2">
      <c r="A5" s="37"/>
      <c r="J5" s="36"/>
    </row>
    <row r="7" spans="1:10" s="46" customFormat="1" ht="10.5" x14ac:dyDescent="0.15">
      <c r="A7" s="42"/>
      <c r="B7" s="42"/>
      <c r="C7" s="43"/>
      <c r="D7" s="44" t="s">
        <v>2</v>
      </c>
      <c r="E7" s="42"/>
      <c r="F7" s="44" t="s">
        <v>53</v>
      </c>
      <c r="G7" s="44"/>
      <c r="H7" s="44" t="s">
        <v>54</v>
      </c>
      <c r="I7" s="45"/>
      <c r="J7" s="45"/>
    </row>
    <row r="8" spans="1:10" x14ac:dyDescent="0.2">
      <c r="A8" s="47" t="s">
        <v>55</v>
      </c>
    </row>
    <row r="9" spans="1:10" x14ac:dyDescent="0.2">
      <c r="A9" s="48"/>
    </row>
    <row r="10" spans="1:10" x14ac:dyDescent="0.2">
      <c r="B10" s="49" t="s">
        <v>56</v>
      </c>
      <c r="C10" s="50" t="s">
        <v>57</v>
      </c>
      <c r="D10" s="51">
        <f>+'[1]Anex ER 06'!D37</f>
        <v>19638930.41</v>
      </c>
      <c r="E10" s="51"/>
      <c r="F10" s="51">
        <v>15859376.82</v>
      </c>
      <c r="G10" s="52"/>
      <c r="H10" s="52">
        <f>+D10-F10</f>
        <v>3779553.59</v>
      </c>
    </row>
    <row r="11" spans="1:10" x14ac:dyDescent="0.2">
      <c r="A11" s="48"/>
      <c r="B11" s="49"/>
      <c r="C11" s="40"/>
      <c r="D11" s="51"/>
      <c r="E11" s="51"/>
      <c r="F11" s="51"/>
      <c r="G11" s="53"/>
      <c r="H11" s="53"/>
    </row>
    <row r="12" spans="1:10" s="57" customFormat="1" x14ac:dyDescent="0.2">
      <c r="A12" s="54" t="s">
        <v>58</v>
      </c>
      <c r="B12" s="49" t="s">
        <v>59</v>
      </c>
      <c r="C12" s="50" t="s">
        <v>57</v>
      </c>
      <c r="D12" s="51">
        <f>-'[1]Anex ER 06'!D510</f>
        <v>16456586.82</v>
      </c>
      <c r="E12" s="51"/>
      <c r="F12" s="51">
        <v>12906842.4</v>
      </c>
      <c r="G12" s="55"/>
      <c r="H12" s="55">
        <f>+D12-F12</f>
        <v>3549744.42</v>
      </c>
      <c r="I12" s="56"/>
      <c r="J12" s="41"/>
    </row>
    <row r="13" spans="1:10" s="62" customFormat="1" x14ac:dyDescent="0.2">
      <c r="A13" s="58" t="s">
        <v>58</v>
      </c>
      <c r="B13" s="49"/>
      <c r="C13" s="59"/>
      <c r="D13" s="60"/>
      <c r="E13" s="59"/>
      <c r="F13" s="60"/>
      <c r="G13" s="60"/>
      <c r="H13" s="60"/>
      <c r="I13" s="61"/>
      <c r="J13" s="61"/>
    </row>
    <row r="14" spans="1:10" ht="13.5" thickBot="1" x14ac:dyDescent="0.25">
      <c r="A14" s="63" t="s">
        <v>58</v>
      </c>
      <c r="B14" s="64" t="s">
        <v>60</v>
      </c>
      <c r="C14" s="40"/>
      <c r="D14" s="65">
        <f>+D10-D12</f>
        <v>3182343.59</v>
      </c>
      <c r="E14" s="51"/>
      <c r="F14" s="65">
        <f>+F10-F12</f>
        <v>2952534.42</v>
      </c>
      <c r="G14" s="66"/>
      <c r="H14" s="66">
        <f>+D14-F14</f>
        <v>229809.16999999993</v>
      </c>
    </row>
    <row r="15" spans="1:10" ht="13.5" thickTop="1" x14ac:dyDescent="0.2">
      <c r="A15" s="48"/>
    </row>
    <row r="16" spans="1:10" s="70" customFormat="1" x14ac:dyDescent="0.2">
      <c r="A16" s="47" t="s">
        <v>61</v>
      </c>
      <c r="B16" s="49"/>
      <c r="C16" s="67"/>
      <c r="D16" s="51"/>
      <c r="E16" s="68"/>
      <c r="F16" s="51"/>
      <c r="G16" s="51"/>
      <c r="H16" s="51"/>
      <c r="I16" s="69"/>
      <c r="J16" s="69"/>
    </row>
    <row r="17" spans="1:11" s="70" customFormat="1" x14ac:dyDescent="0.2">
      <c r="A17" s="49"/>
      <c r="B17" s="49"/>
      <c r="C17" s="67"/>
      <c r="D17" s="51"/>
      <c r="E17" s="68"/>
      <c r="F17" s="51"/>
      <c r="G17" s="51"/>
      <c r="H17" s="51"/>
      <c r="I17" s="69"/>
      <c r="J17" s="69"/>
    </row>
    <row r="18" spans="1:11" s="70" customFormat="1" x14ac:dyDescent="0.2">
      <c r="A18" s="49"/>
      <c r="B18" s="49" t="s">
        <v>62</v>
      </c>
      <c r="C18" s="67" t="s">
        <v>63</v>
      </c>
      <c r="D18" s="51">
        <f>-'[1]Anex ER 06'!E706-'[1]Anex ER 06'!E773-'[1]Anex ER 06'!E803-'[1]Anex ER 06'!E1412-'[1]Anex ER 06'!E1404</f>
        <v>816152.84000000008</v>
      </c>
      <c r="E18" s="51"/>
      <c r="F18" s="51">
        <v>773319.76</v>
      </c>
      <c r="G18" s="51"/>
      <c r="H18" s="51">
        <f t="shared" ref="H18:H26" si="0">+D18-F18</f>
        <v>42833.080000000075</v>
      </c>
      <c r="I18" s="69"/>
      <c r="J18" s="69"/>
    </row>
    <row r="19" spans="1:11" s="70" customFormat="1" x14ac:dyDescent="0.2">
      <c r="A19" s="49"/>
      <c r="B19" s="49" t="s">
        <v>64</v>
      </c>
      <c r="C19" s="67" t="s">
        <v>63</v>
      </c>
      <c r="D19" s="51">
        <f>-'[1]Anex ER 06'!E865-'[1]Anex ER 06'!E1198-'[1]Anex ER 06'!E1228-'[1]Anex ER 06'!E1257-'[1]Anex ER 06'!E1300-'[1]Anex ER 06'!E1364-'[1]Anex ER 06'!E1478</f>
        <v>342693.49</v>
      </c>
      <c r="E19" s="51"/>
      <c r="F19" s="51">
        <v>334938.58</v>
      </c>
      <c r="G19" s="51"/>
      <c r="H19" s="51">
        <f t="shared" si="0"/>
        <v>7754.9099999999744</v>
      </c>
      <c r="I19" s="69"/>
      <c r="J19" s="69"/>
      <c r="K19" s="71"/>
    </row>
    <row r="20" spans="1:11" s="70" customFormat="1" x14ac:dyDescent="0.2">
      <c r="A20" s="49"/>
      <c r="B20" s="49" t="s">
        <v>65</v>
      </c>
      <c r="C20" s="67" t="s">
        <v>63</v>
      </c>
      <c r="D20" s="51">
        <f>-'[1]Anex ER 06'!E514</f>
        <v>118337.22</v>
      </c>
      <c r="E20" s="51"/>
      <c r="F20" s="51">
        <v>103138.73</v>
      </c>
      <c r="G20" s="72"/>
      <c r="H20" s="72">
        <f t="shared" si="0"/>
        <v>15198.490000000005</v>
      </c>
      <c r="I20" s="69"/>
      <c r="J20" s="69"/>
    </row>
    <row r="21" spans="1:11" s="70" customFormat="1" x14ac:dyDescent="0.2">
      <c r="A21" s="49"/>
      <c r="B21" s="49" t="s">
        <v>66</v>
      </c>
      <c r="C21" s="67" t="s">
        <v>63</v>
      </c>
      <c r="D21" s="51">
        <f>-'[1]Anex ER 06'!E621</f>
        <v>37831.17</v>
      </c>
      <c r="E21" s="51"/>
      <c r="F21" s="51">
        <v>37213.31</v>
      </c>
      <c r="G21" s="72"/>
      <c r="H21" s="72"/>
      <c r="I21" s="69"/>
      <c r="J21" s="69"/>
    </row>
    <row r="22" spans="1:11" s="75" customFormat="1" x14ac:dyDescent="0.2">
      <c r="A22" s="73" t="s">
        <v>58</v>
      </c>
      <c r="B22" s="49" t="s">
        <v>67</v>
      </c>
      <c r="C22" s="67" t="s">
        <v>63</v>
      </c>
      <c r="D22" s="51">
        <f>-'[1]Anex ER 06'!E979-'[1]Anex ER 06'!E996-'[1]Anex ER 06'!E1030-'[1]Anex ER 06'!E1060-'[1]Anex ER 06'!E1091-'[1]Anex ER 06'!E1121-'[1]Anex ER 06'!E1158-'[1]Anex ER 06'!E1458</f>
        <v>459809.07</v>
      </c>
      <c r="E22" s="51"/>
      <c r="F22" s="51">
        <v>491363.92</v>
      </c>
      <c r="G22" s="51"/>
      <c r="H22" s="51">
        <f t="shared" si="0"/>
        <v>-31554.849999999977</v>
      </c>
      <c r="I22" s="74"/>
      <c r="J22" s="74"/>
    </row>
    <row r="23" spans="1:11" s="70" customFormat="1" x14ac:dyDescent="0.2">
      <c r="A23" s="49" t="s">
        <v>58</v>
      </c>
      <c r="B23" s="49" t="s">
        <v>68</v>
      </c>
      <c r="C23" s="67" t="s">
        <v>63</v>
      </c>
      <c r="D23" s="51">
        <f>-'[1]Anex ER 06'!E555-'[1]Anex ER 06'!E585-'[1]Anex ER 06'!E647-'[1]Anex ER 06'!E681</f>
        <v>124865.72</v>
      </c>
      <c r="E23" s="51"/>
      <c r="F23" s="51">
        <v>132888.67000000001</v>
      </c>
      <c r="G23" s="51"/>
      <c r="H23" s="51">
        <f t="shared" si="0"/>
        <v>-8022.9500000000116</v>
      </c>
      <c r="I23" s="69"/>
      <c r="J23" s="69"/>
    </row>
    <row r="24" spans="1:11" s="70" customFormat="1" x14ac:dyDescent="0.2">
      <c r="A24" s="49" t="s">
        <v>58</v>
      </c>
      <c r="B24" s="49" t="s">
        <v>69</v>
      </c>
      <c r="C24" s="67" t="s">
        <v>63</v>
      </c>
      <c r="D24" s="51">
        <f>-'[1]Anex ER 06'!E905-'[1]Anex ER 06'!E933-'[1]Anex ER 06'!E976</f>
        <v>101137.65000000001</v>
      </c>
      <c r="E24" s="51"/>
      <c r="F24" s="51">
        <v>111305.45</v>
      </c>
      <c r="G24" s="51"/>
      <c r="H24" s="51">
        <f t="shared" si="0"/>
        <v>-10167.799999999988</v>
      </c>
      <c r="I24" s="69"/>
      <c r="J24" s="69"/>
      <c r="K24" s="71"/>
    </row>
    <row r="25" spans="1:11" s="57" customFormat="1" x14ac:dyDescent="0.2">
      <c r="A25" s="54"/>
      <c r="B25" s="54"/>
      <c r="C25" s="76"/>
      <c r="D25" s="55"/>
      <c r="E25" s="76"/>
      <c r="F25" s="55"/>
      <c r="G25" s="55"/>
      <c r="H25" s="55">
        <f t="shared" si="0"/>
        <v>0</v>
      </c>
      <c r="I25" s="56"/>
      <c r="J25" s="41"/>
    </row>
    <row r="26" spans="1:11" ht="13.5" thickBot="1" x14ac:dyDescent="0.25">
      <c r="A26" s="48" t="s">
        <v>58</v>
      </c>
      <c r="B26" s="64"/>
      <c r="C26" s="40"/>
      <c r="D26" s="77">
        <f>SUM(D18:D25)</f>
        <v>2000827.16</v>
      </c>
      <c r="E26" s="78"/>
      <c r="F26" s="77">
        <f>SUM(F18:F25)</f>
        <v>1984168.42</v>
      </c>
      <c r="G26" s="66"/>
      <c r="H26" s="66">
        <f t="shared" si="0"/>
        <v>16658.739999999991</v>
      </c>
    </row>
    <row r="27" spans="1:11" s="62" customFormat="1" x14ac:dyDescent="0.2">
      <c r="A27" s="58"/>
      <c r="B27" s="58"/>
      <c r="C27" s="79"/>
      <c r="D27" s="80"/>
      <c r="E27" s="59"/>
      <c r="F27" s="80"/>
      <c r="G27" s="80"/>
      <c r="H27" s="80"/>
      <c r="I27" s="61"/>
      <c r="J27" s="61"/>
    </row>
    <row r="29" spans="1:11" x14ac:dyDescent="0.2">
      <c r="B29" s="81" t="s">
        <v>70</v>
      </c>
      <c r="C29" s="82"/>
      <c r="D29" s="83">
        <f>+D14-D26</f>
        <v>1181516.43</v>
      </c>
      <c r="E29" s="78"/>
      <c r="F29" s="83">
        <f>+F14-F26</f>
        <v>968366</v>
      </c>
      <c r="G29" s="84"/>
      <c r="H29" s="84">
        <f t="shared" ref="H29:H47" si="1">+D29-F29</f>
        <v>213150.42999999993</v>
      </c>
    </row>
    <row r="30" spans="1:11" x14ac:dyDescent="0.2">
      <c r="B30" s="47"/>
      <c r="C30" s="82"/>
      <c r="D30" s="85"/>
      <c r="E30" s="86"/>
      <c r="F30" s="85"/>
      <c r="G30" s="84"/>
      <c r="H30" s="84">
        <f t="shared" si="1"/>
        <v>0</v>
      </c>
    </row>
    <row r="31" spans="1:11" x14ac:dyDescent="0.2">
      <c r="A31" s="47" t="s">
        <v>71</v>
      </c>
      <c r="B31" s="47"/>
      <c r="C31" s="82"/>
      <c r="D31" s="51">
        <v>0</v>
      </c>
      <c r="E31" s="51"/>
      <c r="F31" s="51">
        <v>0</v>
      </c>
      <c r="G31" s="84"/>
      <c r="H31" s="84"/>
    </row>
    <row r="32" spans="1:11" x14ac:dyDescent="0.2">
      <c r="B32" s="87" t="s">
        <v>72</v>
      </c>
      <c r="C32" s="82"/>
      <c r="D32" s="51"/>
      <c r="E32" s="51"/>
      <c r="F32" s="51"/>
      <c r="G32" s="84"/>
      <c r="H32" s="84"/>
    </row>
    <row r="33" spans="1:11" x14ac:dyDescent="0.2">
      <c r="B33" s="47"/>
      <c r="C33" s="82"/>
      <c r="D33" s="51"/>
      <c r="E33" s="51"/>
      <c r="F33" s="51"/>
      <c r="G33" s="84"/>
      <c r="H33" s="84"/>
    </row>
    <row r="34" spans="1:11" x14ac:dyDescent="0.2">
      <c r="A34" s="47" t="s">
        <v>73</v>
      </c>
      <c r="B34" s="47"/>
      <c r="C34" s="82"/>
      <c r="D34" s="51"/>
      <c r="E34" s="51"/>
      <c r="F34" s="51"/>
      <c r="G34" s="84"/>
      <c r="H34" s="84">
        <f t="shared" si="1"/>
        <v>0</v>
      </c>
    </row>
    <row r="35" spans="1:11" x14ac:dyDescent="0.2">
      <c r="B35" s="49" t="s">
        <v>74</v>
      </c>
      <c r="C35" s="67" t="s">
        <v>63</v>
      </c>
      <c r="D35" s="51">
        <f>-'[1]Anex ER 06'!E1514-'[1]Anex ER 06'!E1521</f>
        <v>346877.60000000003</v>
      </c>
      <c r="E35" s="51"/>
      <c r="F35" s="51">
        <v>304276.32</v>
      </c>
      <c r="G35" s="88"/>
      <c r="H35" s="88">
        <f t="shared" si="1"/>
        <v>42601.280000000028</v>
      </c>
    </row>
    <row r="36" spans="1:11" x14ac:dyDescent="0.2">
      <c r="B36" s="87" t="s">
        <v>75</v>
      </c>
      <c r="C36" s="82"/>
      <c r="D36" s="51"/>
      <c r="E36" s="51"/>
      <c r="F36" s="51"/>
      <c r="G36" s="84"/>
      <c r="H36" s="84">
        <f t="shared" si="1"/>
        <v>0</v>
      </c>
    </row>
    <row r="37" spans="1:11" x14ac:dyDescent="0.2">
      <c r="B37" s="49" t="s">
        <v>76</v>
      </c>
      <c r="C37" s="67" t="s">
        <v>63</v>
      </c>
      <c r="D37" s="89">
        <f>-'[1]Anex ER 06'!E1525-'[1]Anex ER 06'!E1507</f>
        <v>38123.49</v>
      </c>
      <c r="E37" s="86"/>
      <c r="F37" s="89">
        <v>4859.9399999999996</v>
      </c>
      <c r="G37" s="84"/>
      <c r="H37" s="84"/>
    </row>
    <row r="38" spans="1:11" x14ac:dyDescent="0.2">
      <c r="B38" s="87"/>
      <c r="C38" s="82"/>
      <c r="D38" s="90"/>
      <c r="E38" s="86"/>
      <c r="F38" s="90"/>
      <c r="G38" s="84"/>
      <c r="H38" s="84"/>
    </row>
    <row r="39" spans="1:11" x14ac:dyDescent="0.2">
      <c r="B39" s="49" t="s">
        <v>77</v>
      </c>
      <c r="C39" s="82"/>
      <c r="D39" s="83">
        <f>+D29-D35-D37</f>
        <v>796515.33999999985</v>
      </c>
      <c r="E39" s="86"/>
      <c r="F39" s="83">
        <f>+F29-F35-F37</f>
        <v>659229.74</v>
      </c>
      <c r="G39" s="84"/>
      <c r="H39" s="84">
        <f t="shared" si="1"/>
        <v>137285.59999999986</v>
      </c>
    </row>
    <row r="40" spans="1:11" x14ac:dyDescent="0.2">
      <c r="B40" s="47"/>
      <c r="C40" s="82"/>
      <c r="D40" s="90"/>
      <c r="E40" s="86"/>
      <c r="F40" s="90"/>
      <c r="G40" s="84"/>
      <c r="H40" s="84">
        <f t="shared" si="1"/>
        <v>0</v>
      </c>
    </row>
    <row r="41" spans="1:11" x14ac:dyDescent="0.2">
      <c r="A41" s="47" t="s">
        <v>78</v>
      </c>
      <c r="B41" s="91"/>
      <c r="C41" s="82"/>
      <c r="D41" s="51">
        <v>0</v>
      </c>
      <c r="E41" s="51"/>
      <c r="F41" s="51">
        <v>0</v>
      </c>
      <c r="G41" s="84"/>
      <c r="H41" s="84">
        <f>+D41-F41</f>
        <v>0</v>
      </c>
      <c r="K41" s="39"/>
    </row>
    <row r="42" spans="1:11" x14ac:dyDescent="0.2">
      <c r="B42" s="47"/>
      <c r="C42" s="82"/>
      <c r="D42" s="90"/>
      <c r="E42" s="86"/>
      <c r="F42" s="90"/>
      <c r="G42" s="84"/>
      <c r="H42" s="84"/>
    </row>
    <row r="43" spans="1:11" x14ac:dyDescent="0.2">
      <c r="A43" s="91"/>
      <c r="B43" s="92" t="s">
        <v>79</v>
      </c>
      <c r="C43" s="82"/>
      <c r="D43" s="83">
        <f>+D39-D41</f>
        <v>796515.33999999985</v>
      </c>
      <c r="E43" s="86"/>
      <c r="F43" s="83">
        <f>+F39-F41</f>
        <v>659229.74</v>
      </c>
      <c r="G43" s="84"/>
      <c r="H43" s="84">
        <f>+D43-F43</f>
        <v>137285.59999999986</v>
      </c>
      <c r="K43" s="36"/>
    </row>
    <row r="44" spans="1:11" x14ac:dyDescent="0.2">
      <c r="A44" s="91"/>
      <c r="B44" s="92"/>
      <c r="C44" s="82"/>
      <c r="D44" s="78"/>
      <c r="E44" s="86"/>
      <c r="F44" s="78"/>
      <c r="G44" s="84"/>
      <c r="H44" s="84"/>
      <c r="K44" s="36"/>
    </row>
    <row r="45" spans="1:11" x14ac:dyDescent="0.2">
      <c r="A45" s="47" t="s">
        <v>80</v>
      </c>
      <c r="B45" s="91"/>
      <c r="C45" s="82"/>
      <c r="D45" s="51">
        <f>+$D$39*0.3</f>
        <v>238954.60199999996</v>
      </c>
      <c r="E45" s="51"/>
      <c r="F45" s="51">
        <v>197768.92</v>
      </c>
      <c r="G45" s="84"/>
      <c r="H45" s="84">
        <f>+D45-F45</f>
        <v>41185.681999999942</v>
      </c>
      <c r="K45" s="39"/>
    </row>
    <row r="46" spans="1:11" x14ac:dyDescent="0.2">
      <c r="H46" s="39">
        <f t="shared" si="1"/>
        <v>0</v>
      </c>
    </row>
    <row r="47" spans="1:11" ht="13.5" thickBot="1" x14ac:dyDescent="0.25">
      <c r="B47" s="92" t="s">
        <v>81</v>
      </c>
      <c r="C47" s="82"/>
      <c r="D47" s="65">
        <f>+D43-D45</f>
        <v>557560.7379999999</v>
      </c>
      <c r="E47" s="86"/>
      <c r="F47" s="65">
        <f>+F43-F45</f>
        <v>461460.81999999995</v>
      </c>
      <c r="G47" s="84"/>
      <c r="H47" s="84">
        <f t="shared" si="1"/>
        <v>96099.917999999947</v>
      </c>
    </row>
    <row r="48" spans="1:11" ht="13.5" thickTop="1" x14ac:dyDescent="0.2">
      <c r="B48" s="47"/>
      <c r="C48" s="82"/>
      <c r="D48" s="85"/>
      <c r="E48" s="86"/>
      <c r="F48" s="85"/>
      <c r="G48" s="84"/>
      <c r="H48" s="84"/>
    </row>
    <row r="49" spans="2:8" x14ac:dyDescent="0.2">
      <c r="B49" s="47"/>
      <c r="C49" s="82"/>
      <c r="D49" s="85"/>
      <c r="E49" s="86"/>
      <c r="F49" s="85"/>
      <c r="G49" s="84"/>
      <c r="H49" s="84"/>
    </row>
    <row r="50" spans="2:8" x14ac:dyDescent="0.2">
      <c r="B50" s="47"/>
      <c r="C50" s="82"/>
      <c r="D50" s="85"/>
      <c r="E50" s="86"/>
      <c r="F50" s="85"/>
      <c r="G50" s="84"/>
      <c r="H50" s="84"/>
    </row>
    <row r="51" spans="2:8" x14ac:dyDescent="0.2">
      <c r="B51" s="47"/>
      <c r="C51" s="82"/>
      <c r="D51" s="85"/>
      <c r="E51" s="86"/>
      <c r="F51" s="85"/>
      <c r="G51" s="84"/>
      <c r="H51" s="84"/>
    </row>
    <row r="57" spans="2:8" x14ac:dyDescent="0.2">
      <c r="B57" s="63" t="s">
        <v>82</v>
      </c>
      <c r="E57" s="93" t="s">
        <v>83</v>
      </c>
    </row>
    <row r="58" spans="2:8" x14ac:dyDescent="0.2">
      <c r="B58" s="93" t="s">
        <v>84</v>
      </c>
      <c r="E58" s="93" t="s">
        <v>85</v>
      </c>
    </row>
    <row r="59" spans="2:8" x14ac:dyDescent="0.2">
      <c r="B59" s="93" t="s">
        <v>86</v>
      </c>
      <c r="E59" s="93" t="s">
        <v>87</v>
      </c>
    </row>
    <row r="60" spans="2:8" x14ac:dyDescent="0.2">
      <c r="B60" s="63"/>
      <c r="C60" s="63"/>
    </row>
    <row r="61" spans="2:8" x14ac:dyDescent="0.2">
      <c r="B61" s="63"/>
      <c r="C61" s="63"/>
    </row>
    <row r="62" spans="2:8" x14ac:dyDescent="0.2">
      <c r="B62" s="63"/>
      <c r="C62" s="63"/>
    </row>
    <row r="63" spans="2:8" x14ac:dyDescent="0.2">
      <c r="B63" s="48" t="s">
        <v>58</v>
      </c>
      <c r="C63" s="36"/>
    </row>
    <row r="64" spans="2:8" x14ac:dyDescent="0.2">
      <c r="B64" s="48" t="s">
        <v>58</v>
      </c>
      <c r="C64" s="36"/>
    </row>
    <row r="65" spans="1:8" x14ac:dyDescent="0.2">
      <c r="B65" s="48" t="s">
        <v>58</v>
      </c>
      <c r="C65" s="36"/>
    </row>
    <row r="66" spans="1:8" x14ac:dyDescent="0.2">
      <c r="B66" s="48" t="s">
        <v>58</v>
      </c>
      <c r="C66" s="36"/>
    </row>
    <row r="67" spans="1:8" x14ac:dyDescent="0.2">
      <c r="A67" s="94" t="s">
        <v>88</v>
      </c>
      <c r="B67" s="94"/>
      <c r="C67" s="94"/>
      <c r="D67" s="94"/>
      <c r="E67" s="94"/>
      <c r="F67" s="94"/>
      <c r="G67" s="37"/>
      <c r="H67" s="37"/>
    </row>
    <row r="68" spans="1:8" x14ac:dyDescent="0.2">
      <c r="A68" s="94" t="s">
        <v>89</v>
      </c>
      <c r="B68" s="94"/>
      <c r="C68" s="94"/>
      <c r="D68" s="94"/>
      <c r="E68" s="94"/>
      <c r="F68" s="94"/>
      <c r="G68" s="37"/>
      <c r="H68" s="37"/>
    </row>
    <row r="69" spans="1:8" x14ac:dyDescent="0.2">
      <c r="A69" s="95" t="s">
        <v>90</v>
      </c>
      <c r="B69" s="95"/>
      <c r="C69" s="95"/>
      <c r="D69" s="95"/>
      <c r="E69" s="95"/>
      <c r="F69" s="95"/>
      <c r="G69" s="37"/>
      <c r="H69" s="37"/>
    </row>
  </sheetData>
  <mergeCells count="4">
    <mergeCell ref="A1:F4"/>
    <mergeCell ref="A67:F67"/>
    <mergeCell ref="A68:F68"/>
    <mergeCell ref="A69:F69"/>
  </mergeCells>
  <printOptions horizontalCentered="1"/>
  <pageMargins left="0.78740157480314965" right="0.78740157480314965" top="1.5354330708661419" bottom="0.9055118110236221" header="0.62992125984251968" footer="0"/>
  <pageSetup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workbookViewId="0">
      <selection sqref="A1:G1"/>
    </sheetView>
  </sheetViews>
  <sheetFormatPr baseColWidth="10" defaultRowHeight="12.75" x14ac:dyDescent="0.2"/>
  <cols>
    <col min="1" max="1" width="44.28515625" style="57" bestFit="1" customWidth="1"/>
    <col min="2" max="7" width="17" style="57" customWidth="1"/>
    <col min="8" max="256" width="11.42578125" style="57"/>
    <col min="257" max="257" width="44.28515625" style="57" bestFit="1" customWidth="1"/>
    <col min="258" max="263" width="17" style="57" customWidth="1"/>
    <col min="264" max="512" width="11.42578125" style="57"/>
    <col min="513" max="513" width="44.28515625" style="57" bestFit="1" customWidth="1"/>
    <col min="514" max="519" width="17" style="57" customWidth="1"/>
    <col min="520" max="768" width="11.42578125" style="57"/>
    <col min="769" max="769" width="44.28515625" style="57" bestFit="1" customWidth="1"/>
    <col min="770" max="775" width="17" style="57" customWidth="1"/>
    <col min="776" max="1024" width="11.42578125" style="57"/>
    <col min="1025" max="1025" width="44.28515625" style="57" bestFit="1" customWidth="1"/>
    <col min="1026" max="1031" width="17" style="57" customWidth="1"/>
    <col min="1032" max="1280" width="11.42578125" style="57"/>
    <col min="1281" max="1281" width="44.28515625" style="57" bestFit="1" customWidth="1"/>
    <col min="1282" max="1287" width="17" style="57" customWidth="1"/>
    <col min="1288" max="1536" width="11.42578125" style="57"/>
    <col min="1537" max="1537" width="44.28515625" style="57" bestFit="1" customWidth="1"/>
    <col min="1538" max="1543" width="17" style="57" customWidth="1"/>
    <col min="1544" max="1792" width="11.42578125" style="57"/>
    <col min="1793" max="1793" width="44.28515625" style="57" bestFit="1" customWidth="1"/>
    <col min="1794" max="1799" width="17" style="57" customWidth="1"/>
    <col min="1800" max="2048" width="11.42578125" style="57"/>
    <col min="2049" max="2049" width="44.28515625" style="57" bestFit="1" customWidth="1"/>
    <col min="2050" max="2055" width="17" style="57" customWidth="1"/>
    <col min="2056" max="2304" width="11.42578125" style="57"/>
    <col min="2305" max="2305" width="44.28515625" style="57" bestFit="1" customWidth="1"/>
    <col min="2306" max="2311" width="17" style="57" customWidth="1"/>
    <col min="2312" max="2560" width="11.42578125" style="57"/>
    <col min="2561" max="2561" width="44.28515625" style="57" bestFit="1" customWidth="1"/>
    <col min="2562" max="2567" width="17" style="57" customWidth="1"/>
    <col min="2568" max="2816" width="11.42578125" style="57"/>
    <col min="2817" max="2817" width="44.28515625" style="57" bestFit="1" customWidth="1"/>
    <col min="2818" max="2823" width="17" style="57" customWidth="1"/>
    <col min="2824" max="3072" width="11.42578125" style="57"/>
    <col min="3073" max="3073" width="44.28515625" style="57" bestFit="1" customWidth="1"/>
    <col min="3074" max="3079" width="17" style="57" customWidth="1"/>
    <col min="3080" max="3328" width="11.42578125" style="57"/>
    <col min="3329" max="3329" width="44.28515625" style="57" bestFit="1" customWidth="1"/>
    <col min="3330" max="3335" width="17" style="57" customWidth="1"/>
    <col min="3336" max="3584" width="11.42578125" style="57"/>
    <col min="3585" max="3585" width="44.28515625" style="57" bestFit="1" customWidth="1"/>
    <col min="3586" max="3591" width="17" style="57" customWidth="1"/>
    <col min="3592" max="3840" width="11.42578125" style="57"/>
    <col min="3841" max="3841" width="44.28515625" style="57" bestFit="1" customWidth="1"/>
    <col min="3842" max="3847" width="17" style="57" customWidth="1"/>
    <col min="3848" max="4096" width="11.42578125" style="57"/>
    <col min="4097" max="4097" width="44.28515625" style="57" bestFit="1" customWidth="1"/>
    <col min="4098" max="4103" width="17" style="57" customWidth="1"/>
    <col min="4104" max="4352" width="11.42578125" style="57"/>
    <col min="4353" max="4353" width="44.28515625" style="57" bestFit="1" customWidth="1"/>
    <col min="4354" max="4359" width="17" style="57" customWidth="1"/>
    <col min="4360" max="4608" width="11.42578125" style="57"/>
    <col min="4609" max="4609" width="44.28515625" style="57" bestFit="1" customWidth="1"/>
    <col min="4610" max="4615" width="17" style="57" customWidth="1"/>
    <col min="4616" max="4864" width="11.42578125" style="57"/>
    <col min="4865" max="4865" width="44.28515625" style="57" bestFit="1" customWidth="1"/>
    <col min="4866" max="4871" width="17" style="57" customWidth="1"/>
    <col min="4872" max="5120" width="11.42578125" style="57"/>
    <col min="5121" max="5121" width="44.28515625" style="57" bestFit="1" customWidth="1"/>
    <col min="5122" max="5127" width="17" style="57" customWidth="1"/>
    <col min="5128" max="5376" width="11.42578125" style="57"/>
    <col min="5377" max="5377" width="44.28515625" style="57" bestFit="1" customWidth="1"/>
    <col min="5378" max="5383" width="17" style="57" customWidth="1"/>
    <col min="5384" max="5632" width="11.42578125" style="57"/>
    <col min="5633" max="5633" width="44.28515625" style="57" bestFit="1" customWidth="1"/>
    <col min="5634" max="5639" width="17" style="57" customWidth="1"/>
    <col min="5640" max="5888" width="11.42578125" style="57"/>
    <col min="5889" max="5889" width="44.28515625" style="57" bestFit="1" customWidth="1"/>
    <col min="5890" max="5895" width="17" style="57" customWidth="1"/>
    <col min="5896" max="6144" width="11.42578125" style="57"/>
    <col min="6145" max="6145" width="44.28515625" style="57" bestFit="1" customWidth="1"/>
    <col min="6146" max="6151" width="17" style="57" customWidth="1"/>
    <col min="6152" max="6400" width="11.42578125" style="57"/>
    <col min="6401" max="6401" width="44.28515625" style="57" bestFit="1" customWidth="1"/>
    <col min="6402" max="6407" width="17" style="57" customWidth="1"/>
    <col min="6408" max="6656" width="11.42578125" style="57"/>
    <col min="6657" max="6657" width="44.28515625" style="57" bestFit="1" customWidth="1"/>
    <col min="6658" max="6663" width="17" style="57" customWidth="1"/>
    <col min="6664" max="6912" width="11.42578125" style="57"/>
    <col min="6913" max="6913" width="44.28515625" style="57" bestFit="1" customWidth="1"/>
    <col min="6914" max="6919" width="17" style="57" customWidth="1"/>
    <col min="6920" max="7168" width="11.42578125" style="57"/>
    <col min="7169" max="7169" width="44.28515625" style="57" bestFit="1" customWidth="1"/>
    <col min="7170" max="7175" width="17" style="57" customWidth="1"/>
    <col min="7176" max="7424" width="11.42578125" style="57"/>
    <col min="7425" max="7425" width="44.28515625" style="57" bestFit="1" customWidth="1"/>
    <col min="7426" max="7431" width="17" style="57" customWidth="1"/>
    <col min="7432" max="7680" width="11.42578125" style="57"/>
    <col min="7681" max="7681" width="44.28515625" style="57" bestFit="1" customWidth="1"/>
    <col min="7682" max="7687" width="17" style="57" customWidth="1"/>
    <col min="7688" max="7936" width="11.42578125" style="57"/>
    <col min="7937" max="7937" width="44.28515625" style="57" bestFit="1" customWidth="1"/>
    <col min="7938" max="7943" width="17" style="57" customWidth="1"/>
    <col min="7944" max="8192" width="11.42578125" style="57"/>
    <col min="8193" max="8193" width="44.28515625" style="57" bestFit="1" customWidth="1"/>
    <col min="8194" max="8199" width="17" style="57" customWidth="1"/>
    <col min="8200" max="8448" width="11.42578125" style="57"/>
    <col min="8449" max="8449" width="44.28515625" style="57" bestFit="1" customWidth="1"/>
    <col min="8450" max="8455" width="17" style="57" customWidth="1"/>
    <col min="8456" max="8704" width="11.42578125" style="57"/>
    <col min="8705" max="8705" width="44.28515625" style="57" bestFit="1" customWidth="1"/>
    <col min="8706" max="8711" width="17" style="57" customWidth="1"/>
    <col min="8712" max="8960" width="11.42578125" style="57"/>
    <col min="8961" max="8961" width="44.28515625" style="57" bestFit="1" customWidth="1"/>
    <col min="8962" max="8967" width="17" style="57" customWidth="1"/>
    <col min="8968" max="9216" width="11.42578125" style="57"/>
    <col min="9217" max="9217" width="44.28515625" style="57" bestFit="1" customWidth="1"/>
    <col min="9218" max="9223" width="17" style="57" customWidth="1"/>
    <col min="9224" max="9472" width="11.42578125" style="57"/>
    <col min="9473" max="9473" width="44.28515625" style="57" bestFit="1" customWidth="1"/>
    <col min="9474" max="9479" width="17" style="57" customWidth="1"/>
    <col min="9480" max="9728" width="11.42578125" style="57"/>
    <col min="9729" max="9729" width="44.28515625" style="57" bestFit="1" customWidth="1"/>
    <col min="9730" max="9735" width="17" style="57" customWidth="1"/>
    <col min="9736" max="9984" width="11.42578125" style="57"/>
    <col min="9985" max="9985" width="44.28515625" style="57" bestFit="1" customWidth="1"/>
    <col min="9986" max="9991" width="17" style="57" customWidth="1"/>
    <col min="9992" max="10240" width="11.42578125" style="57"/>
    <col min="10241" max="10241" width="44.28515625" style="57" bestFit="1" customWidth="1"/>
    <col min="10242" max="10247" width="17" style="57" customWidth="1"/>
    <col min="10248" max="10496" width="11.42578125" style="57"/>
    <col min="10497" max="10497" width="44.28515625" style="57" bestFit="1" customWidth="1"/>
    <col min="10498" max="10503" width="17" style="57" customWidth="1"/>
    <col min="10504" max="10752" width="11.42578125" style="57"/>
    <col min="10753" max="10753" width="44.28515625" style="57" bestFit="1" customWidth="1"/>
    <col min="10754" max="10759" width="17" style="57" customWidth="1"/>
    <col min="10760" max="11008" width="11.42578125" style="57"/>
    <col min="11009" max="11009" width="44.28515625" style="57" bestFit="1" customWidth="1"/>
    <col min="11010" max="11015" width="17" style="57" customWidth="1"/>
    <col min="11016" max="11264" width="11.42578125" style="57"/>
    <col min="11265" max="11265" width="44.28515625" style="57" bestFit="1" customWidth="1"/>
    <col min="11266" max="11271" width="17" style="57" customWidth="1"/>
    <col min="11272" max="11520" width="11.42578125" style="57"/>
    <col min="11521" max="11521" width="44.28515625" style="57" bestFit="1" customWidth="1"/>
    <col min="11522" max="11527" width="17" style="57" customWidth="1"/>
    <col min="11528" max="11776" width="11.42578125" style="57"/>
    <col min="11777" max="11777" width="44.28515625" style="57" bestFit="1" customWidth="1"/>
    <col min="11778" max="11783" width="17" style="57" customWidth="1"/>
    <col min="11784" max="12032" width="11.42578125" style="57"/>
    <col min="12033" max="12033" width="44.28515625" style="57" bestFit="1" customWidth="1"/>
    <col min="12034" max="12039" width="17" style="57" customWidth="1"/>
    <col min="12040" max="12288" width="11.42578125" style="57"/>
    <col min="12289" max="12289" width="44.28515625" style="57" bestFit="1" customWidth="1"/>
    <col min="12290" max="12295" width="17" style="57" customWidth="1"/>
    <col min="12296" max="12544" width="11.42578125" style="57"/>
    <col min="12545" max="12545" width="44.28515625" style="57" bestFit="1" customWidth="1"/>
    <col min="12546" max="12551" width="17" style="57" customWidth="1"/>
    <col min="12552" max="12800" width="11.42578125" style="57"/>
    <col min="12801" max="12801" width="44.28515625" style="57" bestFit="1" customWidth="1"/>
    <col min="12802" max="12807" width="17" style="57" customWidth="1"/>
    <col min="12808" max="13056" width="11.42578125" style="57"/>
    <col min="13057" max="13057" width="44.28515625" style="57" bestFit="1" customWidth="1"/>
    <col min="13058" max="13063" width="17" style="57" customWidth="1"/>
    <col min="13064" max="13312" width="11.42578125" style="57"/>
    <col min="13313" max="13313" width="44.28515625" style="57" bestFit="1" customWidth="1"/>
    <col min="13314" max="13319" width="17" style="57" customWidth="1"/>
    <col min="13320" max="13568" width="11.42578125" style="57"/>
    <col min="13569" max="13569" width="44.28515625" style="57" bestFit="1" customWidth="1"/>
    <col min="13570" max="13575" width="17" style="57" customWidth="1"/>
    <col min="13576" max="13824" width="11.42578125" style="57"/>
    <col min="13825" max="13825" width="44.28515625" style="57" bestFit="1" customWidth="1"/>
    <col min="13826" max="13831" width="17" style="57" customWidth="1"/>
    <col min="13832" max="14080" width="11.42578125" style="57"/>
    <col min="14081" max="14081" width="44.28515625" style="57" bestFit="1" customWidth="1"/>
    <col min="14082" max="14087" width="17" style="57" customWidth="1"/>
    <col min="14088" max="14336" width="11.42578125" style="57"/>
    <col min="14337" max="14337" width="44.28515625" style="57" bestFit="1" customWidth="1"/>
    <col min="14338" max="14343" width="17" style="57" customWidth="1"/>
    <col min="14344" max="14592" width="11.42578125" style="57"/>
    <col min="14593" max="14593" width="44.28515625" style="57" bestFit="1" customWidth="1"/>
    <col min="14594" max="14599" width="17" style="57" customWidth="1"/>
    <col min="14600" max="14848" width="11.42578125" style="57"/>
    <col min="14849" max="14849" width="44.28515625" style="57" bestFit="1" customWidth="1"/>
    <col min="14850" max="14855" width="17" style="57" customWidth="1"/>
    <col min="14856" max="15104" width="11.42578125" style="57"/>
    <col min="15105" max="15105" width="44.28515625" style="57" bestFit="1" customWidth="1"/>
    <col min="15106" max="15111" width="17" style="57" customWidth="1"/>
    <col min="15112" max="15360" width="11.42578125" style="57"/>
    <col min="15361" max="15361" width="44.28515625" style="57" bestFit="1" customWidth="1"/>
    <col min="15362" max="15367" width="17" style="57" customWidth="1"/>
    <col min="15368" max="15616" width="11.42578125" style="57"/>
    <col min="15617" max="15617" width="44.28515625" style="57" bestFit="1" customWidth="1"/>
    <col min="15618" max="15623" width="17" style="57" customWidth="1"/>
    <col min="15624" max="15872" width="11.42578125" style="57"/>
    <col min="15873" max="15873" width="44.28515625" style="57" bestFit="1" customWidth="1"/>
    <col min="15874" max="15879" width="17" style="57" customWidth="1"/>
    <col min="15880" max="16128" width="11.42578125" style="57"/>
    <col min="16129" max="16129" width="44.28515625" style="57" bestFit="1" customWidth="1"/>
    <col min="16130" max="16135" width="17" style="57" customWidth="1"/>
    <col min="16136" max="16384" width="11.42578125" style="57"/>
  </cols>
  <sheetData>
    <row r="1" spans="1:7" ht="66" customHeight="1" x14ac:dyDescent="0.2">
      <c r="A1" s="96" t="s">
        <v>91</v>
      </c>
      <c r="B1" s="96"/>
      <c r="C1" s="96"/>
      <c r="D1" s="96"/>
      <c r="E1" s="96"/>
      <c r="F1" s="96"/>
      <c r="G1" s="96"/>
    </row>
    <row r="5" spans="1:7" ht="51.75" thickBot="1" x14ac:dyDescent="0.25">
      <c r="B5" s="97" t="s">
        <v>37</v>
      </c>
      <c r="C5" s="97" t="s">
        <v>92</v>
      </c>
      <c r="D5" s="97" t="s">
        <v>93</v>
      </c>
      <c r="E5" s="97" t="s">
        <v>94</v>
      </c>
      <c r="F5" s="97" t="s">
        <v>45</v>
      </c>
      <c r="G5" s="97" t="s">
        <v>95</v>
      </c>
    </row>
    <row r="6" spans="1:7" x14ac:dyDescent="0.2">
      <c r="B6" s="98"/>
      <c r="C6" s="98"/>
      <c r="D6" s="98"/>
      <c r="E6" s="98"/>
      <c r="F6" s="98"/>
      <c r="G6" s="98"/>
    </row>
    <row r="7" spans="1:7" ht="21" customHeight="1" x14ac:dyDescent="0.2">
      <c r="A7" s="99" t="s">
        <v>96</v>
      </c>
      <c r="B7" s="100">
        <v>3150000</v>
      </c>
      <c r="C7" s="100">
        <f>+'[1]Est de sit Fin'!N43</f>
        <v>630000</v>
      </c>
      <c r="D7" s="100">
        <f>+'[1]Est de sit Fin'!N44</f>
        <v>2122995.8600000003</v>
      </c>
      <c r="E7" s="100">
        <f>+'[1]Est de sit Fin'!N45</f>
        <v>762748.75347870286</v>
      </c>
      <c r="F7" s="100">
        <v>316007.92</v>
      </c>
      <c r="G7" s="100">
        <f>SUM(B7:F7)</f>
        <v>6981752.5334787033</v>
      </c>
    </row>
    <row r="8" spans="1:7" ht="21" customHeight="1" x14ac:dyDescent="0.2">
      <c r="A8" s="57" t="s">
        <v>97</v>
      </c>
      <c r="B8" s="98"/>
      <c r="C8" s="98"/>
      <c r="D8" s="98">
        <v>762748.75</v>
      </c>
      <c r="E8" s="98">
        <v>-762748.75</v>
      </c>
      <c r="F8" s="98"/>
      <c r="G8" s="100">
        <f>SUM(B8:F8)</f>
        <v>0</v>
      </c>
    </row>
    <row r="9" spans="1:7" ht="21" customHeight="1" x14ac:dyDescent="0.2">
      <c r="A9" s="57" t="s">
        <v>98</v>
      </c>
      <c r="B9" s="98"/>
      <c r="C9" s="98"/>
      <c r="D9" s="98">
        <v>-656250</v>
      </c>
      <c r="E9" s="98"/>
      <c r="F9" s="98"/>
      <c r="G9" s="100">
        <f>SUM(B9:F9)</f>
        <v>-656250</v>
      </c>
    </row>
    <row r="10" spans="1:7" ht="21" customHeight="1" x14ac:dyDescent="0.2">
      <c r="A10" s="101" t="s">
        <v>99</v>
      </c>
      <c r="B10" s="98"/>
      <c r="C10" s="98">
        <f>+'[1]Est Res'!D41</f>
        <v>0</v>
      </c>
      <c r="D10" s="98"/>
      <c r="E10" s="98"/>
      <c r="F10" s="98"/>
      <c r="G10" s="100">
        <f>SUM(B10:F10)</f>
        <v>0</v>
      </c>
    </row>
    <row r="11" spans="1:7" ht="21" customHeight="1" x14ac:dyDescent="0.2">
      <c r="A11" s="57" t="s">
        <v>100</v>
      </c>
      <c r="B11" s="98"/>
      <c r="C11" s="98"/>
      <c r="D11" s="98"/>
      <c r="E11" s="98">
        <f>+'[1]Est Res'!D47</f>
        <v>557560.7379999999</v>
      </c>
      <c r="F11" s="98"/>
      <c r="G11" s="100">
        <f>SUM(B11:F11)</f>
        <v>557560.7379999999</v>
      </c>
    </row>
    <row r="12" spans="1:7" ht="21" customHeight="1" thickBot="1" x14ac:dyDescent="0.25">
      <c r="A12" s="99" t="s">
        <v>101</v>
      </c>
      <c r="B12" s="102">
        <f t="shared" ref="B12:G12" si="0">SUM(B7:B11)</f>
        <v>3150000</v>
      </c>
      <c r="C12" s="102">
        <f t="shared" si="0"/>
        <v>630000</v>
      </c>
      <c r="D12" s="102">
        <f t="shared" si="0"/>
        <v>2229494.6100000003</v>
      </c>
      <c r="E12" s="102">
        <f t="shared" si="0"/>
        <v>557560.74147870275</v>
      </c>
      <c r="F12" s="102">
        <f t="shared" si="0"/>
        <v>316007.92</v>
      </c>
      <c r="G12" s="102">
        <f t="shared" si="0"/>
        <v>6883063.2714787032</v>
      </c>
    </row>
    <row r="13" spans="1:7" x14ac:dyDescent="0.2">
      <c r="B13" s="98"/>
      <c r="C13" s="98"/>
      <c r="D13" s="98"/>
      <c r="E13" s="98"/>
      <c r="F13" s="98"/>
      <c r="G13" s="98"/>
    </row>
    <row r="14" spans="1:7" x14ac:dyDescent="0.2">
      <c r="B14" s="98"/>
      <c r="C14" s="98"/>
      <c r="D14" s="98"/>
      <c r="E14" s="98"/>
      <c r="F14" s="98"/>
      <c r="G14" s="98"/>
    </row>
    <row r="15" spans="1:7" x14ac:dyDescent="0.2">
      <c r="B15" s="98"/>
      <c r="C15" s="98"/>
      <c r="D15" s="98"/>
      <c r="E15" s="98"/>
      <c r="F15" s="98"/>
      <c r="G15" s="98"/>
    </row>
    <row r="16" spans="1:7" x14ac:dyDescent="0.2">
      <c r="B16" s="98"/>
      <c r="C16" s="98"/>
      <c r="D16" s="98"/>
      <c r="E16" s="98"/>
      <c r="F16" s="98"/>
      <c r="G16" s="98"/>
    </row>
    <row r="17" spans="1:7" x14ac:dyDescent="0.2">
      <c r="B17" s="103"/>
      <c r="C17" s="103"/>
      <c r="D17" s="103"/>
      <c r="E17" s="103"/>
      <c r="F17" s="103"/>
      <c r="G17" s="98"/>
    </row>
    <row r="18" spans="1:7" x14ac:dyDescent="0.2">
      <c r="B18" s="98"/>
      <c r="C18" s="98"/>
      <c r="D18" s="98"/>
      <c r="E18" s="98"/>
      <c r="F18" s="104"/>
      <c r="G18" s="98"/>
    </row>
    <row r="19" spans="1:7" x14ac:dyDescent="0.2">
      <c r="E19" s="105"/>
      <c r="F19" s="106"/>
    </row>
    <row r="22" spans="1:7" x14ac:dyDescent="0.2">
      <c r="A22" s="107" t="s">
        <v>102</v>
      </c>
      <c r="B22" s="108" t="s">
        <v>103</v>
      </c>
      <c r="C22" s="108"/>
      <c r="D22" s="108"/>
      <c r="E22" s="109" t="s">
        <v>104</v>
      </c>
      <c r="F22" s="110"/>
      <c r="G22" s="110"/>
    </row>
    <row r="23" spans="1:7" x14ac:dyDescent="0.2">
      <c r="A23" s="107" t="s">
        <v>84</v>
      </c>
      <c r="B23" s="108" t="s">
        <v>85</v>
      </c>
      <c r="C23" s="108"/>
      <c r="D23" s="108"/>
      <c r="E23" s="111" t="s">
        <v>89</v>
      </c>
      <c r="F23" s="108"/>
      <c r="G23" s="108"/>
    </row>
    <row r="24" spans="1:7" x14ac:dyDescent="0.2">
      <c r="A24" s="112" t="s">
        <v>86</v>
      </c>
      <c r="B24" s="108" t="s">
        <v>87</v>
      </c>
      <c r="C24" s="108"/>
      <c r="D24" s="108"/>
      <c r="E24" s="111" t="s">
        <v>90</v>
      </c>
      <c r="F24" s="108"/>
      <c r="G24" s="108"/>
    </row>
  </sheetData>
  <mergeCells count="7">
    <mergeCell ref="A1:G1"/>
    <mergeCell ref="B22:D22"/>
    <mergeCell ref="E22:G22"/>
    <mergeCell ref="B23:D23"/>
    <mergeCell ref="E23:G23"/>
    <mergeCell ref="B24:D24"/>
    <mergeCell ref="E24:G24"/>
  </mergeCells>
  <pageMargins left="0.78740157480314965" right="0.78740157480314965" top="1.4960629921259843" bottom="0.98425196850393704" header="0.62992125984251968" footer="0"/>
  <pageSetup scale="83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tabSelected="1" topLeftCell="A34" workbookViewId="0">
      <selection sqref="A1:E1"/>
    </sheetView>
  </sheetViews>
  <sheetFormatPr baseColWidth="10" defaultRowHeight="12" x14ac:dyDescent="0.2"/>
  <cols>
    <col min="1" max="1" width="30.28515625" style="114" customWidth="1"/>
    <col min="2" max="2" width="28.140625" style="114" customWidth="1"/>
    <col min="3" max="3" width="14.85546875" style="114" bestFit="1" customWidth="1"/>
    <col min="4" max="4" width="4.28515625" style="114" customWidth="1"/>
    <col min="5" max="5" width="14.85546875" style="114" customWidth="1"/>
    <col min="6" max="256" width="11.42578125" style="114"/>
    <col min="257" max="257" width="30.28515625" style="114" customWidth="1"/>
    <col min="258" max="258" width="28.140625" style="114" customWidth="1"/>
    <col min="259" max="259" width="14.85546875" style="114" bestFit="1" customWidth="1"/>
    <col min="260" max="260" width="4.28515625" style="114" customWidth="1"/>
    <col min="261" max="261" width="14.85546875" style="114" customWidth="1"/>
    <col min="262" max="512" width="11.42578125" style="114"/>
    <col min="513" max="513" width="30.28515625" style="114" customWidth="1"/>
    <col min="514" max="514" width="28.140625" style="114" customWidth="1"/>
    <col min="515" max="515" width="14.85546875" style="114" bestFit="1" customWidth="1"/>
    <col min="516" max="516" width="4.28515625" style="114" customWidth="1"/>
    <col min="517" max="517" width="14.85546875" style="114" customWidth="1"/>
    <col min="518" max="768" width="11.42578125" style="114"/>
    <col min="769" max="769" width="30.28515625" style="114" customWidth="1"/>
    <col min="770" max="770" width="28.140625" style="114" customWidth="1"/>
    <col min="771" max="771" width="14.85546875" style="114" bestFit="1" customWidth="1"/>
    <col min="772" max="772" width="4.28515625" style="114" customWidth="1"/>
    <col min="773" max="773" width="14.85546875" style="114" customWidth="1"/>
    <col min="774" max="1024" width="11.42578125" style="114"/>
    <col min="1025" max="1025" width="30.28515625" style="114" customWidth="1"/>
    <col min="1026" max="1026" width="28.140625" style="114" customWidth="1"/>
    <col min="1027" max="1027" width="14.85546875" style="114" bestFit="1" customWidth="1"/>
    <col min="1028" max="1028" width="4.28515625" style="114" customWidth="1"/>
    <col min="1029" max="1029" width="14.85546875" style="114" customWidth="1"/>
    <col min="1030" max="1280" width="11.42578125" style="114"/>
    <col min="1281" max="1281" width="30.28515625" style="114" customWidth="1"/>
    <col min="1282" max="1282" width="28.140625" style="114" customWidth="1"/>
    <col min="1283" max="1283" width="14.85546875" style="114" bestFit="1" customWidth="1"/>
    <col min="1284" max="1284" width="4.28515625" style="114" customWidth="1"/>
    <col min="1285" max="1285" width="14.85546875" style="114" customWidth="1"/>
    <col min="1286" max="1536" width="11.42578125" style="114"/>
    <col min="1537" max="1537" width="30.28515625" style="114" customWidth="1"/>
    <col min="1538" max="1538" width="28.140625" style="114" customWidth="1"/>
    <col min="1539" max="1539" width="14.85546875" style="114" bestFit="1" customWidth="1"/>
    <col min="1540" max="1540" width="4.28515625" style="114" customWidth="1"/>
    <col min="1541" max="1541" width="14.85546875" style="114" customWidth="1"/>
    <col min="1542" max="1792" width="11.42578125" style="114"/>
    <col min="1793" max="1793" width="30.28515625" style="114" customWidth="1"/>
    <col min="1794" max="1794" width="28.140625" style="114" customWidth="1"/>
    <col min="1795" max="1795" width="14.85546875" style="114" bestFit="1" customWidth="1"/>
    <col min="1796" max="1796" width="4.28515625" style="114" customWidth="1"/>
    <col min="1797" max="1797" width="14.85546875" style="114" customWidth="1"/>
    <col min="1798" max="2048" width="11.42578125" style="114"/>
    <col min="2049" max="2049" width="30.28515625" style="114" customWidth="1"/>
    <col min="2050" max="2050" width="28.140625" style="114" customWidth="1"/>
    <col min="2051" max="2051" width="14.85546875" style="114" bestFit="1" customWidth="1"/>
    <col min="2052" max="2052" width="4.28515625" style="114" customWidth="1"/>
    <col min="2053" max="2053" width="14.85546875" style="114" customWidth="1"/>
    <col min="2054" max="2304" width="11.42578125" style="114"/>
    <col min="2305" max="2305" width="30.28515625" style="114" customWidth="1"/>
    <col min="2306" max="2306" width="28.140625" style="114" customWidth="1"/>
    <col min="2307" max="2307" width="14.85546875" style="114" bestFit="1" customWidth="1"/>
    <col min="2308" max="2308" width="4.28515625" style="114" customWidth="1"/>
    <col min="2309" max="2309" width="14.85546875" style="114" customWidth="1"/>
    <col min="2310" max="2560" width="11.42578125" style="114"/>
    <col min="2561" max="2561" width="30.28515625" style="114" customWidth="1"/>
    <col min="2562" max="2562" width="28.140625" style="114" customWidth="1"/>
    <col min="2563" max="2563" width="14.85546875" style="114" bestFit="1" customWidth="1"/>
    <col min="2564" max="2564" width="4.28515625" style="114" customWidth="1"/>
    <col min="2565" max="2565" width="14.85546875" style="114" customWidth="1"/>
    <col min="2566" max="2816" width="11.42578125" style="114"/>
    <col min="2817" max="2817" width="30.28515625" style="114" customWidth="1"/>
    <col min="2818" max="2818" width="28.140625" style="114" customWidth="1"/>
    <col min="2819" max="2819" width="14.85546875" style="114" bestFit="1" customWidth="1"/>
    <col min="2820" max="2820" width="4.28515625" style="114" customWidth="1"/>
    <col min="2821" max="2821" width="14.85546875" style="114" customWidth="1"/>
    <col min="2822" max="3072" width="11.42578125" style="114"/>
    <col min="3073" max="3073" width="30.28515625" style="114" customWidth="1"/>
    <col min="3074" max="3074" width="28.140625" style="114" customWidth="1"/>
    <col min="3075" max="3075" width="14.85546875" style="114" bestFit="1" customWidth="1"/>
    <col min="3076" max="3076" width="4.28515625" style="114" customWidth="1"/>
    <col min="3077" max="3077" width="14.85546875" style="114" customWidth="1"/>
    <col min="3078" max="3328" width="11.42578125" style="114"/>
    <col min="3329" max="3329" width="30.28515625" style="114" customWidth="1"/>
    <col min="3330" max="3330" width="28.140625" style="114" customWidth="1"/>
    <col min="3331" max="3331" width="14.85546875" style="114" bestFit="1" customWidth="1"/>
    <col min="3332" max="3332" width="4.28515625" style="114" customWidth="1"/>
    <col min="3333" max="3333" width="14.85546875" style="114" customWidth="1"/>
    <col min="3334" max="3584" width="11.42578125" style="114"/>
    <col min="3585" max="3585" width="30.28515625" style="114" customWidth="1"/>
    <col min="3586" max="3586" width="28.140625" style="114" customWidth="1"/>
    <col min="3587" max="3587" width="14.85546875" style="114" bestFit="1" customWidth="1"/>
    <col min="3588" max="3588" width="4.28515625" style="114" customWidth="1"/>
    <col min="3589" max="3589" width="14.85546875" style="114" customWidth="1"/>
    <col min="3590" max="3840" width="11.42578125" style="114"/>
    <col min="3841" max="3841" width="30.28515625" style="114" customWidth="1"/>
    <col min="3842" max="3842" width="28.140625" style="114" customWidth="1"/>
    <col min="3843" max="3843" width="14.85546875" style="114" bestFit="1" customWidth="1"/>
    <col min="3844" max="3844" width="4.28515625" style="114" customWidth="1"/>
    <col min="3845" max="3845" width="14.85546875" style="114" customWidth="1"/>
    <col min="3846" max="4096" width="11.42578125" style="114"/>
    <col min="4097" max="4097" width="30.28515625" style="114" customWidth="1"/>
    <col min="4098" max="4098" width="28.140625" style="114" customWidth="1"/>
    <col min="4099" max="4099" width="14.85546875" style="114" bestFit="1" customWidth="1"/>
    <col min="4100" max="4100" width="4.28515625" style="114" customWidth="1"/>
    <col min="4101" max="4101" width="14.85546875" style="114" customWidth="1"/>
    <col min="4102" max="4352" width="11.42578125" style="114"/>
    <col min="4353" max="4353" width="30.28515625" style="114" customWidth="1"/>
    <col min="4354" max="4354" width="28.140625" style="114" customWidth="1"/>
    <col min="4355" max="4355" width="14.85546875" style="114" bestFit="1" customWidth="1"/>
    <col min="4356" max="4356" width="4.28515625" style="114" customWidth="1"/>
    <col min="4357" max="4357" width="14.85546875" style="114" customWidth="1"/>
    <col min="4358" max="4608" width="11.42578125" style="114"/>
    <col min="4609" max="4609" width="30.28515625" style="114" customWidth="1"/>
    <col min="4610" max="4610" width="28.140625" style="114" customWidth="1"/>
    <col min="4611" max="4611" width="14.85546875" style="114" bestFit="1" customWidth="1"/>
    <col min="4612" max="4612" width="4.28515625" style="114" customWidth="1"/>
    <col min="4613" max="4613" width="14.85546875" style="114" customWidth="1"/>
    <col min="4614" max="4864" width="11.42578125" style="114"/>
    <col min="4865" max="4865" width="30.28515625" style="114" customWidth="1"/>
    <col min="4866" max="4866" width="28.140625" style="114" customWidth="1"/>
    <col min="4867" max="4867" width="14.85546875" style="114" bestFit="1" customWidth="1"/>
    <col min="4868" max="4868" width="4.28515625" style="114" customWidth="1"/>
    <col min="4869" max="4869" width="14.85546875" style="114" customWidth="1"/>
    <col min="4870" max="5120" width="11.42578125" style="114"/>
    <col min="5121" max="5121" width="30.28515625" style="114" customWidth="1"/>
    <col min="5122" max="5122" width="28.140625" style="114" customWidth="1"/>
    <col min="5123" max="5123" width="14.85546875" style="114" bestFit="1" customWidth="1"/>
    <col min="5124" max="5124" width="4.28515625" style="114" customWidth="1"/>
    <col min="5125" max="5125" width="14.85546875" style="114" customWidth="1"/>
    <col min="5126" max="5376" width="11.42578125" style="114"/>
    <col min="5377" max="5377" width="30.28515625" style="114" customWidth="1"/>
    <col min="5378" max="5378" width="28.140625" style="114" customWidth="1"/>
    <col min="5379" max="5379" width="14.85546875" style="114" bestFit="1" customWidth="1"/>
    <col min="5380" max="5380" width="4.28515625" style="114" customWidth="1"/>
    <col min="5381" max="5381" width="14.85546875" style="114" customWidth="1"/>
    <col min="5382" max="5632" width="11.42578125" style="114"/>
    <col min="5633" max="5633" width="30.28515625" style="114" customWidth="1"/>
    <col min="5634" max="5634" width="28.140625" style="114" customWidth="1"/>
    <col min="5635" max="5635" width="14.85546875" style="114" bestFit="1" customWidth="1"/>
    <col min="5636" max="5636" width="4.28515625" style="114" customWidth="1"/>
    <col min="5637" max="5637" width="14.85546875" style="114" customWidth="1"/>
    <col min="5638" max="5888" width="11.42578125" style="114"/>
    <col min="5889" max="5889" width="30.28515625" style="114" customWidth="1"/>
    <col min="5890" max="5890" width="28.140625" style="114" customWidth="1"/>
    <col min="5891" max="5891" width="14.85546875" style="114" bestFit="1" customWidth="1"/>
    <col min="5892" max="5892" width="4.28515625" style="114" customWidth="1"/>
    <col min="5893" max="5893" width="14.85546875" style="114" customWidth="1"/>
    <col min="5894" max="6144" width="11.42578125" style="114"/>
    <col min="6145" max="6145" width="30.28515625" style="114" customWidth="1"/>
    <col min="6146" max="6146" width="28.140625" style="114" customWidth="1"/>
    <col min="6147" max="6147" width="14.85546875" style="114" bestFit="1" customWidth="1"/>
    <col min="6148" max="6148" width="4.28515625" style="114" customWidth="1"/>
    <col min="6149" max="6149" width="14.85546875" style="114" customWidth="1"/>
    <col min="6150" max="6400" width="11.42578125" style="114"/>
    <col min="6401" max="6401" width="30.28515625" style="114" customWidth="1"/>
    <col min="6402" max="6402" width="28.140625" style="114" customWidth="1"/>
    <col min="6403" max="6403" width="14.85546875" style="114" bestFit="1" customWidth="1"/>
    <col min="6404" max="6404" width="4.28515625" style="114" customWidth="1"/>
    <col min="6405" max="6405" width="14.85546875" style="114" customWidth="1"/>
    <col min="6406" max="6656" width="11.42578125" style="114"/>
    <col min="6657" max="6657" width="30.28515625" style="114" customWidth="1"/>
    <col min="6658" max="6658" width="28.140625" style="114" customWidth="1"/>
    <col min="6659" max="6659" width="14.85546875" style="114" bestFit="1" customWidth="1"/>
    <col min="6660" max="6660" width="4.28515625" style="114" customWidth="1"/>
    <col min="6661" max="6661" width="14.85546875" style="114" customWidth="1"/>
    <col min="6662" max="6912" width="11.42578125" style="114"/>
    <col min="6913" max="6913" width="30.28515625" style="114" customWidth="1"/>
    <col min="6914" max="6914" width="28.140625" style="114" customWidth="1"/>
    <col min="6915" max="6915" width="14.85546875" style="114" bestFit="1" customWidth="1"/>
    <col min="6916" max="6916" width="4.28515625" style="114" customWidth="1"/>
    <col min="6917" max="6917" width="14.85546875" style="114" customWidth="1"/>
    <col min="6918" max="7168" width="11.42578125" style="114"/>
    <col min="7169" max="7169" width="30.28515625" style="114" customWidth="1"/>
    <col min="7170" max="7170" width="28.140625" style="114" customWidth="1"/>
    <col min="7171" max="7171" width="14.85546875" style="114" bestFit="1" customWidth="1"/>
    <col min="7172" max="7172" width="4.28515625" style="114" customWidth="1"/>
    <col min="7173" max="7173" width="14.85546875" style="114" customWidth="1"/>
    <col min="7174" max="7424" width="11.42578125" style="114"/>
    <col min="7425" max="7425" width="30.28515625" style="114" customWidth="1"/>
    <col min="7426" max="7426" width="28.140625" style="114" customWidth="1"/>
    <col min="7427" max="7427" width="14.85546875" style="114" bestFit="1" customWidth="1"/>
    <col min="7428" max="7428" width="4.28515625" style="114" customWidth="1"/>
    <col min="7429" max="7429" width="14.85546875" style="114" customWidth="1"/>
    <col min="7430" max="7680" width="11.42578125" style="114"/>
    <col min="7681" max="7681" width="30.28515625" style="114" customWidth="1"/>
    <col min="7682" max="7682" width="28.140625" style="114" customWidth="1"/>
    <col min="7683" max="7683" width="14.85546875" style="114" bestFit="1" customWidth="1"/>
    <col min="7684" max="7684" width="4.28515625" style="114" customWidth="1"/>
    <col min="7685" max="7685" width="14.85546875" style="114" customWidth="1"/>
    <col min="7686" max="7936" width="11.42578125" style="114"/>
    <col min="7937" max="7937" width="30.28515625" style="114" customWidth="1"/>
    <col min="7938" max="7938" width="28.140625" style="114" customWidth="1"/>
    <col min="7939" max="7939" width="14.85546875" style="114" bestFit="1" customWidth="1"/>
    <col min="7940" max="7940" width="4.28515625" style="114" customWidth="1"/>
    <col min="7941" max="7941" width="14.85546875" style="114" customWidth="1"/>
    <col min="7942" max="8192" width="11.42578125" style="114"/>
    <col min="8193" max="8193" width="30.28515625" style="114" customWidth="1"/>
    <col min="8194" max="8194" width="28.140625" style="114" customWidth="1"/>
    <col min="8195" max="8195" width="14.85546875" style="114" bestFit="1" customWidth="1"/>
    <col min="8196" max="8196" width="4.28515625" style="114" customWidth="1"/>
    <col min="8197" max="8197" width="14.85546875" style="114" customWidth="1"/>
    <col min="8198" max="8448" width="11.42578125" style="114"/>
    <col min="8449" max="8449" width="30.28515625" style="114" customWidth="1"/>
    <col min="8450" max="8450" width="28.140625" style="114" customWidth="1"/>
    <col min="8451" max="8451" width="14.85546875" style="114" bestFit="1" customWidth="1"/>
    <col min="8452" max="8452" width="4.28515625" style="114" customWidth="1"/>
    <col min="8453" max="8453" width="14.85546875" style="114" customWidth="1"/>
    <col min="8454" max="8704" width="11.42578125" style="114"/>
    <col min="8705" max="8705" width="30.28515625" style="114" customWidth="1"/>
    <col min="8706" max="8706" width="28.140625" style="114" customWidth="1"/>
    <col min="8707" max="8707" width="14.85546875" style="114" bestFit="1" customWidth="1"/>
    <col min="8708" max="8708" width="4.28515625" style="114" customWidth="1"/>
    <col min="8709" max="8709" width="14.85546875" style="114" customWidth="1"/>
    <col min="8710" max="8960" width="11.42578125" style="114"/>
    <col min="8961" max="8961" width="30.28515625" style="114" customWidth="1"/>
    <col min="8962" max="8962" width="28.140625" style="114" customWidth="1"/>
    <col min="8963" max="8963" width="14.85546875" style="114" bestFit="1" customWidth="1"/>
    <col min="8964" max="8964" width="4.28515625" style="114" customWidth="1"/>
    <col min="8965" max="8965" width="14.85546875" style="114" customWidth="1"/>
    <col min="8966" max="9216" width="11.42578125" style="114"/>
    <col min="9217" max="9217" width="30.28515625" style="114" customWidth="1"/>
    <col min="9218" max="9218" width="28.140625" style="114" customWidth="1"/>
    <col min="9219" max="9219" width="14.85546875" style="114" bestFit="1" customWidth="1"/>
    <col min="9220" max="9220" width="4.28515625" style="114" customWidth="1"/>
    <col min="9221" max="9221" width="14.85546875" style="114" customWidth="1"/>
    <col min="9222" max="9472" width="11.42578125" style="114"/>
    <col min="9473" max="9473" width="30.28515625" style="114" customWidth="1"/>
    <col min="9474" max="9474" width="28.140625" style="114" customWidth="1"/>
    <col min="9475" max="9475" width="14.85546875" style="114" bestFit="1" customWidth="1"/>
    <col min="9476" max="9476" width="4.28515625" style="114" customWidth="1"/>
    <col min="9477" max="9477" width="14.85546875" style="114" customWidth="1"/>
    <col min="9478" max="9728" width="11.42578125" style="114"/>
    <col min="9729" max="9729" width="30.28515625" style="114" customWidth="1"/>
    <col min="9730" max="9730" width="28.140625" style="114" customWidth="1"/>
    <col min="9731" max="9731" width="14.85546875" style="114" bestFit="1" customWidth="1"/>
    <col min="9732" max="9732" width="4.28515625" style="114" customWidth="1"/>
    <col min="9733" max="9733" width="14.85546875" style="114" customWidth="1"/>
    <col min="9734" max="9984" width="11.42578125" style="114"/>
    <col min="9985" max="9985" width="30.28515625" style="114" customWidth="1"/>
    <col min="9986" max="9986" width="28.140625" style="114" customWidth="1"/>
    <col min="9987" max="9987" width="14.85546875" style="114" bestFit="1" customWidth="1"/>
    <col min="9988" max="9988" width="4.28515625" style="114" customWidth="1"/>
    <col min="9989" max="9989" width="14.85546875" style="114" customWidth="1"/>
    <col min="9990" max="10240" width="11.42578125" style="114"/>
    <col min="10241" max="10241" width="30.28515625" style="114" customWidth="1"/>
    <col min="10242" max="10242" width="28.140625" style="114" customWidth="1"/>
    <col min="10243" max="10243" width="14.85546875" style="114" bestFit="1" customWidth="1"/>
    <col min="10244" max="10244" width="4.28515625" style="114" customWidth="1"/>
    <col min="10245" max="10245" width="14.85546875" style="114" customWidth="1"/>
    <col min="10246" max="10496" width="11.42578125" style="114"/>
    <col min="10497" max="10497" width="30.28515625" style="114" customWidth="1"/>
    <col min="10498" max="10498" width="28.140625" style="114" customWidth="1"/>
    <col min="10499" max="10499" width="14.85546875" style="114" bestFit="1" customWidth="1"/>
    <col min="10500" max="10500" width="4.28515625" style="114" customWidth="1"/>
    <col min="10501" max="10501" width="14.85546875" style="114" customWidth="1"/>
    <col min="10502" max="10752" width="11.42578125" style="114"/>
    <col min="10753" max="10753" width="30.28515625" style="114" customWidth="1"/>
    <col min="10754" max="10754" width="28.140625" style="114" customWidth="1"/>
    <col min="10755" max="10755" width="14.85546875" style="114" bestFit="1" customWidth="1"/>
    <col min="10756" max="10756" width="4.28515625" style="114" customWidth="1"/>
    <col min="10757" max="10757" width="14.85546875" style="114" customWidth="1"/>
    <col min="10758" max="11008" width="11.42578125" style="114"/>
    <col min="11009" max="11009" width="30.28515625" style="114" customWidth="1"/>
    <col min="11010" max="11010" width="28.140625" style="114" customWidth="1"/>
    <col min="11011" max="11011" width="14.85546875" style="114" bestFit="1" customWidth="1"/>
    <col min="11012" max="11012" width="4.28515625" style="114" customWidth="1"/>
    <col min="11013" max="11013" width="14.85546875" style="114" customWidth="1"/>
    <col min="11014" max="11264" width="11.42578125" style="114"/>
    <col min="11265" max="11265" width="30.28515625" style="114" customWidth="1"/>
    <col min="11266" max="11266" width="28.140625" style="114" customWidth="1"/>
    <col min="11267" max="11267" width="14.85546875" style="114" bestFit="1" customWidth="1"/>
    <col min="11268" max="11268" width="4.28515625" style="114" customWidth="1"/>
    <col min="11269" max="11269" width="14.85546875" style="114" customWidth="1"/>
    <col min="11270" max="11520" width="11.42578125" style="114"/>
    <col min="11521" max="11521" width="30.28515625" style="114" customWidth="1"/>
    <col min="11522" max="11522" width="28.140625" style="114" customWidth="1"/>
    <col min="11523" max="11523" width="14.85546875" style="114" bestFit="1" customWidth="1"/>
    <col min="11524" max="11524" width="4.28515625" style="114" customWidth="1"/>
    <col min="11525" max="11525" width="14.85546875" style="114" customWidth="1"/>
    <col min="11526" max="11776" width="11.42578125" style="114"/>
    <col min="11777" max="11777" width="30.28515625" style="114" customWidth="1"/>
    <col min="11778" max="11778" width="28.140625" style="114" customWidth="1"/>
    <col min="11779" max="11779" width="14.85546875" style="114" bestFit="1" customWidth="1"/>
    <col min="11780" max="11780" width="4.28515625" style="114" customWidth="1"/>
    <col min="11781" max="11781" width="14.85546875" style="114" customWidth="1"/>
    <col min="11782" max="12032" width="11.42578125" style="114"/>
    <col min="12033" max="12033" width="30.28515625" style="114" customWidth="1"/>
    <col min="12034" max="12034" width="28.140625" style="114" customWidth="1"/>
    <col min="12035" max="12035" width="14.85546875" style="114" bestFit="1" customWidth="1"/>
    <col min="12036" max="12036" width="4.28515625" style="114" customWidth="1"/>
    <col min="12037" max="12037" width="14.85546875" style="114" customWidth="1"/>
    <col min="12038" max="12288" width="11.42578125" style="114"/>
    <col min="12289" max="12289" width="30.28515625" style="114" customWidth="1"/>
    <col min="12290" max="12290" width="28.140625" style="114" customWidth="1"/>
    <col min="12291" max="12291" width="14.85546875" style="114" bestFit="1" customWidth="1"/>
    <col min="12292" max="12292" width="4.28515625" style="114" customWidth="1"/>
    <col min="12293" max="12293" width="14.85546875" style="114" customWidth="1"/>
    <col min="12294" max="12544" width="11.42578125" style="114"/>
    <col min="12545" max="12545" width="30.28515625" style="114" customWidth="1"/>
    <col min="12546" max="12546" width="28.140625" style="114" customWidth="1"/>
    <col min="12547" max="12547" width="14.85546875" style="114" bestFit="1" customWidth="1"/>
    <col min="12548" max="12548" width="4.28515625" style="114" customWidth="1"/>
    <col min="12549" max="12549" width="14.85546875" style="114" customWidth="1"/>
    <col min="12550" max="12800" width="11.42578125" style="114"/>
    <col min="12801" max="12801" width="30.28515625" style="114" customWidth="1"/>
    <col min="12802" max="12802" width="28.140625" style="114" customWidth="1"/>
    <col min="12803" max="12803" width="14.85546875" style="114" bestFit="1" customWidth="1"/>
    <col min="12804" max="12804" width="4.28515625" style="114" customWidth="1"/>
    <col min="12805" max="12805" width="14.85546875" style="114" customWidth="1"/>
    <col min="12806" max="13056" width="11.42578125" style="114"/>
    <col min="13057" max="13057" width="30.28515625" style="114" customWidth="1"/>
    <col min="13058" max="13058" width="28.140625" style="114" customWidth="1"/>
    <col min="13059" max="13059" width="14.85546875" style="114" bestFit="1" customWidth="1"/>
    <col min="13060" max="13060" width="4.28515625" style="114" customWidth="1"/>
    <col min="13061" max="13061" width="14.85546875" style="114" customWidth="1"/>
    <col min="13062" max="13312" width="11.42578125" style="114"/>
    <col min="13313" max="13313" width="30.28515625" style="114" customWidth="1"/>
    <col min="13314" max="13314" width="28.140625" style="114" customWidth="1"/>
    <col min="13315" max="13315" width="14.85546875" style="114" bestFit="1" customWidth="1"/>
    <col min="13316" max="13316" width="4.28515625" style="114" customWidth="1"/>
    <col min="13317" max="13317" width="14.85546875" style="114" customWidth="1"/>
    <col min="13318" max="13568" width="11.42578125" style="114"/>
    <col min="13569" max="13569" width="30.28515625" style="114" customWidth="1"/>
    <col min="13570" max="13570" width="28.140625" style="114" customWidth="1"/>
    <col min="13571" max="13571" width="14.85546875" style="114" bestFit="1" customWidth="1"/>
    <col min="13572" max="13572" width="4.28515625" style="114" customWidth="1"/>
    <col min="13573" max="13573" width="14.85546875" style="114" customWidth="1"/>
    <col min="13574" max="13824" width="11.42578125" style="114"/>
    <col min="13825" max="13825" width="30.28515625" style="114" customWidth="1"/>
    <col min="13826" max="13826" width="28.140625" style="114" customWidth="1"/>
    <col min="13827" max="13827" width="14.85546875" style="114" bestFit="1" customWidth="1"/>
    <col min="13828" max="13828" width="4.28515625" style="114" customWidth="1"/>
    <col min="13829" max="13829" width="14.85546875" style="114" customWidth="1"/>
    <col min="13830" max="14080" width="11.42578125" style="114"/>
    <col min="14081" max="14081" width="30.28515625" style="114" customWidth="1"/>
    <col min="14082" max="14082" width="28.140625" style="114" customWidth="1"/>
    <col min="14083" max="14083" width="14.85546875" style="114" bestFit="1" customWidth="1"/>
    <col min="14084" max="14084" width="4.28515625" style="114" customWidth="1"/>
    <col min="14085" max="14085" width="14.85546875" style="114" customWidth="1"/>
    <col min="14086" max="14336" width="11.42578125" style="114"/>
    <col min="14337" max="14337" width="30.28515625" style="114" customWidth="1"/>
    <col min="14338" max="14338" width="28.140625" style="114" customWidth="1"/>
    <col min="14339" max="14339" width="14.85546875" style="114" bestFit="1" customWidth="1"/>
    <col min="14340" max="14340" width="4.28515625" style="114" customWidth="1"/>
    <col min="14341" max="14341" width="14.85546875" style="114" customWidth="1"/>
    <col min="14342" max="14592" width="11.42578125" style="114"/>
    <col min="14593" max="14593" width="30.28515625" style="114" customWidth="1"/>
    <col min="14594" max="14594" width="28.140625" style="114" customWidth="1"/>
    <col min="14595" max="14595" width="14.85546875" style="114" bestFit="1" customWidth="1"/>
    <col min="14596" max="14596" width="4.28515625" style="114" customWidth="1"/>
    <col min="14597" max="14597" width="14.85546875" style="114" customWidth="1"/>
    <col min="14598" max="14848" width="11.42578125" style="114"/>
    <col min="14849" max="14849" width="30.28515625" style="114" customWidth="1"/>
    <col min="14850" max="14850" width="28.140625" style="114" customWidth="1"/>
    <col min="14851" max="14851" width="14.85546875" style="114" bestFit="1" customWidth="1"/>
    <col min="14852" max="14852" width="4.28515625" style="114" customWidth="1"/>
    <col min="14853" max="14853" width="14.85546875" style="114" customWidth="1"/>
    <col min="14854" max="15104" width="11.42578125" style="114"/>
    <col min="15105" max="15105" width="30.28515625" style="114" customWidth="1"/>
    <col min="15106" max="15106" width="28.140625" style="114" customWidth="1"/>
    <col min="15107" max="15107" width="14.85546875" style="114" bestFit="1" customWidth="1"/>
    <col min="15108" max="15108" width="4.28515625" style="114" customWidth="1"/>
    <col min="15109" max="15109" width="14.85546875" style="114" customWidth="1"/>
    <col min="15110" max="15360" width="11.42578125" style="114"/>
    <col min="15361" max="15361" width="30.28515625" style="114" customWidth="1"/>
    <col min="15362" max="15362" width="28.140625" style="114" customWidth="1"/>
    <col min="15363" max="15363" width="14.85546875" style="114" bestFit="1" customWidth="1"/>
    <col min="15364" max="15364" width="4.28515625" style="114" customWidth="1"/>
    <col min="15365" max="15365" width="14.85546875" style="114" customWidth="1"/>
    <col min="15366" max="15616" width="11.42578125" style="114"/>
    <col min="15617" max="15617" width="30.28515625" style="114" customWidth="1"/>
    <col min="15618" max="15618" width="28.140625" style="114" customWidth="1"/>
    <col min="15619" max="15619" width="14.85546875" style="114" bestFit="1" customWidth="1"/>
    <col min="15620" max="15620" width="4.28515625" style="114" customWidth="1"/>
    <col min="15621" max="15621" width="14.85546875" style="114" customWidth="1"/>
    <col min="15622" max="15872" width="11.42578125" style="114"/>
    <col min="15873" max="15873" width="30.28515625" style="114" customWidth="1"/>
    <col min="15874" max="15874" width="28.140625" style="114" customWidth="1"/>
    <col min="15875" max="15875" width="14.85546875" style="114" bestFit="1" customWidth="1"/>
    <col min="15876" max="15876" width="4.28515625" style="114" customWidth="1"/>
    <col min="15877" max="15877" width="14.85546875" style="114" customWidth="1"/>
    <col min="15878" max="16128" width="11.42578125" style="114"/>
    <col min="16129" max="16129" width="30.28515625" style="114" customWidth="1"/>
    <col min="16130" max="16130" width="28.140625" style="114" customWidth="1"/>
    <col min="16131" max="16131" width="14.85546875" style="114" bestFit="1" customWidth="1"/>
    <col min="16132" max="16132" width="4.28515625" style="114" customWidth="1"/>
    <col min="16133" max="16133" width="14.85546875" style="114" customWidth="1"/>
    <col min="16134" max="16384" width="11.42578125" style="114"/>
  </cols>
  <sheetData>
    <row r="1" spans="1:5" x14ac:dyDescent="0.2">
      <c r="A1" s="113" t="s">
        <v>105</v>
      </c>
      <c r="B1" s="113"/>
      <c r="C1" s="113"/>
      <c r="D1" s="113"/>
      <c r="E1" s="113"/>
    </row>
    <row r="2" spans="1:5" x14ac:dyDescent="0.2">
      <c r="A2" s="113" t="s">
        <v>52</v>
      </c>
      <c r="B2" s="113"/>
      <c r="C2" s="113"/>
      <c r="D2" s="113"/>
      <c r="E2" s="113"/>
    </row>
    <row r="3" spans="1:5" x14ac:dyDescent="0.2">
      <c r="A3" s="113" t="s">
        <v>106</v>
      </c>
      <c r="B3" s="113"/>
      <c r="C3" s="113"/>
      <c r="D3" s="113"/>
      <c r="E3" s="113"/>
    </row>
    <row r="4" spans="1:5" x14ac:dyDescent="0.2">
      <c r="A4" s="115" t="s">
        <v>107</v>
      </c>
      <c r="B4" s="115"/>
      <c r="C4" s="115"/>
      <c r="D4" s="115"/>
      <c r="E4" s="115"/>
    </row>
    <row r="6" spans="1:5" s="117" customFormat="1" x14ac:dyDescent="0.2">
      <c r="A6" s="116"/>
      <c r="B6" s="116"/>
      <c r="C6" s="116" t="s">
        <v>2</v>
      </c>
      <c r="D6" s="116"/>
      <c r="E6" s="116" t="s">
        <v>53</v>
      </c>
    </row>
    <row r="7" spans="1:5" x14ac:dyDescent="0.2">
      <c r="C7" s="118"/>
      <c r="D7" s="118"/>
      <c r="E7" s="118"/>
    </row>
    <row r="8" spans="1:5" x14ac:dyDescent="0.2">
      <c r="A8" s="119" t="s">
        <v>108</v>
      </c>
      <c r="B8" s="119"/>
      <c r="C8" s="120">
        <f>+'[1]Est Res'!D47</f>
        <v>557560.7379999999</v>
      </c>
      <c r="D8" s="120"/>
      <c r="E8" s="120">
        <v>461460.81799999985</v>
      </c>
    </row>
    <row r="9" spans="1:5" x14ac:dyDescent="0.2">
      <c r="C9" s="118"/>
      <c r="D9" s="118"/>
      <c r="E9" s="118"/>
    </row>
    <row r="10" spans="1:5" x14ac:dyDescent="0.2">
      <c r="A10" s="114" t="s">
        <v>109</v>
      </c>
      <c r="C10" s="118"/>
      <c r="D10" s="118"/>
      <c r="E10" s="118"/>
    </row>
    <row r="11" spans="1:5" x14ac:dyDescent="0.2">
      <c r="C11" s="118"/>
      <c r="D11" s="118"/>
      <c r="E11" s="118"/>
    </row>
    <row r="12" spans="1:5" x14ac:dyDescent="0.2">
      <c r="A12" s="114" t="s">
        <v>110</v>
      </c>
      <c r="C12" s="118">
        <f>-'[1]Info para flujo'!Q165</f>
        <v>704484.2200000002</v>
      </c>
      <c r="D12" s="118"/>
      <c r="E12" s="118">
        <v>950600.83999999985</v>
      </c>
    </row>
    <row r="13" spans="1:5" x14ac:dyDescent="0.2">
      <c r="A13" s="114" t="s">
        <v>92</v>
      </c>
      <c r="C13" s="121">
        <f>+'[1]Est de sit fin para flujo'!R55</f>
        <v>0</v>
      </c>
      <c r="D13" s="121"/>
      <c r="E13" s="121">
        <v>0</v>
      </c>
    </row>
    <row r="14" spans="1:5" x14ac:dyDescent="0.2">
      <c r="A14" s="114" t="s">
        <v>111</v>
      </c>
      <c r="C14" s="122">
        <v>0</v>
      </c>
      <c r="D14" s="121"/>
      <c r="E14" s="122">
        <v>0</v>
      </c>
    </row>
    <row r="15" spans="1:5" x14ac:dyDescent="0.2">
      <c r="A15" s="119"/>
      <c r="B15" s="119"/>
      <c r="C15" s="120">
        <f>SUM(C8:C14)</f>
        <v>1262044.9580000001</v>
      </c>
      <c r="D15" s="120"/>
      <c r="E15" s="120">
        <f>SUM(E8:E14)</f>
        <v>1412061.6579999998</v>
      </c>
    </row>
    <row r="16" spans="1:5" x14ac:dyDescent="0.2">
      <c r="C16" s="118"/>
      <c r="D16" s="118"/>
      <c r="E16" s="118"/>
    </row>
    <row r="17" spans="1:5" x14ac:dyDescent="0.2">
      <c r="A17" s="114" t="s">
        <v>112</v>
      </c>
      <c r="C17" s="118"/>
      <c r="D17" s="118"/>
      <c r="E17" s="118"/>
    </row>
    <row r="18" spans="1:5" x14ac:dyDescent="0.2">
      <c r="A18" s="114" t="s">
        <v>113</v>
      </c>
      <c r="C18" s="118">
        <f>-'[1]Est de sit fin para flujo'!R17</f>
        <v>-481511.41999999993</v>
      </c>
      <c r="D18" s="118"/>
      <c r="E18" s="118">
        <v>247098.61999999988</v>
      </c>
    </row>
    <row r="19" spans="1:5" x14ac:dyDescent="0.2">
      <c r="A19" s="114" t="s">
        <v>114</v>
      </c>
      <c r="C19" s="118">
        <f>-'[1]Est de sit fin para flujo'!R18</f>
        <v>-1574437.1400000006</v>
      </c>
      <c r="D19" s="118"/>
      <c r="E19" s="118">
        <v>-1127375.1599999997</v>
      </c>
    </row>
    <row r="20" spans="1:5" x14ac:dyDescent="0.2">
      <c r="A20" s="114" t="s">
        <v>115</v>
      </c>
      <c r="C20" s="118">
        <f>-'[1]Est de sit fin para flujo'!R19</f>
        <v>258442.44999999995</v>
      </c>
      <c r="D20" s="118"/>
      <c r="E20" s="118">
        <v>-100527.34999999998</v>
      </c>
    </row>
    <row r="21" spans="1:5" x14ac:dyDescent="0.2">
      <c r="A21" s="114" t="s">
        <v>116</v>
      </c>
      <c r="C21" s="118">
        <f>'[1]Est de sit fin para flujo'!R39</f>
        <v>1793127.2800000003</v>
      </c>
      <c r="D21" s="118"/>
      <c r="E21" s="118">
        <v>1602894.48</v>
      </c>
    </row>
    <row r="22" spans="1:5" x14ac:dyDescent="0.2">
      <c r="A22" s="114" t="s">
        <v>117</v>
      </c>
      <c r="C22" s="118">
        <f>+'[1]Est de sit fin para flujo'!R40</f>
        <v>215989.24000000022</v>
      </c>
      <c r="D22" s="118"/>
      <c r="E22" s="118">
        <v>-702838.15000000014</v>
      </c>
    </row>
    <row r="23" spans="1:5" x14ac:dyDescent="0.2">
      <c r="A23" s="114" t="s">
        <v>118</v>
      </c>
      <c r="C23" s="118">
        <f>+'[1]Est de sit fin para flujo'!R41</f>
        <v>2937.0599999999977</v>
      </c>
      <c r="D23" s="118"/>
      <c r="E23" s="118">
        <v>8999.9700000000012</v>
      </c>
    </row>
    <row r="24" spans="1:5" x14ac:dyDescent="0.2">
      <c r="A24" s="114" t="s">
        <v>119</v>
      </c>
      <c r="C24" s="118"/>
      <c r="D24" s="118"/>
      <c r="E24" s="118"/>
    </row>
    <row r="25" spans="1:5" x14ac:dyDescent="0.2">
      <c r="A25" s="114" t="s">
        <v>120</v>
      </c>
      <c r="C25" s="118">
        <f>+'[1]Est de sit fin para flujo'!R42</f>
        <v>-9024.5499999999884</v>
      </c>
      <c r="D25" s="118"/>
      <c r="E25" s="118">
        <v>24106.196999999986</v>
      </c>
    </row>
    <row r="26" spans="1:5" x14ac:dyDescent="0.2">
      <c r="A26" s="114" t="s">
        <v>121</v>
      </c>
      <c r="C26" s="122">
        <f>+'[1]Est de sit fin para flujo'!R43</f>
        <v>0</v>
      </c>
      <c r="D26" s="118"/>
      <c r="E26" s="122">
        <v>7.00000000000216E-2</v>
      </c>
    </row>
    <row r="27" spans="1:5" x14ac:dyDescent="0.2">
      <c r="C27" s="121"/>
      <c r="D27" s="118"/>
      <c r="E27" s="121"/>
    </row>
    <row r="28" spans="1:5" x14ac:dyDescent="0.2">
      <c r="A28" s="114" t="s">
        <v>122</v>
      </c>
      <c r="C28" s="120">
        <f>SUM(C18:C26)</f>
        <v>205522.91999999993</v>
      </c>
      <c r="D28" s="120"/>
      <c r="E28" s="120">
        <f>SUM(E18:E26)</f>
        <v>-47641.322999999953</v>
      </c>
    </row>
    <row r="29" spans="1:5" x14ac:dyDescent="0.2">
      <c r="C29" s="118"/>
      <c r="D29" s="118"/>
      <c r="E29" s="118"/>
    </row>
    <row r="30" spans="1:5" x14ac:dyDescent="0.2">
      <c r="A30" s="114" t="s">
        <v>123</v>
      </c>
      <c r="C30" s="118"/>
      <c r="D30" s="118"/>
      <c r="E30" s="118"/>
    </row>
    <row r="31" spans="1:5" x14ac:dyDescent="0.2">
      <c r="A31" s="114" t="s">
        <v>124</v>
      </c>
      <c r="C31" s="118">
        <f>-'[1]Est de sit fin para flujo'!R27</f>
        <v>0</v>
      </c>
      <c r="D31" s="118"/>
      <c r="E31" s="118">
        <v>0</v>
      </c>
    </row>
    <row r="32" spans="1:5" x14ac:dyDescent="0.2">
      <c r="A32" s="114" t="s">
        <v>125</v>
      </c>
      <c r="C32" s="118">
        <f>-'[1]Est de sit fin para flujo'!R16</f>
        <v>109192.38</v>
      </c>
      <c r="D32" s="118"/>
      <c r="E32" s="118">
        <v>0</v>
      </c>
    </row>
    <row r="33" spans="1:5" x14ac:dyDescent="0.2">
      <c r="A33" s="114" t="s">
        <v>126</v>
      </c>
      <c r="C33" s="118">
        <f>-'[1]Info para flujo'!R130</f>
        <v>-436916.21000000025</v>
      </c>
      <c r="D33" s="118"/>
      <c r="E33" s="118">
        <v>-506969.17999999982</v>
      </c>
    </row>
    <row r="34" spans="1:5" x14ac:dyDescent="0.2">
      <c r="A34" s="114" t="s">
        <v>127</v>
      </c>
      <c r="C34" s="118">
        <f>-'[1]Info para flujo'!R138</f>
        <v>-145803.69000000018</v>
      </c>
      <c r="D34" s="118"/>
      <c r="E34" s="118">
        <v>-556650.77000000014</v>
      </c>
    </row>
    <row r="35" spans="1:5" x14ac:dyDescent="0.2">
      <c r="A35" s="114" t="s">
        <v>128</v>
      </c>
      <c r="C35" s="118">
        <f>-'[1]Est de sit fin para flujo'!R28</f>
        <v>-382792.70999999996</v>
      </c>
      <c r="D35" s="118"/>
      <c r="E35" s="118">
        <v>848476.49999999988</v>
      </c>
    </row>
    <row r="36" spans="1:5" x14ac:dyDescent="0.2">
      <c r="A36" s="114" t="s">
        <v>129</v>
      </c>
      <c r="C36" s="122">
        <f>-'[1]Info para flujo'!R161</f>
        <v>-19787.75</v>
      </c>
      <c r="D36" s="118"/>
      <c r="E36" s="122">
        <v>-11010.260000000009</v>
      </c>
    </row>
    <row r="37" spans="1:5" x14ac:dyDescent="0.2">
      <c r="C37" s="118"/>
      <c r="D37" s="118"/>
      <c r="E37" s="118"/>
    </row>
    <row r="38" spans="1:5" x14ac:dyDescent="0.2">
      <c r="A38" s="123" t="s">
        <v>130</v>
      </c>
      <c r="B38" s="119"/>
      <c r="C38" s="120">
        <f>SUM(C31:C36)</f>
        <v>-876107.98000000045</v>
      </c>
      <c r="D38" s="120"/>
      <c r="E38" s="120">
        <f>SUM(E31:E36)</f>
        <v>-226153.71000000008</v>
      </c>
    </row>
    <row r="39" spans="1:5" x14ac:dyDescent="0.2">
      <c r="C39" s="118"/>
      <c r="D39" s="118"/>
      <c r="E39" s="118"/>
    </row>
    <row r="40" spans="1:5" x14ac:dyDescent="0.2">
      <c r="A40" s="114" t="s">
        <v>131</v>
      </c>
      <c r="C40" s="118"/>
      <c r="D40" s="118"/>
      <c r="E40" s="118"/>
    </row>
    <row r="41" spans="1:5" x14ac:dyDescent="0.2">
      <c r="A41" s="114" t="s">
        <v>132</v>
      </c>
      <c r="C41" s="118">
        <f>+'[1]Est de sit fin para flujo'!R47</f>
        <v>225000</v>
      </c>
      <c r="D41" s="118"/>
      <c r="E41" s="118">
        <v>138664.95999999996</v>
      </c>
    </row>
    <row r="42" spans="1:5" x14ac:dyDescent="0.2">
      <c r="A42" s="114" t="s">
        <v>35</v>
      </c>
      <c r="C42" s="118">
        <f>+'[1]Est de sit fin para flujo'!R48</f>
        <v>0</v>
      </c>
      <c r="D42" s="118"/>
      <c r="E42" s="121">
        <v>0</v>
      </c>
    </row>
    <row r="43" spans="1:5" x14ac:dyDescent="0.2">
      <c r="A43" s="114" t="s">
        <v>133</v>
      </c>
      <c r="C43" s="122">
        <f>762748.75-461460.82</f>
        <v>301287.93</v>
      </c>
      <c r="D43" s="118"/>
      <c r="E43" s="122">
        <v>362233.23</v>
      </c>
    </row>
    <row r="44" spans="1:5" x14ac:dyDescent="0.2">
      <c r="C44" s="118"/>
      <c r="D44" s="118"/>
      <c r="E44" s="121"/>
    </row>
    <row r="45" spans="1:5" x14ac:dyDescent="0.2">
      <c r="C45" s="120">
        <f>SUM(C41:C44)</f>
        <v>526287.92999999993</v>
      </c>
      <c r="D45" s="118"/>
      <c r="E45" s="120">
        <f>SUM(E41:E44)</f>
        <v>500898.18999999994</v>
      </c>
    </row>
    <row r="46" spans="1:5" x14ac:dyDescent="0.2">
      <c r="A46" s="114" t="s">
        <v>134</v>
      </c>
      <c r="C46" s="118"/>
      <c r="D46" s="118"/>
      <c r="E46" s="120"/>
    </row>
    <row r="47" spans="1:5" x14ac:dyDescent="0.2">
      <c r="A47" s="114" t="s">
        <v>135</v>
      </c>
      <c r="C47" s="118">
        <v>-7514.52</v>
      </c>
      <c r="D47" s="118"/>
      <c r="E47" s="124">
        <v>0</v>
      </c>
    </row>
    <row r="48" spans="1:5" x14ac:dyDescent="0.2">
      <c r="A48" s="114" t="s">
        <v>136</v>
      </c>
      <c r="C48" s="122">
        <f>'[1]Est cambios'!D9</f>
        <v>-656250</v>
      </c>
      <c r="D48" s="118"/>
      <c r="E48" s="122">
        <v>-600000</v>
      </c>
    </row>
    <row r="49" spans="1:5" x14ac:dyDescent="0.2">
      <c r="C49" s="118"/>
      <c r="D49" s="118"/>
      <c r="E49" s="121"/>
    </row>
    <row r="50" spans="1:5" x14ac:dyDescent="0.2">
      <c r="A50" s="114" t="s">
        <v>137</v>
      </c>
      <c r="C50" s="125">
        <f>SUM(C45:C48)</f>
        <v>-137476.59000000008</v>
      </c>
      <c r="D50" s="118"/>
      <c r="E50" s="125">
        <f>SUM(E45:E48)</f>
        <v>-99101.810000000056</v>
      </c>
    </row>
    <row r="51" spans="1:5" x14ac:dyDescent="0.2">
      <c r="C51" s="118"/>
      <c r="D51" s="118"/>
      <c r="E51" s="125"/>
    </row>
    <row r="52" spans="1:5" x14ac:dyDescent="0.2">
      <c r="A52" s="114" t="s">
        <v>138</v>
      </c>
      <c r="C52" s="118">
        <f>+C15+C28+C38+C50</f>
        <v>453983.3079999995</v>
      </c>
      <c r="D52" s="118"/>
      <c r="E52" s="118">
        <v>1039164.8149999999</v>
      </c>
    </row>
    <row r="53" spans="1:5" x14ac:dyDescent="0.2">
      <c r="A53" s="114" t="s">
        <v>139</v>
      </c>
      <c r="C53" s="118">
        <f>+E55</f>
        <v>1821537.2670000019</v>
      </c>
      <c r="D53" s="118"/>
      <c r="E53" s="118">
        <v>782372.45200000203</v>
      </c>
    </row>
    <row r="54" spans="1:5" x14ac:dyDescent="0.2">
      <c r="C54" s="118"/>
      <c r="D54" s="118"/>
      <c r="E54" s="118"/>
    </row>
    <row r="55" spans="1:5" ht="12.75" thickBot="1" x14ac:dyDescent="0.25">
      <c r="A55" s="126" t="s">
        <v>140</v>
      </c>
      <c r="C55" s="127">
        <f>SUM(C52:C54)</f>
        <v>2275520.5750000011</v>
      </c>
      <c r="D55" s="118"/>
      <c r="E55" s="127">
        <f>SUM(E52:E54)</f>
        <v>1821537.2670000019</v>
      </c>
    </row>
    <row r="56" spans="1:5" ht="12.75" thickTop="1" x14ac:dyDescent="0.2">
      <c r="C56" s="118"/>
      <c r="D56" s="118"/>
      <c r="E56" s="118"/>
    </row>
    <row r="57" spans="1:5" x14ac:dyDescent="0.2">
      <c r="C57" s="128"/>
      <c r="D57" s="118"/>
      <c r="E57" s="118"/>
    </row>
    <row r="58" spans="1:5" x14ac:dyDescent="0.2">
      <c r="C58" s="128"/>
      <c r="D58" s="118"/>
      <c r="E58" s="118"/>
    </row>
    <row r="59" spans="1:5" x14ac:dyDescent="0.2">
      <c r="C59" s="118"/>
      <c r="D59" s="118"/>
      <c r="E59" s="118"/>
    </row>
    <row r="60" spans="1:5" x14ac:dyDescent="0.2">
      <c r="C60" s="118"/>
      <c r="D60" s="118"/>
      <c r="E60" s="118"/>
    </row>
    <row r="62" spans="1:5" x14ac:dyDescent="0.2">
      <c r="A62" s="114" t="s">
        <v>84</v>
      </c>
      <c r="C62" s="129" t="s">
        <v>85</v>
      </c>
      <c r="D62" s="129"/>
      <c r="E62" s="129"/>
    </row>
    <row r="63" spans="1:5" x14ac:dyDescent="0.2">
      <c r="A63" s="130" t="s">
        <v>86</v>
      </c>
      <c r="C63" s="129" t="s">
        <v>87</v>
      </c>
      <c r="D63" s="129"/>
      <c r="E63" s="129"/>
    </row>
    <row r="67" spans="2:2" x14ac:dyDescent="0.2">
      <c r="B67" s="130" t="s">
        <v>89</v>
      </c>
    </row>
    <row r="68" spans="2:2" x14ac:dyDescent="0.2">
      <c r="B68" s="130" t="s">
        <v>90</v>
      </c>
    </row>
  </sheetData>
  <mergeCells count="6">
    <mergeCell ref="A1:E1"/>
    <mergeCell ref="A2:E2"/>
    <mergeCell ref="A3:E3"/>
    <mergeCell ref="A4:E4"/>
    <mergeCell ref="C62:E62"/>
    <mergeCell ref="C63:E63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Est de sit Fin</vt:lpstr>
      <vt:lpstr>Est Res</vt:lpstr>
      <vt:lpstr>Est cambios</vt:lpstr>
      <vt:lpstr>Est flujo</vt:lpstr>
      <vt:lpstr>'Est cambios'!Área_de_impresión</vt:lpstr>
      <vt:lpstr>'Est de sit Fin'!Área_de_impresión</vt:lpstr>
      <vt:lpstr>'Est flujo'!Área_de_impresión</vt:lpstr>
      <vt:lpstr>'Est 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Daisy de Sandoval</dc:creator>
  <cp:lastModifiedBy>Daisy de Sandoval</cp:lastModifiedBy>
  <dcterms:created xsi:type="dcterms:W3CDTF">2021-08-13T17:10:08Z</dcterms:created>
  <dcterms:modified xsi:type="dcterms:W3CDTF">2021-08-13T17:11:46Z</dcterms:modified>
</cp:coreProperties>
</file>