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7EB508C7-3B9B-4A16-BFBB-0B4CCD37A1A0}" xr6:coauthVersionLast="46" xr6:coauthVersionMax="46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45" i="3" l="1"/>
  <c r="E122" i="3"/>
  <c r="E108" i="3"/>
  <c r="E110" i="3"/>
  <c r="E112" i="3"/>
  <c r="E116" i="3"/>
  <c r="E114" i="3"/>
  <c r="E46" i="3" l="1"/>
  <c r="E85" i="3"/>
  <c r="E28" i="3"/>
  <c r="E24" i="3"/>
  <c r="E15" i="3"/>
  <c r="E13" i="3"/>
  <c r="G49" i="2"/>
  <c r="G41" i="2"/>
  <c r="G40" i="2"/>
  <c r="G37" i="2"/>
  <c r="G36" i="2"/>
  <c r="G35" i="2"/>
  <c r="G42" i="2" l="1"/>
  <c r="G20" i="2" l="1"/>
  <c r="E82" i="10"/>
  <c r="G22" i="2"/>
  <c r="G14" i="2"/>
  <c r="G15" i="2"/>
  <c r="G16" i="2"/>
  <c r="G13" i="2" l="1"/>
  <c r="H41" i="9"/>
  <c r="H48" i="9"/>
  <c r="H37" i="9"/>
  <c r="H36" i="9"/>
  <c r="H19" i="9"/>
  <c r="H15" i="9" l="1"/>
  <c r="L184" i="10" l="1"/>
  <c r="K184" i="10"/>
  <c r="F184" i="10"/>
  <c r="E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M184" i="10" s="1"/>
  <c r="G160" i="10"/>
  <c r="M159" i="10"/>
  <c r="G159" i="10"/>
  <c r="G184" i="10" s="1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8" i="10"/>
  <c r="G128" i="10"/>
  <c r="M127" i="10"/>
  <c r="G127" i="10"/>
  <c r="M126" i="10"/>
  <c r="G126" i="10"/>
  <c r="M125" i="10"/>
  <c r="G125" i="10"/>
  <c r="M124" i="10"/>
  <c r="G124" i="10"/>
  <c r="M118" i="10"/>
  <c r="L118" i="10"/>
  <c r="K118" i="10"/>
  <c r="G118" i="10"/>
  <c r="F118" i="10"/>
  <c r="E118" i="10"/>
  <c r="M105" i="10"/>
  <c r="L105" i="10"/>
  <c r="K105" i="10"/>
  <c r="G105" i="10"/>
  <c r="F105" i="10"/>
  <c r="E105" i="10"/>
  <c r="M103" i="10"/>
  <c r="L103" i="10"/>
  <c r="K103" i="10"/>
  <c r="G103" i="10"/>
  <c r="F103" i="10"/>
  <c r="E103" i="10"/>
  <c r="G91" i="10"/>
  <c r="G90" i="10"/>
  <c r="G89" i="10"/>
  <c r="G88" i="10"/>
  <c r="G87" i="10"/>
  <c r="G86" i="10"/>
  <c r="M82" i="10"/>
  <c r="L82" i="10"/>
  <c r="K82" i="10"/>
  <c r="G82" i="10"/>
  <c r="F82" i="10"/>
  <c r="M64" i="10"/>
  <c r="L64" i="10"/>
  <c r="K64" i="10"/>
  <c r="G64" i="10"/>
  <c r="F64" i="10"/>
  <c r="E64" i="10"/>
  <c r="M60" i="10"/>
  <c r="L60" i="10"/>
  <c r="K60" i="10"/>
  <c r="G60" i="10"/>
  <c r="F60" i="10"/>
  <c r="E60" i="10"/>
  <c r="M53" i="10"/>
  <c r="L53" i="10"/>
  <c r="K53" i="10"/>
  <c r="G53" i="10"/>
  <c r="F53" i="10"/>
  <c r="E53" i="10"/>
  <c r="M45" i="10"/>
  <c r="L45" i="10"/>
  <c r="K45" i="10"/>
  <c r="G45" i="10"/>
  <c r="F45" i="10"/>
  <c r="E45" i="10"/>
  <c r="E139" i="3" l="1"/>
  <c r="H30" i="9" l="1"/>
  <c r="I14" i="2" l="1"/>
  <c r="J30" i="9" l="1"/>
  <c r="J17" i="9"/>
  <c r="J21" i="9" s="1"/>
  <c r="J16" i="9"/>
  <c r="J32" i="9" l="1"/>
  <c r="J44" i="9" s="1"/>
  <c r="J52" i="9" s="1"/>
  <c r="G24" i="2" l="1"/>
  <c r="G17" i="2"/>
  <c r="G27" i="2" l="1"/>
  <c r="E19" i="3"/>
  <c r="E50" i="3" l="1"/>
  <c r="H50" i="3" l="1"/>
  <c r="H70" i="3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H16" i="9" l="1"/>
  <c r="H17" i="9"/>
  <c r="H21" i="9" s="1"/>
  <c r="H32" i="9" l="1"/>
  <c r="H44" i="9" s="1"/>
  <c r="H52" i="9" s="1"/>
  <c r="G60" i="2" s="1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4DFC76B7-5971-4E0A-9497-768406D45CA9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3F3EB590-266B-464F-AE8E-3BD498440BAE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<sst xmlns="http://schemas.openxmlformats.org/spreadsheetml/2006/main" count="612" uniqueCount="317">
  <si>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</si>
  <si>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</si>
  <si>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</si>
  <si>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</si>
  <si>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</si>
  <si>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</si>
  <si>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</si>
  <si>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</si>
  <si>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</si>
  <si>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</si>
  <si>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</si>
  <si>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</si>
  <si>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</si>
  <si>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</si>
  <si>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</si>
  <si>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</si>
  <si>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</si>
  <si>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</si>
  <si>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</si>
  <si>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</si>
  <si>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</si>
  <si>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</si>
  <si>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</si>
  <si>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</si>
  <si>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</si>
  <si>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</si>
  <si>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</si>
  <si>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</si>
  <si>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</si>
  <si>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</si>
  <si>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</si>
  <si>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</si>
  <si>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</si>
  <si>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</si>
  <si>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</si>
  <si>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</si>
  <si>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</si>
  <si>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</si>
  <si>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</si>
  <si>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</si>
  <si>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</si>
  <si>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</si>
  <si>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</si>
  <si>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</si>
  <si>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</si>
  <si>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</si>
  <si>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</si>
  <si>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</si>
  <si>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</si>
  <si>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</si>
  <si>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</si>
  <si>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</si>
  <si>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</si>
  <si>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</si>
  <si>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</si>
  <si>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</si>
  <si>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</si>
  <si>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</si>
  <si>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</si>
  <si>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</si>
  <si>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</si>
  <si>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</si>
  <si>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</si>
  <si>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</si>
  <si>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</si>
  <si>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</si>
  <si>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</si>
  <si>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</si>
  <si>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</si>
  <si>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</si>
  <si>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</si>
  <si>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</si>
  <si>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</si>
  <si>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</si>
  <si>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</si>
  <si>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</si>
  <si>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</si>
  <si>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</si>
  <si>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</si>
  <si>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</si>
  <si>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</si>
  <si>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</si>
  <si>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</si>
  <si>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</si>
  <si>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</si>
  <si>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</si>
  <si>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</si>
  <si>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</si>
  <si>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</si>
  <si>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</si>
  <si>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</si>
  <si>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</si>
  <si>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</si>
  <si>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</si>
  <si>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</si>
  <si>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</si>
  <si>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</si>
  <si>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</si>
  <si>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</si>
  <si>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</si>
  <si>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</si>
  <si>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</si>
  <si>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</si>
  <si>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</si>
  <si>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</si>
  <si>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</si>
  <si>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</si>
  <si>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</si>
  <si>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</si>
  <si>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</si>
  <si>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</si>
  <si>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</si>
  <si>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</si>
  <si>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</si>
  <si>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</si>
  <si>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</si>
  <si>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</si>
  <si>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</si>
  <si>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</si>
  <si>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</si>
  <si>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</si>
  <si>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</si>
  <si>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</si>
  <si>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</si>
  <si>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</si>
  <si>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</si>
  <si>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</si>
  <si>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</si>
  <si>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</si>
  <si>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</si>
  <si>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</si>
  <si>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</si>
  <si>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</si>
  <si>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</si>
  <si>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</si>
  <si>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</si>
  <si>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</si>
  <si>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</si>
  <si>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</si>
  <si>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</si>
  <si>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</si>
  <si>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</si>
  <si>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</si>
  <si>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</si>
  <si>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</si>
  <si>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</si>
  <si>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</si>
  <si>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</si>
  <si>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</si>
  <si>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</si>
  <si>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</si>
  <si>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</si>
  <si>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</si>
  <si>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</si>
  <si>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</si>
  <si>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</si>
  <si>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</si>
  <si>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</si>
  <si>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</si>
  <si>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</si>
  <si>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</si>
  <si>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</si>
  <si>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</si>
  <si>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</si>
  <si>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</si>
  <si>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</si>
  <si>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</si>
  <si>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</si>
  <si>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</si>
  <si>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</si>
  <si>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</si>
  <si>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</si>
  <si>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</si>
  <si>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</si>
  <si>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</si>
  <si>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</si>
  <si>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</si>
  <si>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</si>
  <si>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</si>
  <si>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</si>
  <si>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</si>
  <si>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</si>
  <si>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</si>
  <si>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</si>
  <si>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</si>
  <si>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</si>
  <si>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</si>
  <si>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</si>
  <si>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</si>
  <si>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</si>
  <si>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</si>
  <si>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</si>
  <si>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</si>
  <si>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</si>
  <si>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</si>
  <si>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</si>
  <si>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</si>
  <si>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</si>
  <si>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</si>
  <si>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</si>
  <si>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</si>
  <si>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</si>
  <si>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</si>
  <si>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</si>
  <si>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</si>
  <si>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</si>
  <si>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</si>
  <si>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</si>
  <si>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</si>
  <si>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</si>
  <si>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</si>
  <si>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</si>
  <si>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</si>
  <si>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</si>
  <si>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</si>
  <si>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</si>
  <si>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</si>
  <si>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</si>
  <si>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</si>
  <si>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</si>
  <si>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</si>
  <si>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</si>
  <si>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</si>
  <si>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</si>
  <si>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</si>
  <si>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</si>
  <si>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</si>
  <si>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</si>
  <si>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</si>
  <si>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</si>
  <si>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</si>
  <si>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</si>
  <si>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</si>
  <si>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</si>
  <si>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</si>
  <si>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</si>
  <si>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</si>
  <si>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</si>
  <si>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</si>
  <si>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</si>
  <si>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</si>
  <si>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</si>
  <si>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</si>
  <si>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</si>
  <si>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</si>
  <si>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</si>
  <si>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</si>
  <si>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</si>
  <si>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</si>
  <si>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</si>
  <si>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</si>
  <si>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</si>
  <si>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</si>
  <si>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</si>
  <si>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</si>
  <si>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</si>
  <si>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</si>
  <si>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</si>
  <si>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</si>
  <si>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</si>
  <si>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</si>
  <si>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</si>
  <si>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</si>
  <si>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</si>
  <si>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</si>
  <si>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</si>
  <si>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</si>
  <si>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</si>
  <si>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</si>
  <si>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</si>
  <si>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</si>
  <si>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</si>
  <si>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</si>
  <si>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</si>
  <si>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</si>
  <si>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</si>
  <si>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</si>
  <si>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</si>
  <si>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</si>
  <si>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</si>
  <si>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</si>
  <si>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</si>
  <si>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</si>
  <si>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</si>
  <si>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</si>
  <si>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</si>
  <si>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</si>
  <si>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</si>
  <si>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</si>
  <si>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</si>
  <si>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</si>
  <si>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</si>
  <si>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</si>
  <si>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</si>
  <si>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</si>
  <si>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</si>
  <si>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</si>
  <si>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</si>
  <si>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</si>
  <si>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</si>
  <si>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</si>
  <si>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</si>
  <si>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</si>
  <si>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</si>
  <si>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</si>
  <si>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</si>
  <si>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</si>
  <si>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</si>
  <si>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</si>
  <si>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</si>
  <si>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</si>
  <si>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</si>
  <si>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</si>
  <si>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ESTADO DE RESULTADOS DEL 1o.DE ENERO AL 30 DE ABRIL DE 2021</t>
  </si>
  <si>
    <t>30.04.2021</t>
  </si>
  <si>
    <t>30.04.2020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</si>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</sst>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6" borderId="0" xfId="1" applyFont="1" applyFill="1"/>
    <xf numFmtId="165" fontId="29" fillId="33" borderId="0" xfId="1" applyFont="1" applyFill="1"/>
    <xf numFmtId="165" fontId="29" fillId="38" borderId="0" xfId="1" applyFont="1" applyFill="1"/>
    <xf numFmtId="165" fontId="29" fillId="39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40" fontId="0" fillId="0" borderId="0" xfId="0" applyNumberFormat="1" applyAlignment="1">
      <alignment vertical="center"/>
    </xf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35" borderId="0" xfId="1" applyFont="1" applyFill="1"/>
    <xf numFmtId="165" fontId="0" fillId="0" borderId="0" xfId="44" applyFont="1"/>
    <xf numFmtId="43" fontId="0" fillId="0" borderId="0" xfId="0" applyNumberFormat="1"/>
    <xf numFmtId="0" fontId="0" fillId="37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view="pageBreakPreview" topLeftCell="A34" zoomScale="80" zoomScaleNormal="80" zoomScaleSheetLayoutView="80" workbookViewId="0">
      <selection activeCell="D45" sqref="D4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8" t="s">
        <v>85</v>
      </c>
      <c r="C6" s="118"/>
      <c r="D6" s="118"/>
      <c r="E6" s="118"/>
      <c r="F6" s="118"/>
      <c r="G6" s="118"/>
      <c r="H6" s="118"/>
      <c r="I6" s="118"/>
      <c r="J6" s="118"/>
    </row>
    <row r="7" spans="2:13" ht="13" x14ac:dyDescent="0.3">
      <c r="B7" s="119" t="s">
        <v>313</v>
      </c>
      <c r="C7" s="119"/>
      <c r="D7" s="119"/>
      <c r="E7" s="119"/>
      <c r="F7" s="119"/>
      <c r="G7" s="119"/>
      <c r="H7" s="119"/>
      <c r="I7" s="119"/>
      <c r="J7" s="119"/>
    </row>
    <row r="8" spans="2:13" ht="13" x14ac:dyDescent="0.3">
      <c r="B8" s="119" t="s">
        <v>0</v>
      </c>
      <c r="C8" s="119"/>
      <c r="D8" s="119"/>
      <c r="E8" s="119"/>
      <c r="F8" s="119"/>
      <c r="G8" s="119"/>
      <c r="H8" s="119"/>
      <c r="I8" s="119"/>
      <c r="J8" s="11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77"/>
      <c r="I11" s="10"/>
      <c r="J11" s="80"/>
    </row>
    <row r="12" spans="2:13" ht="13" x14ac:dyDescent="0.3">
      <c r="B12" s="8"/>
      <c r="C12" s="8"/>
      <c r="D12" s="8"/>
      <c r="E12" s="8"/>
      <c r="F12" s="8"/>
      <c r="G12" s="8"/>
      <c r="H12" s="11" t="s">
        <v>314</v>
      </c>
      <c r="I12" s="10"/>
      <c r="J12" s="11" t="s">
        <v>315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IM'!E125-'Lista de Saldos IM'!E127-'Lista de Saldos IM'!E126-'Lista de Saldos IM'!E124)/1000</f>
        <v>1333.1052200000001</v>
      </c>
      <c r="I15" s="63"/>
      <c r="J15" s="79">
        <v>959.7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9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1333.1052200000001</v>
      </c>
      <c r="I17" s="63"/>
      <c r="J17" s="64">
        <f>+J15</f>
        <v>959.7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4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722402.28/1000</f>
        <v>722.40228000000002</v>
      </c>
      <c r="I19" s="63"/>
      <c r="J19" s="79">
        <v>360.5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4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610.70294000000013</v>
      </c>
      <c r="I21" s="63"/>
      <c r="J21" s="64">
        <f>+J17-J19</f>
        <v>599.20000000000005</v>
      </c>
      <c r="K21" s="64"/>
    </row>
    <row r="22" spans="2:13" x14ac:dyDescent="0.25">
      <c r="H22" s="63"/>
      <c r="I22" s="63"/>
      <c r="J22" s="94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4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4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4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5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4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9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4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9">
        <f>+J27+J28</f>
        <v>0</v>
      </c>
      <c r="K30" s="17"/>
    </row>
    <row r="31" spans="2:13" hidden="1" x14ac:dyDescent="0.25">
      <c r="H31" s="63"/>
      <c r="I31" s="63"/>
      <c r="J31" s="94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610.70294000000013</v>
      </c>
      <c r="I32" s="63"/>
      <c r="J32" s="64">
        <f>+J21-J30</f>
        <v>599.20000000000005</v>
      </c>
      <c r="K32" s="64"/>
    </row>
    <row r="33" spans="2:11" ht="13" hidden="1" x14ac:dyDescent="0.3">
      <c r="D33" s="78" t="s">
        <v>8</v>
      </c>
      <c r="H33" s="63"/>
      <c r="I33" s="63"/>
      <c r="J33" s="94"/>
      <c r="K33" s="2"/>
    </row>
    <row r="34" spans="2:11" x14ac:dyDescent="0.25">
      <c r="C34" s="2" t="s">
        <v>9</v>
      </c>
      <c r="H34" s="63"/>
      <c r="I34" s="63"/>
      <c r="J34" s="94"/>
      <c r="K34" s="2"/>
    </row>
    <row r="35" spans="2:11" hidden="1" x14ac:dyDescent="0.25">
      <c r="D35" s="2" t="s">
        <v>10</v>
      </c>
      <c r="E35" s="8"/>
      <c r="H35" s="63"/>
      <c r="I35" s="63"/>
      <c r="J35" s="94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108353.79/1000</f>
        <v>108.35378999999999</v>
      </c>
      <c r="I36" s="63"/>
      <c r="J36" s="94">
        <v>101</v>
      </c>
      <c r="K36" s="8"/>
    </row>
    <row r="37" spans="2:11" x14ac:dyDescent="0.25">
      <c r="D37" s="8" t="s">
        <v>11</v>
      </c>
      <c r="E37" s="8"/>
      <c r="F37" s="8"/>
      <c r="G37" s="8"/>
      <c r="H37" s="53">
        <f>649.46/1000</f>
        <v>0.64946000000000004</v>
      </c>
      <c r="I37" s="63"/>
      <c r="J37" s="53">
        <v>111.3</v>
      </c>
      <c r="K37" s="63"/>
    </row>
    <row r="38" spans="2:11" x14ac:dyDescent="0.25">
      <c r="D38" s="8" t="s">
        <v>12</v>
      </c>
      <c r="E38" s="8"/>
      <c r="F38" s="8"/>
      <c r="G38" s="8"/>
      <c r="H38" s="63"/>
      <c r="I38" s="63"/>
      <c r="J38" s="94">
        <v>0</v>
      </c>
      <c r="K38" s="8"/>
    </row>
    <row r="39" spans="2:11" x14ac:dyDescent="0.25">
      <c r="H39" s="63"/>
      <c r="I39" s="63"/>
      <c r="J39" s="94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4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-1739.27/1000</f>
        <v>-1.7392699999999999</v>
      </c>
      <c r="I41" s="63"/>
      <c r="J41" s="79">
        <v>4.3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4"/>
      <c r="K42" s="8"/>
    </row>
    <row r="43" spans="2:11" x14ac:dyDescent="0.25">
      <c r="H43" s="63"/>
      <c r="I43" s="63"/>
      <c r="J43" s="94"/>
      <c r="K43" s="2"/>
    </row>
    <row r="44" spans="2:11" ht="13" x14ac:dyDescent="0.3">
      <c r="B44" s="12"/>
      <c r="C44" s="120" t="s">
        <v>79</v>
      </c>
      <c r="D44" s="120"/>
      <c r="E44" s="120"/>
      <c r="F44" s="120"/>
      <c r="G44" s="77"/>
      <c r="H44" s="64">
        <f>H32-H35-H36-H37-H38+H41+H42</f>
        <v>499.96042000000017</v>
      </c>
      <c r="I44" s="64"/>
      <c r="J44" s="64">
        <f>J32-J35-J36-J37-J38+J41+J42</f>
        <v>391.20000000000005</v>
      </c>
      <c r="K44" s="64"/>
    </row>
    <row r="45" spans="2:11" x14ac:dyDescent="0.25">
      <c r="B45" s="12"/>
      <c r="H45" s="63"/>
      <c r="I45" s="63"/>
      <c r="J45" s="94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4"/>
      <c r="K46" s="8"/>
    </row>
    <row r="47" spans="2:11" x14ac:dyDescent="0.25">
      <c r="H47" s="63"/>
      <c r="I47" s="63"/>
      <c r="J47" s="94"/>
      <c r="K47" s="20"/>
    </row>
    <row r="48" spans="2:11" x14ac:dyDescent="0.25">
      <c r="C48" s="12" t="s">
        <v>15</v>
      </c>
      <c r="H48" s="63">
        <f>95792.93/1000</f>
        <v>95.792929999999998</v>
      </c>
      <c r="I48" s="63"/>
      <c r="J48" s="94">
        <v>67.8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4">
        <v>0</v>
      </c>
      <c r="K49" s="63"/>
    </row>
    <row r="50" spans="2:11" x14ac:dyDescent="0.25">
      <c r="H50" s="72"/>
      <c r="I50" s="63"/>
      <c r="J50" s="79"/>
      <c r="K50" s="21"/>
    </row>
    <row r="51" spans="2:11" x14ac:dyDescent="0.25">
      <c r="H51" s="63"/>
      <c r="I51" s="63"/>
      <c r="J51" s="94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404.16749000000016</v>
      </c>
      <c r="I52" s="63"/>
      <c r="J52" s="59">
        <f>J44-J48-J49</f>
        <v>323.40000000000003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1" t="s">
        <v>96</v>
      </c>
      <c r="H60" s="121"/>
      <c r="I60" s="121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1" zoomScale="80" zoomScaleNormal="90" zoomScaleSheetLayoutView="80" workbookViewId="0">
      <selection activeCell="G37" sqref="G37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8" t="s">
        <v>85</v>
      </c>
      <c r="C6" s="118"/>
      <c r="D6" s="118"/>
      <c r="E6" s="118"/>
      <c r="F6" s="118"/>
      <c r="G6" s="118"/>
      <c r="H6" s="118"/>
      <c r="I6" s="118"/>
    </row>
    <row r="7" spans="2:11" ht="13" x14ac:dyDescent="0.3">
      <c r="B7" s="120" t="s">
        <v>110</v>
      </c>
      <c r="C7" s="126"/>
      <c r="D7" s="126"/>
      <c r="E7" s="126"/>
      <c r="F7" s="126"/>
      <c r="G7" s="126"/>
      <c r="H7" s="126"/>
      <c r="I7" s="126"/>
    </row>
    <row r="8" spans="2:11" ht="13" x14ac:dyDescent="0.3">
      <c r="B8" s="126" t="s">
        <v>16</v>
      </c>
      <c r="C8" s="126"/>
      <c r="D8" s="126"/>
      <c r="E8" s="126"/>
      <c r="F8" s="126"/>
      <c r="G8" s="126"/>
      <c r="H8" s="126"/>
      <c r="I8" s="12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314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100">
        <f>'Lista de Saldos IM'!E45/1000</f>
        <v>380.6987100000004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01">
        <f>('Lista de Saldos IM'!E46+'Lista de Saldos IM'!E47+'Lista de Saldos IM'!E53)/1000</f>
        <v>9015.0217799999991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101">
        <f>'Lista de Saldos IM'!E54/1000</f>
        <v>805.26998000000003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8">
        <f>('Lista de Saldos IM'!E55+'Lista de Saldos IM'!E56)/1000</f>
        <v>224.29496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102">
        <f>SUM(G13:G16)</f>
        <v>10425.28543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3"/>
    </row>
    <row r="19" spans="1:12" ht="13" x14ac:dyDescent="0.3">
      <c r="A19"/>
      <c r="B19" s="13" t="s">
        <v>102</v>
      </c>
      <c r="C19" s="25"/>
      <c r="D19" s="25"/>
      <c r="E19" s="25"/>
      <c r="F19" s="25"/>
      <c r="G19" s="102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01">
        <f>('Lista de Saldos IM'!E60+'Lista de Saldos IM'!E64+'Lista de Saldos IM'!E65+'Lista de Saldos IM'!E66+'Lista de Saldos IM'!E67+'Lista de Saldos IM'!E68+'Lista de Saldos IM'!E69+'Lista de Saldos IM'!E70+'Lista de Saldos IM'!E71+'Lista de Saldos IM'!E72+'Lista de Saldos IM'!E82+'Lista de Saldos IM'!E84)/1000</f>
        <v>13478.328459999997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101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101">
        <f>'Lista de Saldos IM'!E57/1000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14978.328459999997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25403.613889999997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7"/>
    </row>
    <row r="31" spans="1:12" ht="13" x14ac:dyDescent="0.3">
      <c r="B31" s="33" t="s">
        <v>23</v>
      </c>
      <c r="C31" s="25"/>
      <c r="D31" s="25"/>
      <c r="E31" s="25"/>
      <c r="F31" s="25"/>
      <c r="G31" s="9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25">
        <f>(-'Lista de Saldos IM'!E86)/1000</f>
        <v>9601.7499100000005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f>(-'Lista de Saldos IM'!E87)/1000</f>
        <v>844.08614</v>
      </c>
      <c r="H36" s="25"/>
      <c r="I36" s="81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26">
        <f>(-'Lista de Saldos IM'!E88)/1000</f>
        <v>92.589590000000001</v>
      </c>
      <c r="H37" s="25"/>
      <c r="I37" s="26">
        <v>0</v>
      </c>
      <c r="J37" s="25"/>
      <c r="N37" s="99"/>
    </row>
    <row r="38" spans="2:14" ht="13" x14ac:dyDescent="0.3">
      <c r="B38" s="25"/>
      <c r="C38" s="25"/>
      <c r="D38" s="25"/>
      <c r="E38" s="25"/>
      <c r="F38" s="25"/>
      <c r="G38" s="13">
        <f>SUM(G35:G37)</f>
        <v>10538.425639999999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IM'!E91-'Lista de Saldos IM'!E90)/1000</f>
        <v>387.84433000000001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8">
        <f>(-'Lista de Saldos IM'!E103-'Lista de Saldos IM'!E106)/1000</f>
        <v>322.29822999999999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710.14256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11248.5682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IM'!E89-'Lista de Saldos IM'!E104-'Lista de Saldos IM'!E108)/1000</f>
        <v>4388.1331600000003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5427.8505500000001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16676.418750000001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404.16749000000016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8727.1951399999998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25403.613890000001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3" t="s">
        <v>90</v>
      </c>
      <c r="C70" s="123"/>
      <c r="D70" s="25"/>
      <c r="F70" s="127" t="s">
        <v>96</v>
      </c>
      <c r="G70" s="128"/>
      <c r="H70" s="25"/>
      <c r="I70" s="32"/>
    </row>
    <row r="71" spans="2:9" x14ac:dyDescent="0.25">
      <c r="B71" s="123"/>
      <c r="C71" s="123"/>
      <c r="D71" s="25"/>
      <c r="E71"/>
      <c r="F71" s="124"/>
      <c r="G71" s="124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5"/>
      <c r="C74" s="125"/>
      <c r="D74" s="125"/>
      <c r="E74" s="125"/>
      <c r="F74" s="125"/>
      <c r="G74" s="125"/>
      <c r="H74" s="125"/>
      <c r="I74" s="25"/>
    </row>
    <row r="75" spans="2:9" x14ac:dyDescent="0.25">
      <c r="B75" s="125"/>
      <c r="C75" s="125"/>
      <c r="D75" s="125"/>
      <c r="E75" s="125"/>
      <c r="F75" s="125"/>
      <c r="G75" s="125"/>
      <c r="H75" s="125"/>
    </row>
    <row r="76" spans="2:9" x14ac:dyDescent="0.25">
      <c r="B76" s="122"/>
      <c r="C76" s="122"/>
      <c r="D76" s="122"/>
      <c r="E76" s="122"/>
      <c r="F76" s="122"/>
      <c r="G76" s="122"/>
      <c r="H76" s="122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4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tabSelected="1" topLeftCell="A84" zoomScale="80" zoomScaleNormal="80" workbookViewId="0">
      <selection activeCell="E106" sqref="E106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316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29" t="s">
        <v>35</v>
      </c>
      <c r="C7" s="129"/>
      <c r="D7" s="129"/>
      <c r="E7" s="129"/>
      <c r="F7" s="129"/>
      <c r="G7" s="129"/>
      <c r="H7" s="12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04">
        <f>161935.62/1000</f>
        <v>161.93562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25">
        <f>218603.09/1000</f>
        <v>218.60309000000001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600.63870999999995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29" t="s">
        <v>39</v>
      </c>
      <c r="C22" s="129"/>
      <c r="D22" s="129"/>
      <c r="E22" s="129"/>
      <c r="F22" s="129"/>
      <c r="G22" s="129"/>
      <c r="H22" s="129"/>
    </row>
    <row r="24" spans="2:10" x14ac:dyDescent="0.25">
      <c r="B24" s="1" t="s">
        <v>40</v>
      </c>
      <c r="E24" s="25">
        <f>'Lista de Saldos IM'!E46/1000</f>
        <v>5207.2638299999999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101">
        <f>'Lista de Saldos IM'!E47/1000</f>
        <v>3355.6779300000003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101">
        <f>('Lista de Saldos IM'!E53-219853.76)/1000</f>
        <v>232.22626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8795.1680199999992</v>
      </c>
      <c r="F50" s="49"/>
      <c r="G50" s="49"/>
      <c r="H50" s="48">
        <f>SUM(H24:H49)</f>
        <v>5209.7064100000007</v>
      </c>
      <c r="J50" s="23"/>
      <c r="N50" s="105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29" t="s">
        <v>19</v>
      </c>
      <c r="C52" s="129"/>
      <c r="D52" s="129"/>
      <c r="E52" s="129"/>
      <c r="F52" s="129"/>
      <c r="G52" s="129"/>
      <c r="H52" s="12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29" t="s">
        <v>54</v>
      </c>
      <c r="C77" s="129"/>
      <c r="D77" s="129"/>
      <c r="E77" s="129"/>
      <c r="F77" s="129"/>
      <c r="G77" s="129"/>
      <c r="H77" s="12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IM'!E56+'Lista de Saldos IM'!E55)/1000</f>
        <v>224.29496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224.29496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29" t="s">
        <v>56</v>
      </c>
      <c r="C102" s="129"/>
      <c r="D102" s="129"/>
      <c r="E102" s="129"/>
      <c r="F102" s="129"/>
      <c r="G102" s="129"/>
      <c r="H102" s="129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v>4148.3412799999996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f>9040954.78/1000</f>
        <v>9040.95478</v>
      </c>
      <c r="H108" s="23">
        <v>8932.7665799999995</v>
      </c>
    </row>
    <row r="109" spans="2:8" x14ac:dyDescent="0.25">
      <c r="D109" s="23"/>
      <c r="E109" s="106"/>
      <c r="H109" s="23"/>
    </row>
    <row r="110" spans="2:8" x14ac:dyDescent="0.25">
      <c r="B110" s="1" t="s">
        <v>60</v>
      </c>
      <c r="D110" s="23"/>
      <c r="E110" s="106">
        <f>126460/1000</f>
        <v>126.46</v>
      </c>
      <c r="H110" s="23">
        <v>123.03902000000001</v>
      </c>
    </row>
    <row r="111" spans="2:8" x14ac:dyDescent="0.25">
      <c r="D111" s="23"/>
      <c r="E111" s="106"/>
      <c r="H111" s="23"/>
    </row>
    <row r="112" spans="2:8" x14ac:dyDescent="0.25">
      <c r="B112" s="1" t="s">
        <v>61</v>
      </c>
      <c r="D112" s="23"/>
      <c r="E112" s="106">
        <f>176332.22/1000</f>
        <v>176.33222000000001</v>
      </c>
      <c r="H112" s="23">
        <v>211.79182999999998</v>
      </c>
    </row>
    <row r="113" spans="2:8" x14ac:dyDescent="0.25">
      <c r="D113" s="23"/>
      <c r="E113" s="106"/>
      <c r="H113" s="23"/>
    </row>
    <row r="114" spans="2:8" x14ac:dyDescent="0.25">
      <c r="B114" s="1" t="s">
        <v>111</v>
      </c>
      <c r="D114" s="23"/>
      <c r="E114" s="106">
        <f>134106.3/1000</f>
        <v>134.10629999999998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-3808181.94/1000</f>
        <v>-3808.1819399999999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13478.328459999999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IM'!E57/1000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29" t="s">
        <v>63</v>
      </c>
      <c r="C126" s="129"/>
      <c r="D126" s="129"/>
      <c r="E126" s="129"/>
      <c r="F126" s="129"/>
      <c r="G126" s="129"/>
      <c r="H126" s="129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844.08614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844.08614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29" t="s">
        <v>66</v>
      </c>
      <c r="C136" s="129"/>
      <c r="D136" s="129"/>
      <c r="E136" s="129"/>
      <c r="F136" s="129"/>
      <c r="G136" s="129"/>
      <c r="H136" s="129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(-'Lista de Saldos IM'!E88)/1000</f>
        <v>92.589590000000001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384447.87/1000</f>
        <v>384.44787000000002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477.03746000000001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29" t="s">
        <v>71</v>
      </c>
      <c r="C149" s="129"/>
      <c r="D149" s="129"/>
      <c r="E149" s="129"/>
      <c r="F149" s="129"/>
      <c r="G149" s="129"/>
      <c r="H149" s="129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4388.1331600000003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4388.1331600000003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topLeftCell="A82" zoomScale="80" zoomScaleNormal="80" workbookViewId="0">
      <selection activeCell="F91" sqref="F91"/>
    </sheetView>
  </sheetViews>
  <sheetFormatPr baseColWidth="10" defaultColWidth="11.453125" defaultRowHeight="14.5" x14ac:dyDescent="0.35"/>
  <cols>
    <col min="1" max="1" width="5.81640625" style="82" customWidth="1"/>
    <col min="2" max="2" width="4.453125" style="82" bestFit="1" customWidth="1"/>
    <col min="3" max="3" width="14.54296875" style="83" customWidth="1"/>
    <col min="4" max="4" width="47" style="82" bestFit="1" customWidth="1"/>
    <col min="5" max="7" width="16" style="84" customWidth="1"/>
    <col min="8" max="8" width="16.81640625" style="82" customWidth="1"/>
    <col min="9" max="9" width="12.7265625" style="82" customWidth="1"/>
    <col min="10" max="10" width="47" style="82" bestFit="1" customWidth="1"/>
    <col min="11" max="11" width="17.81640625" style="84" bestFit="1" customWidth="1"/>
    <col min="12" max="13" width="16.54296875" style="84" customWidth="1"/>
    <col min="14" max="16384" width="11.453125" style="82"/>
  </cols>
  <sheetData>
    <row r="1" spans="1:13" customFormat="1" ht="12.5" x14ac:dyDescent="0.25">
      <c r="C1" s="107"/>
      <c r="E1" s="4"/>
      <c r="F1" s="4"/>
      <c r="G1" s="4"/>
      <c r="K1" s="4"/>
      <c r="L1" s="4"/>
      <c r="M1" s="4"/>
    </row>
    <row r="2" spans="1:13" customFormat="1" ht="12.5" x14ac:dyDescent="0.25">
      <c r="C2" s="107"/>
      <c r="E2" s="4"/>
      <c r="F2" s="4"/>
      <c r="G2" s="4"/>
      <c r="K2" s="4"/>
      <c r="L2" s="4"/>
      <c r="M2" s="4"/>
    </row>
    <row r="3" spans="1:13" customFormat="1" ht="12.5" x14ac:dyDescent="0.25">
      <c r="C3" s="107"/>
      <c r="E3" s="4"/>
      <c r="F3" s="4"/>
      <c r="G3" s="4"/>
      <c r="K3" s="4"/>
      <c r="L3" s="4"/>
      <c r="M3" s="4"/>
    </row>
    <row r="4" spans="1:13" customFormat="1" ht="12.5" x14ac:dyDescent="0.25">
      <c r="C4" s="107"/>
      <c r="E4" s="4"/>
      <c r="F4" s="4"/>
      <c r="G4" s="4"/>
      <c r="K4" s="4"/>
      <c r="L4" s="4"/>
      <c r="M4" s="4"/>
    </row>
    <row r="5" spans="1:13" customFormat="1" ht="12.5" x14ac:dyDescent="0.25">
      <c r="C5" s="107"/>
      <c r="E5" s="4"/>
      <c r="F5" s="4"/>
      <c r="G5" s="4"/>
      <c r="K5" s="4"/>
      <c r="L5" s="4"/>
      <c r="M5" s="4"/>
    </row>
    <row r="6" spans="1:13" s="108" customFormat="1" x14ac:dyDescent="0.35">
      <c r="A6" s="108" t="s">
        <v>117</v>
      </c>
      <c r="B6" s="108" t="s">
        <v>118</v>
      </c>
      <c r="C6" s="109" t="s">
        <v>119</v>
      </c>
      <c r="D6" s="109" t="s">
        <v>120</v>
      </c>
      <c r="E6" s="110" t="s">
        <v>121</v>
      </c>
      <c r="F6" s="110" t="s">
        <v>122</v>
      </c>
      <c r="G6" s="110" t="s">
        <v>123</v>
      </c>
      <c r="I6" s="108" t="s">
        <v>124</v>
      </c>
      <c r="J6" s="108" t="s">
        <v>125</v>
      </c>
      <c r="K6" s="110" t="s">
        <v>126</v>
      </c>
      <c r="L6" s="110" t="s">
        <v>127</v>
      </c>
      <c r="M6" s="110" t="s">
        <v>128</v>
      </c>
    </row>
    <row r="7" spans="1:13" customFormat="1" ht="12.5" x14ac:dyDescent="0.25">
      <c r="A7" t="s">
        <v>129</v>
      </c>
      <c r="B7">
        <v>139</v>
      </c>
      <c r="C7" s="107">
        <v>1111200000</v>
      </c>
      <c r="D7" t="s">
        <v>36</v>
      </c>
      <c r="E7" s="86">
        <v>160</v>
      </c>
      <c r="F7" s="86">
        <v>160</v>
      </c>
      <c r="G7" s="86"/>
      <c r="I7" s="107">
        <v>1111200000</v>
      </c>
      <c r="J7" t="s">
        <v>36</v>
      </c>
      <c r="K7" s="86">
        <v>160</v>
      </c>
      <c r="L7" s="86">
        <v>160</v>
      </c>
      <c r="M7" s="86"/>
    </row>
    <row r="8" spans="1:13" customFormat="1" ht="12.5" x14ac:dyDescent="0.25">
      <c r="A8" t="s">
        <v>129</v>
      </c>
      <c r="B8">
        <v>139</v>
      </c>
      <c r="E8" s="86"/>
      <c r="F8" s="86"/>
      <c r="G8" s="86"/>
      <c r="K8" s="86"/>
      <c r="L8" s="86"/>
      <c r="M8" s="86"/>
    </row>
    <row r="9" spans="1:13" customFormat="1" ht="12.5" x14ac:dyDescent="0.25">
      <c r="A9" t="s">
        <v>129</v>
      </c>
      <c r="B9">
        <v>139</v>
      </c>
      <c r="E9" s="86"/>
      <c r="F9" s="86"/>
      <c r="G9" s="4"/>
      <c r="K9" s="86"/>
      <c r="L9" s="86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88">
        <v>9650.31</v>
      </c>
      <c r="F10" s="88">
        <v>9650.31</v>
      </c>
      <c r="G10" s="86"/>
      <c r="I10">
        <v>1112100191</v>
      </c>
      <c r="J10" t="s">
        <v>130</v>
      </c>
      <c r="K10" s="88">
        <v>9650.31</v>
      </c>
      <c r="L10" s="88">
        <v>9650.31</v>
      </c>
      <c r="M10" s="86"/>
    </row>
    <row r="11" spans="1:13" customFormat="1" ht="12.5" x14ac:dyDescent="0.25">
      <c r="A11" t="s">
        <v>129</v>
      </c>
      <c r="B11">
        <v>139</v>
      </c>
      <c r="C11" s="107">
        <v>1112100192</v>
      </c>
      <c r="D11" t="s">
        <v>131</v>
      </c>
      <c r="E11" s="88"/>
      <c r="F11" s="88"/>
      <c r="G11" s="86"/>
      <c r="I11" s="107">
        <v>1112100192</v>
      </c>
      <c r="J11" t="s">
        <v>131</v>
      </c>
      <c r="K11" s="88"/>
      <c r="L11" s="88"/>
      <c r="M11" s="86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88">
        <v>335711.51</v>
      </c>
      <c r="F12" s="88">
        <v>282082.09000000003</v>
      </c>
      <c r="G12" s="86"/>
      <c r="I12">
        <v>1112100193</v>
      </c>
      <c r="J12" t="s">
        <v>132</v>
      </c>
      <c r="K12" s="88">
        <v>335711.51</v>
      </c>
      <c r="L12" s="88">
        <v>282082.09000000003</v>
      </c>
      <c r="M12" s="86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8">
        <v>-17551.91</v>
      </c>
      <c r="F13" s="88">
        <v>-17551.91</v>
      </c>
      <c r="G13" s="86"/>
      <c r="I13">
        <v>1112100196</v>
      </c>
      <c r="J13" t="s">
        <v>133</v>
      </c>
      <c r="K13" s="88">
        <v>-17551.91</v>
      </c>
      <c r="L13" s="88">
        <v>-17551.91</v>
      </c>
      <c r="M13" s="86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88">
        <v>-316873.34000000003</v>
      </c>
      <c r="F14" s="88">
        <v>-212833.27</v>
      </c>
      <c r="G14" s="86"/>
      <c r="I14">
        <v>1112100197</v>
      </c>
      <c r="J14" t="s">
        <v>134</v>
      </c>
      <c r="K14" s="88">
        <v>-316873.34000000003</v>
      </c>
      <c r="L14" s="88">
        <v>-212833.27</v>
      </c>
      <c r="M14" s="86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6">
        <v>8231.16</v>
      </c>
      <c r="F15" s="86">
        <v>8231.16</v>
      </c>
      <c r="G15" s="86"/>
      <c r="I15">
        <v>1112100201</v>
      </c>
      <c r="J15" t="s">
        <v>135</v>
      </c>
      <c r="K15" s="86">
        <v>8231.16</v>
      </c>
      <c r="L15" s="86">
        <v>8231.16</v>
      </c>
      <c r="M15" s="86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6"/>
      <c r="F16" s="86"/>
      <c r="G16" s="86"/>
      <c r="I16">
        <v>1112100203</v>
      </c>
      <c r="J16" t="s">
        <v>136</v>
      </c>
      <c r="K16" s="86"/>
      <c r="L16" s="86"/>
      <c r="M16" s="86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6">
        <v>-8231.16</v>
      </c>
      <c r="F17" s="86">
        <v>-8231.16</v>
      </c>
      <c r="G17" s="86"/>
      <c r="I17">
        <v>1112100207</v>
      </c>
      <c r="J17" t="s">
        <v>137</v>
      </c>
      <c r="K17" s="86">
        <v>-8231.16</v>
      </c>
      <c r="L17" s="86">
        <v>-8231.16</v>
      </c>
      <c r="M17" s="86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86">
        <v>49239.69</v>
      </c>
      <c r="F18" s="86">
        <v>49239.69</v>
      </c>
      <c r="G18" s="86"/>
      <c r="I18">
        <v>1112100221</v>
      </c>
      <c r="J18" t="s">
        <v>138</v>
      </c>
      <c r="K18" s="86">
        <v>49239.69</v>
      </c>
      <c r="L18" s="86">
        <v>49239.69</v>
      </c>
      <c r="M18" s="86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6"/>
      <c r="F19" s="86"/>
      <c r="G19" s="86"/>
      <c r="I19">
        <v>1112100222</v>
      </c>
      <c r="J19" t="s">
        <v>139</v>
      </c>
      <c r="K19" s="86"/>
      <c r="L19" s="86"/>
      <c r="M19" s="86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86">
        <v>831172.71</v>
      </c>
      <c r="F20" s="86">
        <v>728567.37</v>
      </c>
      <c r="G20" s="86"/>
      <c r="I20">
        <v>1112100223</v>
      </c>
      <c r="J20" t="s">
        <v>140</v>
      </c>
      <c r="K20" s="86">
        <v>831172.71</v>
      </c>
      <c r="L20" s="86">
        <v>728567.37</v>
      </c>
      <c r="M20" s="86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86">
        <v>-8802.5300000000007</v>
      </c>
      <c r="F21" s="86">
        <v>-5876.56</v>
      </c>
      <c r="G21" s="86"/>
      <c r="I21">
        <v>1112100226</v>
      </c>
      <c r="J21" t="s">
        <v>141</v>
      </c>
      <c r="K21" s="86">
        <v>-8802.5300000000007</v>
      </c>
      <c r="L21" s="86">
        <v>-5876.56</v>
      </c>
      <c r="M21" s="86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86">
        <v>-813616.33</v>
      </c>
      <c r="F22" s="86">
        <v>-689873.23</v>
      </c>
      <c r="G22" s="86"/>
      <c r="I22">
        <v>1112100227</v>
      </c>
      <c r="J22" t="s">
        <v>142</v>
      </c>
      <c r="K22" s="86">
        <v>-813616.33</v>
      </c>
      <c r="L22" s="86">
        <v>-689873.23</v>
      </c>
      <c r="M22" s="86"/>
    </row>
    <row r="23" spans="1:13" customFormat="1" ht="12.5" x14ac:dyDescent="0.25">
      <c r="A23" t="s">
        <v>129</v>
      </c>
      <c r="C23">
        <v>1112100331</v>
      </c>
      <c r="D23" t="s">
        <v>143</v>
      </c>
      <c r="E23" s="86">
        <v>92.09</v>
      </c>
      <c r="F23" s="86">
        <v>92.09</v>
      </c>
      <c r="G23" s="86"/>
      <c r="I23">
        <v>1112100331</v>
      </c>
      <c r="J23" t="s">
        <v>143</v>
      </c>
      <c r="K23" s="86">
        <v>92.09</v>
      </c>
      <c r="L23" s="86">
        <v>92.09</v>
      </c>
      <c r="M23" s="86"/>
    </row>
    <row r="24" spans="1:13" customFormat="1" ht="12.5" x14ac:dyDescent="0.25">
      <c r="A24" t="s">
        <v>129</v>
      </c>
      <c r="B24">
        <v>139</v>
      </c>
      <c r="C24" s="107">
        <v>1112100333</v>
      </c>
      <c r="D24" t="s">
        <v>144</v>
      </c>
      <c r="E24" s="86"/>
      <c r="F24" s="86"/>
      <c r="G24" s="86"/>
      <c r="I24" s="107">
        <v>1112100333</v>
      </c>
      <c r="J24" t="s">
        <v>144</v>
      </c>
      <c r="K24" s="86"/>
      <c r="L24" s="86"/>
      <c r="M24" s="86"/>
    </row>
    <row r="25" spans="1:13" customFormat="1" ht="12.5" x14ac:dyDescent="0.25">
      <c r="A25" t="s">
        <v>129</v>
      </c>
      <c r="B25">
        <v>139</v>
      </c>
      <c r="C25" s="107">
        <v>1112100337</v>
      </c>
      <c r="D25" t="s">
        <v>145</v>
      </c>
      <c r="E25" s="86"/>
      <c r="F25" s="86"/>
      <c r="G25" s="86"/>
      <c r="I25" s="107">
        <v>1112100337</v>
      </c>
      <c r="J25" t="s">
        <v>145</v>
      </c>
      <c r="K25" s="86"/>
      <c r="L25" s="86"/>
      <c r="M25" s="86"/>
    </row>
    <row r="26" spans="1:13" customFormat="1" ht="12.5" x14ac:dyDescent="0.25">
      <c r="A26" t="s">
        <v>129</v>
      </c>
      <c r="C26">
        <v>1112100341</v>
      </c>
      <c r="D26" t="s">
        <v>143</v>
      </c>
      <c r="E26" s="86">
        <v>808.76</v>
      </c>
      <c r="F26" s="86">
        <v>808.76</v>
      </c>
      <c r="G26" s="86"/>
      <c r="I26">
        <v>1112100341</v>
      </c>
      <c r="J26" t="s">
        <v>143</v>
      </c>
      <c r="K26" s="86">
        <v>808.76</v>
      </c>
      <c r="L26" s="86">
        <v>808.76</v>
      </c>
      <c r="M26" s="86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86">
        <v>5063638.6900000004</v>
      </c>
      <c r="F27" s="86">
        <v>2843472.58</v>
      </c>
      <c r="G27" s="86"/>
      <c r="I27">
        <v>1112100343</v>
      </c>
      <c r="J27" t="s">
        <v>146</v>
      </c>
      <c r="K27" s="86">
        <v>5063638.6900000004</v>
      </c>
      <c r="L27" s="86">
        <v>2843472.58</v>
      </c>
      <c r="M27" s="86"/>
    </row>
    <row r="28" spans="1:13" customFormat="1" ht="12.5" x14ac:dyDescent="0.25">
      <c r="C28" s="107">
        <v>1112100343</v>
      </c>
      <c r="D28" t="s">
        <v>146</v>
      </c>
      <c r="E28" s="111"/>
      <c r="F28" s="86">
        <v>38120</v>
      </c>
      <c r="G28" s="86"/>
      <c r="I28" s="107">
        <v>1112100343</v>
      </c>
      <c r="J28" t="s">
        <v>146</v>
      </c>
      <c r="K28" s="111"/>
      <c r="L28" s="86">
        <v>38120</v>
      </c>
      <c r="M28" s="86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6">
        <v>-15794.77</v>
      </c>
      <c r="F29" s="86">
        <v>-15176.7</v>
      </c>
      <c r="G29" s="86"/>
      <c r="I29">
        <v>1112100346</v>
      </c>
      <c r="J29" t="s">
        <v>147</v>
      </c>
      <c r="K29" s="86">
        <v>-15794.77</v>
      </c>
      <c r="L29" s="86">
        <v>-15176.7</v>
      </c>
      <c r="M29" s="86"/>
    </row>
    <row r="30" spans="1:13" customFormat="1" ht="12.5" x14ac:dyDescent="0.25">
      <c r="C30" s="107">
        <v>1112100346</v>
      </c>
      <c r="D30" t="s">
        <v>147</v>
      </c>
      <c r="E30" s="111"/>
      <c r="F30" s="86">
        <v>-457.95</v>
      </c>
      <c r="G30" s="86"/>
      <c r="I30" s="107">
        <v>1112100346</v>
      </c>
      <c r="J30" t="s">
        <v>147</v>
      </c>
      <c r="K30" s="111"/>
      <c r="L30" s="86">
        <v>-457.95</v>
      </c>
      <c r="M30" s="86"/>
    </row>
    <row r="31" spans="1:13" customFormat="1" ht="12.5" x14ac:dyDescent="0.25">
      <c r="A31" t="s">
        <v>129</v>
      </c>
      <c r="B31">
        <v>139</v>
      </c>
      <c r="C31">
        <v>1112100347</v>
      </c>
      <c r="D31" t="s">
        <v>148</v>
      </c>
      <c r="E31" s="86">
        <v>-4991063.6500000004</v>
      </c>
      <c r="F31" s="86">
        <v>-2566784.92</v>
      </c>
      <c r="G31" s="86"/>
      <c r="I31">
        <v>1112100347</v>
      </c>
      <c r="J31" t="s">
        <v>148</v>
      </c>
      <c r="K31" s="86">
        <v>-4991063.6500000004</v>
      </c>
      <c r="L31" s="86">
        <v>-2566784.92</v>
      </c>
      <c r="M31" s="86"/>
    </row>
    <row r="32" spans="1:13" customFormat="1" ht="12.5" x14ac:dyDescent="0.25">
      <c r="C32" s="107">
        <v>1112100347</v>
      </c>
      <c r="D32" t="s">
        <v>148</v>
      </c>
      <c r="E32" s="111"/>
      <c r="F32" s="86">
        <v>-584.99</v>
      </c>
      <c r="G32" s="86"/>
      <c r="I32" s="107">
        <v>1112100347</v>
      </c>
      <c r="J32" t="s">
        <v>148</v>
      </c>
      <c r="K32" s="111"/>
      <c r="L32" s="86">
        <v>-584.99</v>
      </c>
      <c r="M32" s="86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6"/>
      <c r="F33" s="86"/>
      <c r="G33" s="86"/>
      <c r="I33">
        <v>1112100348</v>
      </c>
      <c r="J33" t="s">
        <v>149</v>
      </c>
      <c r="K33" s="86"/>
      <c r="L33" s="86"/>
      <c r="M33" s="86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6">
        <v>1997.74</v>
      </c>
      <c r="F34" s="86">
        <v>1997.74</v>
      </c>
      <c r="G34" s="86"/>
      <c r="I34">
        <v>1112104181</v>
      </c>
      <c r="J34" t="s">
        <v>150</v>
      </c>
      <c r="K34" s="86">
        <v>1997.74</v>
      </c>
      <c r="L34" s="86">
        <v>1997.74</v>
      </c>
      <c r="M34" s="86"/>
    </row>
    <row r="35" spans="1:15" customFormat="1" ht="12.5" x14ac:dyDescent="0.25">
      <c r="A35" t="s">
        <v>129</v>
      </c>
      <c r="B35">
        <v>139</v>
      </c>
      <c r="C35" s="107">
        <v>1112104183</v>
      </c>
      <c r="D35" t="s">
        <v>151</v>
      </c>
      <c r="E35" s="86"/>
      <c r="F35" s="86"/>
      <c r="G35" s="86"/>
      <c r="I35" s="107">
        <v>1112104183</v>
      </c>
      <c r="J35" t="s">
        <v>151</v>
      </c>
      <c r="K35" s="86"/>
      <c r="L35" s="86"/>
      <c r="M35" s="86"/>
    </row>
    <row r="36" spans="1:15" customFormat="1" ht="12.5" x14ac:dyDescent="0.25">
      <c r="A36" t="s">
        <v>129</v>
      </c>
      <c r="B36">
        <v>139</v>
      </c>
      <c r="C36" s="107">
        <v>1112104187</v>
      </c>
      <c r="D36" t="s">
        <v>152</v>
      </c>
      <c r="E36" s="86"/>
      <c r="F36" s="86"/>
      <c r="G36" s="86"/>
      <c r="I36" s="107">
        <v>1112104187</v>
      </c>
      <c r="J36" t="s">
        <v>152</v>
      </c>
      <c r="K36" s="86"/>
      <c r="L36" s="86"/>
      <c r="M36" s="86"/>
    </row>
    <row r="37" spans="1:15" customFormat="1" ht="12.5" x14ac:dyDescent="0.25">
      <c r="A37" t="s">
        <v>129</v>
      </c>
      <c r="B37">
        <v>139</v>
      </c>
      <c r="C37" s="107">
        <v>1112104191</v>
      </c>
      <c r="D37" t="s">
        <v>153</v>
      </c>
      <c r="E37" s="86">
        <v>3805.8</v>
      </c>
      <c r="F37" s="86">
        <v>3805.8</v>
      </c>
      <c r="G37" s="86"/>
      <c r="I37" s="107">
        <v>1112104191</v>
      </c>
      <c r="J37" t="s">
        <v>153</v>
      </c>
      <c r="K37" s="86">
        <v>3805.8</v>
      </c>
      <c r="L37" s="86">
        <v>3805.8</v>
      </c>
      <c r="M37" s="86"/>
    </row>
    <row r="38" spans="1:15" customFormat="1" ht="12.5" x14ac:dyDescent="0.25">
      <c r="A38" t="s">
        <v>129</v>
      </c>
      <c r="B38">
        <v>139</v>
      </c>
      <c r="C38" s="107">
        <v>1112104193</v>
      </c>
      <c r="D38" t="s">
        <v>154</v>
      </c>
      <c r="E38" s="86">
        <v>622284.99</v>
      </c>
      <c r="F38" s="86">
        <v>298203.09999999998</v>
      </c>
      <c r="G38" s="86"/>
      <c r="I38" s="107">
        <v>1112104193</v>
      </c>
      <c r="J38" t="s">
        <v>154</v>
      </c>
      <c r="K38" s="86">
        <v>622284.99</v>
      </c>
      <c r="L38" s="86">
        <v>298203.09999999998</v>
      </c>
      <c r="M38" s="86"/>
    </row>
    <row r="39" spans="1:15" customFormat="1" ht="12.5" x14ac:dyDescent="0.25">
      <c r="A39" t="s">
        <v>129</v>
      </c>
      <c r="B39">
        <v>139</v>
      </c>
      <c r="C39" s="107">
        <v>1112104197</v>
      </c>
      <c r="D39" t="s">
        <v>155</v>
      </c>
      <c r="E39" s="86">
        <v>-618143.17000000004</v>
      </c>
      <c r="F39" s="86">
        <v>-257380.4</v>
      </c>
      <c r="G39" s="86"/>
      <c r="I39" s="107">
        <v>1112104197</v>
      </c>
      <c r="J39" t="s">
        <v>155</v>
      </c>
      <c r="K39" s="86">
        <v>-618143.17000000004</v>
      </c>
      <c r="L39" s="86">
        <v>-257380.4</v>
      </c>
      <c r="M39" s="86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86">
        <v>380311.41</v>
      </c>
      <c r="F40" s="86">
        <v>356949.69</v>
      </c>
      <c r="G40" s="86"/>
      <c r="I40">
        <v>1112100423</v>
      </c>
      <c r="J40" t="s">
        <v>156</v>
      </c>
      <c r="K40" s="86">
        <v>380311.41</v>
      </c>
      <c r="L40" s="86">
        <v>356949.69</v>
      </c>
      <c r="M40" s="86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87">
        <v>3224.99</v>
      </c>
      <c r="F41" s="87">
        <v>3224.99</v>
      </c>
      <c r="G41" s="86"/>
      <c r="I41">
        <v>1112100421</v>
      </c>
      <c r="J41" t="s">
        <v>157</v>
      </c>
      <c r="K41" s="87">
        <v>3224.99</v>
      </c>
      <c r="L41" s="87">
        <v>3224.99</v>
      </c>
      <c r="M41" s="86"/>
      <c r="N41" s="112"/>
      <c r="O41" s="112"/>
    </row>
    <row r="42" spans="1:15" customFormat="1" ht="12.5" x14ac:dyDescent="0.25">
      <c r="A42" t="s">
        <v>129</v>
      </c>
      <c r="B42">
        <v>141</v>
      </c>
      <c r="C42">
        <v>1112100427</v>
      </c>
      <c r="D42" t="s">
        <v>157</v>
      </c>
      <c r="E42" s="86">
        <v>-358157.37</v>
      </c>
      <c r="F42" s="86">
        <v>-312248.09999999998</v>
      </c>
      <c r="G42" s="88"/>
      <c r="I42">
        <v>1112100427</v>
      </c>
      <c r="J42" t="s">
        <v>157</v>
      </c>
      <c r="K42" s="86">
        <v>-358157.37</v>
      </c>
      <c r="L42" s="86">
        <v>-312248.09999999998</v>
      </c>
      <c r="M42" s="86"/>
    </row>
    <row r="43" spans="1:15" customFormat="1" ht="12.5" x14ac:dyDescent="0.25">
      <c r="C43">
        <v>1112100427</v>
      </c>
      <c r="D43" t="s">
        <v>157</v>
      </c>
      <c r="E43" s="86"/>
      <c r="F43" s="86">
        <v>-42056.27</v>
      </c>
      <c r="G43" s="88"/>
      <c r="I43">
        <v>1112100427</v>
      </c>
      <c r="J43" t="s">
        <v>157</v>
      </c>
      <c r="K43" s="86"/>
      <c r="L43" s="86">
        <v>-42056.27</v>
      </c>
      <c r="M43" s="86"/>
    </row>
    <row r="44" spans="1:15" customFormat="1" ht="12.5" x14ac:dyDescent="0.25">
      <c r="A44" t="s">
        <v>129</v>
      </c>
      <c r="B44">
        <v>139</v>
      </c>
      <c r="C44" s="107">
        <v>1113000000</v>
      </c>
      <c r="D44" t="s">
        <v>38</v>
      </c>
      <c r="E44" s="86">
        <v>218603.09</v>
      </c>
      <c r="F44" s="86">
        <v>41536.76</v>
      </c>
      <c r="G44" s="86"/>
      <c r="I44" s="107">
        <v>1113000000</v>
      </c>
      <c r="J44" t="s">
        <v>38</v>
      </c>
      <c r="K44" s="86">
        <v>218603.09</v>
      </c>
      <c r="L44" s="86">
        <v>41536.76</v>
      </c>
      <c r="M44" s="86"/>
    </row>
    <row r="45" spans="1:15" customFormat="1" x14ac:dyDescent="0.35">
      <c r="E45" s="89">
        <f>SUM(E7:E44)</f>
        <v>380698.71000000043</v>
      </c>
      <c r="F45" s="89">
        <f>SUM(F7:F44)</f>
        <v>537086.66999999958</v>
      </c>
      <c r="G45" s="89">
        <f>SUM(G7:G44)</f>
        <v>0</v>
      </c>
      <c r="K45" s="89">
        <f>SUM(K7:K44)</f>
        <v>380698.71000000043</v>
      </c>
      <c r="L45" s="89">
        <f>SUM(L7:L44)</f>
        <v>537086.66999999958</v>
      </c>
      <c r="M45" s="89">
        <f>SUM(M7:M44)</f>
        <v>0</v>
      </c>
    </row>
    <row r="46" spans="1:15" customFormat="1" ht="12.5" x14ac:dyDescent="0.25">
      <c r="A46" t="s">
        <v>158</v>
      </c>
      <c r="B46">
        <v>139</v>
      </c>
      <c r="C46" s="107">
        <v>1131100000</v>
      </c>
      <c r="D46" t="s">
        <v>40</v>
      </c>
      <c r="E46" s="86">
        <v>5207263.83</v>
      </c>
      <c r="F46" s="86">
        <v>3257020.1</v>
      </c>
      <c r="G46" s="86"/>
      <c r="I46" s="107">
        <v>1131100000</v>
      </c>
      <c r="J46" t="s">
        <v>40</v>
      </c>
      <c r="K46" s="86">
        <v>5207263.83</v>
      </c>
      <c r="L46" s="86">
        <v>3257020.1</v>
      </c>
      <c r="M46" s="86"/>
    </row>
    <row r="47" spans="1:15" customFormat="1" ht="12.5" x14ac:dyDescent="0.25">
      <c r="A47" t="s">
        <v>159</v>
      </c>
      <c r="B47">
        <v>139</v>
      </c>
      <c r="C47" s="107">
        <v>1131300000</v>
      </c>
      <c r="D47" t="s">
        <v>160</v>
      </c>
      <c r="E47" s="86">
        <v>3355677.93</v>
      </c>
      <c r="F47" s="86">
        <v>2350000</v>
      </c>
      <c r="G47" s="86"/>
      <c r="H47" s="86"/>
      <c r="I47" s="107">
        <v>1131300000</v>
      </c>
      <c r="J47" t="s">
        <v>160</v>
      </c>
      <c r="K47" s="86">
        <v>3355677.93</v>
      </c>
      <c r="L47" s="86">
        <v>2350000</v>
      </c>
      <c r="M47" s="86"/>
    </row>
    <row r="48" spans="1:15" customFormat="1" ht="12.5" x14ac:dyDescent="0.25">
      <c r="A48" t="s">
        <v>161</v>
      </c>
      <c r="B48">
        <v>139</v>
      </c>
      <c r="C48" s="107">
        <v>1132500000</v>
      </c>
      <c r="D48" t="s">
        <v>162</v>
      </c>
      <c r="E48" s="86">
        <v>427071.76</v>
      </c>
      <c r="F48" s="86">
        <v>383070.82</v>
      </c>
      <c r="G48" s="86"/>
      <c r="H48" s="113"/>
      <c r="I48" s="107">
        <v>1132500000</v>
      </c>
      <c r="J48" t="s">
        <v>162</v>
      </c>
      <c r="K48" s="86">
        <v>427071.76</v>
      </c>
      <c r="L48" s="86">
        <v>383070.82</v>
      </c>
      <c r="M48" s="86"/>
    </row>
    <row r="49" spans="1:13" customFormat="1" ht="12.5" x14ac:dyDescent="0.25">
      <c r="A49" t="s">
        <v>161</v>
      </c>
      <c r="B49">
        <v>139</v>
      </c>
      <c r="C49" s="107">
        <v>1133200000</v>
      </c>
      <c r="D49" t="s">
        <v>163</v>
      </c>
      <c r="E49" s="86">
        <v>10754.83</v>
      </c>
      <c r="F49" s="86">
        <v>6287.07</v>
      </c>
      <c r="G49" s="86"/>
      <c r="I49" s="107">
        <v>1133200000</v>
      </c>
      <c r="J49" t="s">
        <v>163</v>
      </c>
      <c r="K49" s="86">
        <v>10754.83</v>
      </c>
      <c r="L49" s="86">
        <v>6287.07</v>
      </c>
      <c r="M49" s="86"/>
    </row>
    <row r="50" spans="1:13" customFormat="1" ht="12.5" x14ac:dyDescent="0.25">
      <c r="A50" t="s">
        <v>161</v>
      </c>
      <c r="B50">
        <v>139</v>
      </c>
      <c r="C50" s="107">
        <v>1133210000</v>
      </c>
      <c r="D50" t="s">
        <v>164</v>
      </c>
      <c r="E50" s="86">
        <v>11507.04</v>
      </c>
      <c r="F50" s="86">
        <v>5782.65</v>
      </c>
      <c r="G50" s="86"/>
      <c r="I50" s="107">
        <v>1133210000</v>
      </c>
      <c r="J50" t="s">
        <v>164</v>
      </c>
      <c r="K50" s="86">
        <v>11507.04</v>
      </c>
      <c r="L50" s="86">
        <v>5782.65</v>
      </c>
      <c r="M50" s="86"/>
    </row>
    <row r="51" spans="1:13" customFormat="1" ht="12.5" x14ac:dyDescent="0.25">
      <c r="A51" t="s">
        <v>161</v>
      </c>
      <c r="B51">
        <v>139</v>
      </c>
      <c r="C51" s="107">
        <v>1140000000</v>
      </c>
      <c r="D51" t="s">
        <v>165</v>
      </c>
      <c r="E51" s="86"/>
      <c r="F51" s="86"/>
      <c r="G51" s="86"/>
      <c r="I51" s="107">
        <v>1140000000</v>
      </c>
      <c r="J51" t="s">
        <v>165</v>
      </c>
      <c r="K51" s="86"/>
      <c r="L51" s="86"/>
      <c r="M51" s="86"/>
    </row>
    <row r="52" spans="1:13" customFormat="1" ht="12.5" x14ac:dyDescent="0.25">
      <c r="A52" t="s">
        <v>161</v>
      </c>
      <c r="B52">
        <v>139</v>
      </c>
      <c r="C52" s="107">
        <v>1141000000</v>
      </c>
      <c r="D52" t="s">
        <v>166</v>
      </c>
      <c r="E52" s="86">
        <v>2746.39</v>
      </c>
      <c r="F52" s="86">
        <v>2776.66</v>
      </c>
      <c r="G52" s="86"/>
      <c r="I52" s="107">
        <v>1141000000</v>
      </c>
      <c r="J52" t="s">
        <v>166</v>
      </c>
      <c r="K52" s="86">
        <v>2746.39</v>
      </c>
      <c r="L52" s="86">
        <v>2776.66</v>
      </c>
      <c r="M52" s="86"/>
    </row>
    <row r="53" spans="1:13" customFormat="1" x14ac:dyDescent="0.35">
      <c r="E53" s="90">
        <f>SUM(E48:E52)</f>
        <v>452080.02</v>
      </c>
      <c r="F53" s="90">
        <f>SUM(F48:F52)</f>
        <v>397917.2</v>
      </c>
      <c r="G53" s="90">
        <f>SUM(G48:G52)</f>
        <v>0</v>
      </c>
      <c r="K53" s="90">
        <f>SUM(K48:K52)</f>
        <v>452080.02</v>
      </c>
      <c r="L53" s="90">
        <f>SUM(L48:L52)</f>
        <v>397917.2</v>
      </c>
      <c r="M53" s="90">
        <f>SUM(M48:M52)</f>
        <v>0</v>
      </c>
    </row>
    <row r="54" spans="1:13" customFormat="1" ht="12.5" x14ac:dyDescent="0.25">
      <c r="A54" t="s">
        <v>167</v>
      </c>
      <c r="B54">
        <v>139</v>
      </c>
      <c r="C54">
        <v>1125000000</v>
      </c>
      <c r="D54" t="s">
        <v>168</v>
      </c>
      <c r="E54" s="86">
        <v>805269.98</v>
      </c>
      <c r="F54" s="86">
        <v>1502490.63</v>
      </c>
      <c r="G54" s="86"/>
      <c r="I54">
        <v>1125000000</v>
      </c>
      <c r="J54" t="s">
        <v>168</v>
      </c>
      <c r="K54" s="86">
        <v>805269.98</v>
      </c>
      <c r="L54" s="86">
        <v>1502490.63</v>
      </c>
      <c r="M54" s="86"/>
    </row>
    <row r="55" spans="1:13" customFormat="1" ht="12.5" x14ac:dyDescent="0.25">
      <c r="A55" t="s">
        <v>169</v>
      </c>
      <c r="B55">
        <v>139</v>
      </c>
      <c r="C55">
        <v>1151000000</v>
      </c>
      <c r="D55" t="s">
        <v>170</v>
      </c>
      <c r="E55" s="86">
        <v>91771.16</v>
      </c>
      <c r="F55" s="86">
        <v>56739.77</v>
      </c>
      <c r="G55" s="86"/>
      <c r="I55">
        <v>1151000000</v>
      </c>
      <c r="J55" t="s">
        <v>170</v>
      </c>
      <c r="K55" s="86">
        <v>91771.16</v>
      </c>
      <c r="L55" s="86">
        <v>56739.77</v>
      </c>
      <c r="M55" s="86"/>
    </row>
    <row r="56" spans="1:13" customFormat="1" ht="12.5" x14ac:dyDescent="0.25">
      <c r="A56" t="s">
        <v>169</v>
      </c>
      <c r="B56">
        <v>139</v>
      </c>
      <c r="C56">
        <v>1164000000</v>
      </c>
      <c r="D56" t="s">
        <v>20</v>
      </c>
      <c r="E56" s="86">
        <v>132523.79999999999</v>
      </c>
      <c r="F56" s="86">
        <v>152353.68</v>
      </c>
      <c r="G56" s="86"/>
      <c r="I56">
        <v>1164000000</v>
      </c>
      <c r="J56" t="s">
        <v>20</v>
      </c>
      <c r="K56" s="86">
        <v>132523.79999999999</v>
      </c>
      <c r="L56" s="86">
        <v>152353.68</v>
      </c>
      <c r="M56" s="86"/>
    </row>
    <row r="57" spans="1:13" customFormat="1" ht="12.5" x14ac:dyDescent="0.25">
      <c r="A57" t="s">
        <v>171</v>
      </c>
      <c r="B57">
        <v>139</v>
      </c>
      <c r="C57">
        <v>1202000000</v>
      </c>
      <c r="D57" t="s">
        <v>172</v>
      </c>
      <c r="E57" s="86">
        <v>1500000</v>
      </c>
      <c r="F57" s="86">
        <v>3500000</v>
      </c>
      <c r="G57" s="86"/>
      <c r="I57">
        <v>1202000000</v>
      </c>
      <c r="J57" t="s">
        <v>172</v>
      </c>
      <c r="K57" s="86">
        <v>1500000</v>
      </c>
      <c r="L57" s="86">
        <v>3500000</v>
      </c>
      <c r="M57" s="86"/>
    </row>
    <row r="58" spans="1:13" customFormat="1" ht="12.5" x14ac:dyDescent="0.25">
      <c r="A58" t="s">
        <v>173</v>
      </c>
      <c r="B58">
        <v>139</v>
      </c>
      <c r="C58">
        <v>1301100000</v>
      </c>
      <c r="D58" t="s">
        <v>174</v>
      </c>
      <c r="E58" s="86">
        <v>3320394.53</v>
      </c>
      <c r="F58" s="86">
        <v>3320394.53</v>
      </c>
      <c r="G58" s="86"/>
      <c r="I58">
        <v>1301100000</v>
      </c>
      <c r="J58" t="s">
        <v>174</v>
      </c>
      <c r="K58" s="86">
        <v>3320394.53</v>
      </c>
      <c r="L58" s="86">
        <v>3320394.53</v>
      </c>
      <c r="M58" s="86"/>
    </row>
    <row r="59" spans="1:13" customFormat="1" ht="12.5" x14ac:dyDescent="0.25">
      <c r="A59" t="s">
        <v>173</v>
      </c>
      <c r="B59">
        <v>139</v>
      </c>
      <c r="C59">
        <v>1301200000</v>
      </c>
      <c r="D59" t="s">
        <v>175</v>
      </c>
      <c r="E59" s="86">
        <v>339921.29</v>
      </c>
      <c r="F59" s="86">
        <v>339921.29</v>
      </c>
      <c r="G59" s="86"/>
      <c r="I59">
        <v>1301200000</v>
      </c>
      <c r="J59" t="s">
        <v>175</v>
      </c>
      <c r="K59" s="86">
        <v>339921.29</v>
      </c>
      <c r="L59" s="86">
        <v>339921.29</v>
      </c>
      <c r="M59" s="86"/>
    </row>
    <row r="60" spans="1:13" customFormat="1" x14ac:dyDescent="0.35">
      <c r="E60" s="91">
        <f>SUM(E58:E59)</f>
        <v>3660315.82</v>
      </c>
      <c r="F60" s="91">
        <f>SUM(F58:F59)</f>
        <v>3660315.82</v>
      </c>
      <c r="G60" s="91">
        <f>SUM(G58:G59)</f>
        <v>0</v>
      </c>
      <c r="K60" s="91">
        <f>SUM(K58:K59)</f>
        <v>3660315.82</v>
      </c>
      <c r="L60" s="91">
        <f>SUM(L58:L59)</f>
        <v>3660315.82</v>
      </c>
      <c r="M60" s="91">
        <f>SUM(M58:M59)</f>
        <v>0</v>
      </c>
    </row>
    <row r="61" spans="1:13" customFormat="1" ht="12.5" x14ac:dyDescent="0.25">
      <c r="A61" t="s">
        <v>176</v>
      </c>
      <c r="B61">
        <v>139</v>
      </c>
      <c r="C61">
        <v>1302100000</v>
      </c>
      <c r="D61" t="s">
        <v>177</v>
      </c>
      <c r="E61" s="86">
        <v>3075886.52</v>
      </c>
      <c r="F61" s="86">
        <v>3075886.52</v>
      </c>
      <c r="G61" s="86"/>
      <c r="I61">
        <v>1302100000</v>
      </c>
      <c r="J61" t="s">
        <v>177</v>
      </c>
      <c r="K61" s="86">
        <v>3075886.52</v>
      </c>
      <c r="L61" s="86">
        <v>3075886.52</v>
      </c>
      <c r="M61" s="86"/>
    </row>
    <row r="62" spans="1:13" customFormat="1" ht="12.5" x14ac:dyDescent="0.25">
      <c r="A62" t="s">
        <v>176</v>
      </c>
      <c r="B62">
        <v>139</v>
      </c>
      <c r="C62">
        <v>1302200000</v>
      </c>
      <c r="D62" t="s">
        <v>178</v>
      </c>
      <c r="E62" s="86">
        <v>747027.76</v>
      </c>
      <c r="F62" s="86">
        <v>747027.76</v>
      </c>
      <c r="G62" s="86"/>
      <c r="I62">
        <v>1302200000</v>
      </c>
      <c r="J62" t="s">
        <v>178</v>
      </c>
      <c r="K62" s="86">
        <v>747027.76</v>
      </c>
      <c r="L62" s="86">
        <v>747027.76</v>
      </c>
      <c r="M62" s="86"/>
    </row>
    <row r="63" spans="1:13" customFormat="1" ht="12.5" x14ac:dyDescent="0.25">
      <c r="A63" t="s">
        <v>176</v>
      </c>
      <c r="B63">
        <v>139</v>
      </c>
      <c r="C63" s="107">
        <v>1303100000</v>
      </c>
      <c r="D63" t="s">
        <v>179</v>
      </c>
      <c r="E63" s="86">
        <v>325427</v>
      </c>
      <c r="F63" s="86">
        <v>325427</v>
      </c>
      <c r="G63" s="86"/>
      <c r="I63" s="107">
        <v>1303100000</v>
      </c>
      <c r="J63" t="s">
        <v>179</v>
      </c>
      <c r="K63" s="86">
        <v>325427</v>
      </c>
      <c r="L63" s="86">
        <v>325427</v>
      </c>
      <c r="M63" s="86"/>
    </row>
    <row r="64" spans="1:13" customFormat="1" x14ac:dyDescent="0.35">
      <c r="E64" s="89">
        <f>SUM(E61:E63)</f>
        <v>4148341.2800000003</v>
      </c>
      <c r="F64" s="89">
        <f>SUM(F61:F63)</f>
        <v>4148341.2800000003</v>
      </c>
      <c r="G64" s="89">
        <f>SUM(G61:G63)</f>
        <v>0</v>
      </c>
      <c r="K64" s="89">
        <f>SUM(K61:K63)</f>
        <v>4148341.2800000003</v>
      </c>
      <c r="L64" s="89">
        <f>SUM(L61:L63)</f>
        <v>4148341.2800000003</v>
      </c>
      <c r="M64" s="89">
        <f>SUM(M61:M63)</f>
        <v>0</v>
      </c>
    </row>
    <row r="65" spans="1:13" customFormat="1" ht="12.5" x14ac:dyDescent="0.25">
      <c r="A65" t="s">
        <v>180</v>
      </c>
      <c r="B65">
        <v>139</v>
      </c>
      <c r="C65">
        <v>1304100000</v>
      </c>
      <c r="D65" t="s">
        <v>181</v>
      </c>
      <c r="E65" s="86">
        <v>8309627.0199999996</v>
      </c>
      <c r="F65" s="86">
        <v>8290230.4100000001</v>
      </c>
      <c r="G65" s="86"/>
      <c r="I65">
        <v>1304100000</v>
      </c>
      <c r="J65" t="s">
        <v>181</v>
      </c>
      <c r="K65" s="86">
        <v>8309627.0199999996</v>
      </c>
      <c r="L65" s="86">
        <v>8290230.4100000001</v>
      </c>
      <c r="M65" s="86"/>
    </row>
    <row r="66" spans="1:13" customFormat="1" ht="12.5" x14ac:dyDescent="0.25">
      <c r="C66">
        <v>1304200000</v>
      </c>
      <c r="D66" t="s">
        <v>182</v>
      </c>
      <c r="E66" s="86">
        <v>721179</v>
      </c>
      <c r="F66" s="86">
        <v>721179</v>
      </c>
      <c r="G66" s="86"/>
      <c r="I66">
        <v>1304200000</v>
      </c>
      <c r="J66" t="s">
        <v>182</v>
      </c>
      <c r="K66" s="86">
        <v>721179</v>
      </c>
      <c r="L66" s="86">
        <v>721179</v>
      </c>
      <c r="M66" s="86"/>
    </row>
    <row r="67" spans="1:13" customFormat="1" ht="12.5" x14ac:dyDescent="0.25">
      <c r="A67" t="s">
        <v>180</v>
      </c>
      <c r="C67">
        <v>1304500000</v>
      </c>
      <c r="D67" t="s">
        <v>183</v>
      </c>
      <c r="E67" s="86">
        <v>10148.76</v>
      </c>
      <c r="F67" s="86">
        <v>10148.76</v>
      </c>
      <c r="G67" s="86"/>
      <c r="I67">
        <v>1304500000</v>
      </c>
      <c r="J67" t="s">
        <v>183</v>
      </c>
      <c r="K67" s="86">
        <v>10148.76</v>
      </c>
      <c r="L67" s="86">
        <v>10148.76</v>
      </c>
      <c r="M67" s="86"/>
    </row>
    <row r="68" spans="1:13" customFormat="1" ht="12.5" x14ac:dyDescent="0.25">
      <c r="C68">
        <v>1304510000</v>
      </c>
      <c r="D68" t="s">
        <v>184</v>
      </c>
      <c r="E68" s="88">
        <v>-18541.46</v>
      </c>
      <c r="F68" s="86">
        <v>-18272.740000000002</v>
      </c>
      <c r="G68" s="86"/>
      <c r="I68">
        <v>1304510000</v>
      </c>
      <c r="J68" t="s">
        <v>184</v>
      </c>
      <c r="K68" s="88">
        <v>-18541.46</v>
      </c>
      <c r="L68" s="86">
        <v>-18272.740000000002</v>
      </c>
      <c r="M68" s="86"/>
    </row>
    <row r="69" spans="1:13" customFormat="1" ht="12.5" x14ac:dyDescent="0.25">
      <c r="C69">
        <v>1307100000</v>
      </c>
      <c r="D69" t="s">
        <v>309</v>
      </c>
      <c r="E69" s="86">
        <v>336.28</v>
      </c>
      <c r="F69" s="86">
        <v>336.28</v>
      </c>
      <c r="G69" s="86"/>
      <c r="I69">
        <v>1307100000</v>
      </c>
      <c r="J69" t="s">
        <v>309</v>
      </c>
      <c r="K69" s="86">
        <v>336.28</v>
      </c>
      <c r="L69" s="86">
        <v>336.28</v>
      </c>
      <c r="M69" s="86"/>
    </row>
    <row r="70" spans="1:13" customFormat="1" ht="12.5" x14ac:dyDescent="0.25">
      <c r="A70" t="s">
        <v>185</v>
      </c>
      <c r="B70">
        <v>139</v>
      </c>
      <c r="C70">
        <v>1308100000</v>
      </c>
      <c r="D70" t="s">
        <v>186</v>
      </c>
      <c r="E70" s="86">
        <v>176332.22</v>
      </c>
      <c r="F70" s="86">
        <v>211791.83</v>
      </c>
      <c r="G70" s="86"/>
      <c r="I70">
        <v>1308100000</v>
      </c>
      <c r="J70" t="s">
        <v>186</v>
      </c>
      <c r="K70" s="86">
        <v>176332.22</v>
      </c>
      <c r="L70" s="86">
        <v>211791.83</v>
      </c>
      <c r="M70" s="86"/>
    </row>
    <row r="71" spans="1:13" customFormat="1" ht="12.5" x14ac:dyDescent="0.25">
      <c r="A71" s="114" t="s">
        <v>187</v>
      </c>
      <c r="C71">
        <v>1309100000</v>
      </c>
      <c r="D71" t="s">
        <v>187</v>
      </c>
      <c r="E71" s="86">
        <v>125483.72</v>
      </c>
      <c r="F71" s="86">
        <v>123897.57</v>
      </c>
      <c r="G71" s="86"/>
      <c r="I71">
        <v>1309100000</v>
      </c>
      <c r="J71" t="s">
        <v>187</v>
      </c>
      <c r="K71" s="86">
        <v>125483.72</v>
      </c>
      <c r="L71" s="86">
        <v>123897.57</v>
      </c>
      <c r="M71" s="86"/>
    </row>
    <row r="72" spans="1:13" customFormat="1" ht="12.5" x14ac:dyDescent="0.25">
      <c r="A72" s="114"/>
      <c r="C72">
        <v>1309200000</v>
      </c>
      <c r="D72" t="s">
        <v>188</v>
      </c>
      <c r="E72" s="86">
        <v>640</v>
      </c>
      <c r="F72" s="86">
        <v>640</v>
      </c>
      <c r="G72" s="86"/>
      <c r="I72">
        <v>1309200000</v>
      </c>
      <c r="J72" t="s">
        <v>188</v>
      </c>
      <c r="K72" s="86">
        <v>640</v>
      </c>
      <c r="L72" s="86">
        <v>640</v>
      </c>
      <c r="M72" s="86"/>
    </row>
    <row r="73" spans="1:13" customFormat="1" ht="12.5" x14ac:dyDescent="0.25">
      <c r="A73" t="s">
        <v>189</v>
      </c>
      <c r="C73">
        <v>1309340000</v>
      </c>
      <c r="D73" t="s">
        <v>190</v>
      </c>
      <c r="E73" s="86">
        <v>-251</v>
      </c>
      <c r="F73" s="86">
        <v>-238</v>
      </c>
      <c r="G73" s="86"/>
      <c r="I73">
        <v>1309340000</v>
      </c>
      <c r="J73" t="s">
        <v>190</v>
      </c>
      <c r="K73" s="86">
        <v>-251</v>
      </c>
      <c r="L73" s="86">
        <v>-238</v>
      </c>
      <c r="M73" s="86"/>
    </row>
    <row r="74" spans="1:13" customFormat="1" ht="12.5" x14ac:dyDescent="0.25">
      <c r="A74" t="s">
        <v>189</v>
      </c>
      <c r="B74">
        <v>139</v>
      </c>
      <c r="C74">
        <v>1302310000</v>
      </c>
      <c r="D74" t="s">
        <v>191</v>
      </c>
      <c r="E74" s="86"/>
      <c r="F74" s="86"/>
      <c r="G74" s="86"/>
      <c r="I74">
        <v>1302310000</v>
      </c>
      <c r="J74" t="s">
        <v>191</v>
      </c>
      <c r="K74" s="86"/>
      <c r="L74" s="86"/>
      <c r="M74" s="86"/>
    </row>
    <row r="75" spans="1:13" customFormat="1" ht="12.5" x14ac:dyDescent="0.25">
      <c r="C75">
        <v>1307310000</v>
      </c>
      <c r="D75" t="s">
        <v>310</v>
      </c>
      <c r="E75" s="86">
        <v>-17.28</v>
      </c>
      <c r="F75" s="86"/>
      <c r="G75" s="86"/>
      <c r="I75">
        <v>1307310000</v>
      </c>
      <c r="J75" t="s">
        <v>310</v>
      </c>
      <c r="K75" s="86">
        <v>-17.28</v>
      </c>
      <c r="L75" s="86"/>
      <c r="M75" s="86"/>
    </row>
    <row r="76" spans="1:13" customFormat="1" ht="12.5" x14ac:dyDescent="0.25">
      <c r="A76" t="s">
        <v>189</v>
      </c>
      <c r="B76">
        <v>139</v>
      </c>
      <c r="C76">
        <v>1302320000</v>
      </c>
      <c r="D76" t="s">
        <v>192</v>
      </c>
      <c r="E76" s="86"/>
      <c r="F76" s="86"/>
      <c r="G76" s="86"/>
      <c r="I76">
        <v>1302320000</v>
      </c>
      <c r="J76" t="s">
        <v>192</v>
      </c>
      <c r="K76" s="86"/>
      <c r="L76" s="86"/>
      <c r="M76" s="86"/>
    </row>
    <row r="77" spans="1:13" customFormat="1" ht="12.5" x14ac:dyDescent="0.25">
      <c r="A77" t="s">
        <v>176</v>
      </c>
      <c r="B77">
        <v>139</v>
      </c>
      <c r="C77" s="107">
        <v>1303310000</v>
      </c>
      <c r="D77" t="s">
        <v>193</v>
      </c>
      <c r="E77" s="86"/>
      <c r="F77" s="86"/>
      <c r="G77" s="86"/>
      <c r="I77" s="107">
        <v>1303310000</v>
      </c>
      <c r="J77" t="s">
        <v>193</v>
      </c>
      <c r="K77" s="86"/>
      <c r="L77" s="86"/>
      <c r="M77" s="86"/>
    </row>
    <row r="78" spans="1:13" customFormat="1" ht="12.5" x14ac:dyDescent="0.25">
      <c r="A78" t="s">
        <v>189</v>
      </c>
      <c r="B78">
        <v>139</v>
      </c>
      <c r="C78">
        <v>1304310000</v>
      </c>
      <c r="D78" t="s">
        <v>194</v>
      </c>
      <c r="E78" s="86">
        <v>-3713790.41</v>
      </c>
      <c r="F78" s="86">
        <v>-3653438.41</v>
      </c>
      <c r="G78" s="86"/>
      <c r="I78">
        <v>1304310000</v>
      </c>
      <c r="J78" t="s">
        <v>194</v>
      </c>
      <c r="K78" s="86">
        <v>-3713790.41</v>
      </c>
      <c r="L78" s="86">
        <v>-3653438.41</v>
      </c>
      <c r="M78" s="86"/>
    </row>
    <row r="79" spans="1:13" customFormat="1" ht="12.5" x14ac:dyDescent="0.25">
      <c r="C79">
        <v>1304320000</v>
      </c>
      <c r="D79" t="s">
        <v>195</v>
      </c>
      <c r="E79" s="86">
        <v>117168</v>
      </c>
      <c r="F79" s="86">
        <v>112989</v>
      </c>
      <c r="G79" s="86"/>
      <c r="I79">
        <v>1304320000</v>
      </c>
      <c r="J79" t="s">
        <v>195</v>
      </c>
      <c r="K79" s="86">
        <v>117168</v>
      </c>
      <c r="L79" s="86">
        <v>112989</v>
      </c>
      <c r="M79" s="86"/>
    </row>
    <row r="80" spans="1:13" customFormat="1" ht="12.5" x14ac:dyDescent="0.25">
      <c r="A80" t="s">
        <v>189</v>
      </c>
      <c r="C80">
        <v>1309310000</v>
      </c>
      <c r="D80" t="s">
        <v>196</v>
      </c>
      <c r="E80" s="86">
        <v>-111894.57</v>
      </c>
      <c r="F80" s="86">
        <v>-109776.57</v>
      </c>
      <c r="G80" s="86"/>
      <c r="I80">
        <v>1309310000</v>
      </c>
      <c r="J80" t="s">
        <v>196</v>
      </c>
      <c r="K80" s="86">
        <v>-111894.57</v>
      </c>
      <c r="L80" s="86">
        <v>-109776.57</v>
      </c>
      <c r="M80" s="86"/>
    </row>
    <row r="81" spans="1:13" customFormat="1" ht="12.5" x14ac:dyDescent="0.25">
      <c r="A81" t="s">
        <v>189</v>
      </c>
      <c r="B81">
        <v>139</v>
      </c>
      <c r="C81">
        <v>1308310000</v>
      </c>
      <c r="D81" t="s">
        <v>197</v>
      </c>
      <c r="E81" s="86">
        <v>-80855.22</v>
      </c>
      <c r="F81" s="86">
        <v>-113375.83</v>
      </c>
      <c r="G81" s="86"/>
      <c r="I81">
        <v>1308310000</v>
      </c>
      <c r="J81" t="s">
        <v>197</v>
      </c>
      <c r="K81" s="86">
        <v>-80855.22</v>
      </c>
      <c r="L81" s="86">
        <v>-113375.83</v>
      </c>
      <c r="M81" s="86"/>
    </row>
    <row r="82" spans="1:13" customFormat="1" x14ac:dyDescent="0.35">
      <c r="E82" s="92">
        <f>SUM(E73:E81)</f>
        <v>-3789640.48</v>
      </c>
      <c r="F82" s="92">
        <f>SUM(F73:F81)</f>
        <v>-3763839.81</v>
      </c>
      <c r="G82" s="92">
        <f>SUM(G74:G81)</f>
        <v>0</v>
      </c>
      <c r="K82" s="92">
        <f>SUM(K73:K81)</f>
        <v>-3789640.48</v>
      </c>
      <c r="L82" s="92">
        <f>SUM(L73:L81)</f>
        <v>-3763839.81</v>
      </c>
      <c r="M82" s="92">
        <f>SUM(M74:M81)</f>
        <v>0</v>
      </c>
    </row>
    <row r="83" spans="1:13" customFormat="1" ht="12.5" x14ac:dyDescent="0.25">
      <c r="C83">
        <v>1531000000</v>
      </c>
      <c r="D83" t="s">
        <v>97</v>
      </c>
      <c r="E83" s="86">
        <v>60193.69</v>
      </c>
      <c r="F83" s="86">
        <v>60193.69</v>
      </c>
      <c r="G83" s="86"/>
      <c r="I83">
        <v>1531000000</v>
      </c>
      <c r="J83" t="s">
        <v>97</v>
      </c>
      <c r="K83" s="86">
        <v>60193.69</v>
      </c>
      <c r="L83" s="86">
        <v>60193.69</v>
      </c>
      <c r="M83" s="86"/>
    </row>
    <row r="84" spans="1:13" customFormat="1" ht="12.5" x14ac:dyDescent="0.25">
      <c r="A84" t="s">
        <v>198</v>
      </c>
      <c r="B84">
        <v>139</v>
      </c>
      <c r="C84" s="107">
        <v>1319999999</v>
      </c>
      <c r="D84" t="s">
        <v>111</v>
      </c>
      <c r="E84" s="86">
        <v>134106.29999999999</v>
      </c>
      <c r="F84" s="86">
        <v>133541.49</v>
      </c>
      <c r="G84" s="86"/>
      <c r="I84" s="107">
        <v>1319999999</v>
      </c>
      <c r="J84" t="s">
        <v>111</v>
      </c>
      <c r="K84" s="86">
        <v>134106.29999999999</v>
      </c>
      <c r="L84" s="86">
        <v>133541.49</v>
      </c>
      <c r="M84" s="86"/>
    </row>
    <row r="85" spans="1:13" customFormat="1" ht="12.5" x14ac:dyDescent="0.25">
      <c r="A85" t="s">
        <v>199</v>
      </c>
      <c r="B85">
        <v>139</v>
      </c>
      <c r="C85">
        <v>1501000000</v>
      </c>
      <c r="D85" t="s">
        <v>200</v>
      </c>
      <c r="E85" s="86">
        <v>1264118.3799999999</v>
      </c>
      <c r="F85" s="86">
        <v>1361960.18</v>
      </c>
      <c r="G85" s="86"/>
      <c r="I85">
        <v>1501000000</v>
      </c>
      <c r="J85" t="s">
        <v>200</v>
      </c>
      <c r="K85" s="86">
        <v>1264118.3799999999</v>
      </c>
      <c r="L85" s="86">
        <v>1361960.18</v>
      </c>
      <c r="M85" s="86"/>
    </row>
    <row r="86" spans="1:13" customFormat="1" ht="12.5" x14ac:dyDescent="0.25">
      <c r="A86" t="s">
        <v>201</v>
      </c>
      <c r="B86">
        <v>139</v>
      </c>
      <c r="C86">
        <v>2111000000</v>
      </c>
      <c r="D86" t="s">
        <v>202</v>
      </c>
      <c r="E86" s="86">
        <v>-9601749.9100000001</v>
      </c>
      <c r="F86" s="86">
        <v>-9429947.1899999995</v>
      </c>
      <c r="G86" s="86">
        <f>E86-F86</f>
        <v>-171802.72000000067</v>
      </c>
      <c r="I86">
        <v>2111000000</v>
      </c>
      <c r="J86" t="s">
        <v>202</v>
      </c>
      <c r="K86" s="86">
        <v>-9601749.9100000001</v>
      </c>
      <c r="L86" s="86">
        <v>-9429947.1899999995</v>
      </c>
      <c r="M86" s="86"/>
    </row>
    <row r="87" spans="1:13" customFormat="1" ht="12.5" x14ac:dyDescent="0.25">
      <c r="A87" t="s">
        <v>203</v>
      </c>
      <c r="B87">
        <v>139</v>
      </c>
      <c r="C87">
        <v>2112000000</v>
      </c>
      <c r="D87" t="s">
        <v>204</v>
      </c>
      <c r="E87" s="86">
        <v>-844086.14</v>
      </c>
      <c r="F87" s="86">
        <v>-837369.01</v>
      </c>
      <c r="G87" s="86">
        <f t="shared" ref="G87:G91" si="0">E87-F87</f>
        <v>-6717.1300000000047</v>
      </c>
      <c r="I87">
        <v>2112000000</v>
      </c>
      <c r="J87" t="s">
        <v>204</v>
      </c>
      <c r="K87" s="86">
        <v>-844086.14</v>
      </c>
      <c r="L87" s="86">
        <v>-837369.01</v>
      </c>
      <c r="M87" s="86"/>
    </row>
    <row r="88" spans="1:13" customFormat="1" ht="12.5" x14ac:dyDescent="0.25">
      <c r="A88" t="s">
        <v>203</v>
      </c>
      <c r="B88">
        <v>139</v>
      </c>
      <c r="C88">
        <v>2114000000</v>
      </c>
      <c r="D88" t="s">
        <v>205</v>
      </c>
      <c r="E88" s="86">
        <v>-92589.59</v>
      </c>
      <c r="F88" s="86">
        <v>-91869.35</v>
      </c>
      <c r="G88" s="86">
        <f t="shared" si="0"/>
        <v>-720.23999999999069</v>
      </c>
      <c r="I88">
        <v>2114000000</v>
      </c>
      <c r="J88" t="s">
        <v>205</v>
      </c>
      <c r="K88" s="86">
        <v>-92589.59</v>
      </c>
      <c r="L88" s="86">
        <v>-91869.35</v>
      </c>
      <c r="M88" s="86"/>
    </row>
    <row r="89" spans="1:13" customFormat="1" ht="12.5" x14ac:dyDescent="0.25">
      <c r="A89" t="s">
        <v>206</v>
      </c>
      <c r="C89">
        <v>2203000000</v>
      </c>
      <c r="D89" t="s">
        <v>207</v>
      </c>
      <c r="E89" s="86">
        <v>-19297.62</v>
      </c>
      <c r="F89" s="86">
        <v>-25402.98</v>
      </c>
      <c r="G89" s="86">
        <f t="shared" si="0"/>
        <v>6105.3600000000006</v>
      </c>
      <c r="I89">
        <v>2203000000</v>
      </c>
      <c r="J89" t="s">
        <v>207</v>
      </c>
      <c r="K89" s="86">
        <v>-19297.62</v>
      </c>
      <c r="L89" s="86">
        <v>-25402.98</v>
      </c>
      <c r="M89" s="86"/>
    </row>
    <row r="90" spans="1:13" customFormat="1" ht="12.5" x14ac:dyDescent="0.25">
      <c r="A90" t="s">
        <v>208</v>
      </c>
      <c r="B90">
        <v>139</v>
      </c>
      <c r="C90">
        <v>2121000000</v>
      </c>
      <c r="D90" t="s">
        <v>66</v>
      </c>
      <c r="E90" s="86">
        <v>-3396.76</v>
      </c>
      <c r="F90" s="86">
        <v>-28616.240000000002</v>
      </c>
      <c r="G90" s="86">
        <f t="shared" si="0"/>
        <v>25219.480000000003</v>
      </c>
      <c r="I90">
        <v>2121000000</v>
      </c>
      <c r="J90" t="s">
        <v>66</v>
      </c>
      <c r="K90" s="86">
        <v>-3396.76</v>
      </c>
      <c r="L90" s="86">
        <v>-28616.240000000002</v>
      </c>
      <c r="M90" s="86"/>
    </row>
    <row r="91" spans="1:13" customFormat="1" ht="12.5" x14ac:dyDescent="0.25">
      <c r="A91" t="s">
        <v>209</v>
      </c>
      <c r="B91">
        <v>139</v>
      </c>
      <c r="C91">
        <v>2122000000</v>
      </c>
      <c r="D91" t="s">
        <v>210</v>
      </c>
      <c r="E91" s="86">
        <v>-384447.57</v>
      </c>
      <c r="F91" s="86">
        <v>-446970.44</v>
      </c>
      <c r="G91" s="86">
        <f t="shared" si="0"/>
        <v>62522.869999999995</v>
      </c>
      <c r="I91">
        <v>2122000000</v>
      </c>
      <c r="J91" t="s">
        <v>210</v>
      </c>
      <c r="K91" s="86">
        <v>-384447.57</v>
      </c>
      <c r="L91" s="86">
        <v>-446970.44</v>
      </c>
      <c r="M91" s="86"/>
    </row>
    <row r="92" spans="1:13" customFormat="1" ht="12.5" x14ac:dyDescent="0.25">
      <c r="E92" s="86"/>
      <c r="F92" s="86"/>
      <c r="G92" s="86"/>
      <c r="K92" s="86"/>
      <c r="L92" s="86"/>
      <c r="M92" s="86"/>
    </row>
    <row r="93" spans="1:13" customFormat="1" ht="12.5" x14ac:dyDescent="0.25">
      <c r="A93" t="s">
        <v>211</v>
      </c>
      <c r="B93">
        <v>139</v>
      </c>
      <c r="C93">
        <v>2133200000</v>
      </c>
      <c r="D93" t="s">
        <v>212</v>
      </c>
      <c r="E93" s="86">
        <v>-2772.03</v>
      </c>
      <c r="F93" s="86">
        <v>-2714.83</v>
      </c>
      <c r="G93" s="86"/>
      <c r="I93">
        <v>2133200000</v>
      </c>
      <c r="J93" t="s">
        <v>212</v>
      </c>
      <c r="K93" s="86">
        <v>-2772.03</v>
      </c>
      <c r="L93" s="86">
        <v>-2714.83</v>
      </c>
      <c r="M93" s="86"/>
    </row>
    <row r="94" spans="1:13" customFormat="1" ht="12.5" x14ac:dyDescent="0.25">
      <c r="C94" s="107">
        <v>2133700000</v>
      </c>
      <c r="D94" t="s">
        <v>213</v>
      </c>
      <c r="E94" s="86">
        <v>21758.35</v>
      </c>
      <c r="F94" s="86">
        <v>36570.28</v>
      </c>
      <c r="G94" s="86"/>
      <c r="I94" s="107">
        <v>2133700000</v>
      </c>
      <c r="J94" t="s">
        <v>213</v>
      </c>
      <c r="K94" s="86">
        <v>21758.35</v>
      </c>
      <c r="L94" s="86">
        <v>36570.28</v>
      </c>
      <c r="M94" s="86"/>
    </row>
    <row r="95" spans="1:13" customFormat="1" ht="12.5" x14ac:dyDescent="0.25">
      <c r="A95" t="s">
        <v>211</v>
      </c>
      <c r="B95">
        <v>139</v>
      </c>
      <c r="C95">
        <v>2137000000</v>
      </c>
      <c r="D95" t="s">
        <v>214</v>
      </c>
      <c r="E95" s="86">
        <v>-49900.92</v>
      </c>
      <c r="F95" s="86">
        <v>-32768.74</v>
      </c>
      <c r="G95" s="86"/>
      <c r="I95">
        <v>2137000000</v>
      </c>
      <c r="J95" t="s">
        <v>214</v>
      </c>
      <c r="K95" s="86">
        <v>-49900.92</v>
      </c>
      <c r="L95" s="86">
        <v>-32768.74</v>
      </c>
      <c r="M95" s="86"/>
    </row>
    <row r="96" spans="1:13" customFormat="1" ht="12.5" x14ac:dyDescent="0.25">
      <c r="A96" t="s">
        <v>211</v>
      </c>
      <c r="B96">
        <v>139</v>
      </c>
      <c r="C96" s="107">
        <v>2140000000</v>
      </c>
      <c r="D96" t="s">
        <v>215</v>
      </c>
      <c r="E96" s="86">
        <v>-24925.35</v>
      </c>
      <c r="F96" s="86">
        <v>-34157.050000000003</v>
      </c>
      <c r="G96" s="86"/>
      <c r="I96" s="107">
        <v>2140000000</v>
      </c>
      <c r="J96" t="s">
        <v>215</v>
      </c>
      <c r="K96" s="86">
        <v>-24925.35</v>
      </c>
      <c r="L96" s="86">
        <v>-34157.050000000003</v>
      </c>
      <c r="M96" s="86"/>
    </row>
    <row r="97" spans="1:13" customFormat="1" ht="12.5" x14ac:dyDescent="0.25">
      <c r="C97">
        <v>2131000000</v>
      </c>
      <c r="D97" t="s">
        <v>216</v>
      </c>
      <c r="E97" s="87">
        <v>-21866.61</v>
      </c>
      <c r="F97" s="87">
        <v>1357.59</v>
      </c>
      <c r="G97" s="86"/>
      <c r="I97">
        <v>2131000000</v>
      </c>
      <c r="J97" t="s">
        <v>216</v>
      </c>
      <c r="K97" s="87">
        <v>-21866.61</v>
      </c>
      <c r="L97" s="87">
        <v>1357.59</v>
      </c>
      <c r="M97" s="86"/>
    </row>
    <row r="98" spans="1:13" customFormat="1" ht="12.5" x14ac:dyDescent="0.25">
      <c r="A98" t="s">
        <v>211</v>
      </c>
      <c r="C98">
        <v>2134130000</v>
      </c>
      <c r="D98" t="s">
        <v>217</v>
      </c>
      <c r="E98" s="86"/>
      <c r="F98" s="86"/>
      <c r="G98" s="86"/>
      <c r="I98">
        <v>2134130000</v>
      </c>
      <c r="J98" t="s">
        <v>217</v>
      </c>
      <c r="K98" s="86"/>
      <c r="L98" s="86"/>
      <c r="M98" s="86"/>
    </row>
    <row r="99" spans="1:13" customFormat="1" ht="12.5" x14ac:dyDescent="0.25">
      <c r="A99" t="s">
        <v>211</v>
      </c>
      <c r="C99">
        <v>2180200000</v>
      </c>
      <c r="D99" t="s">
        <v>218</v>
      </c>
      <c r="E99" s="86">
        <v>-149540.56</v>
      </c>
      <c r="F99" s="86">
        <v>-28798.51</v>
      </c>
      <c r="G99" s="86"/>
      <c r="I99">
        <v>2180200000</v>
      </c>
      <c r="J99" t="s">
        <v>218</v>
      </c>
      <c r="K99" s="86">
        <v>-149540.56</v>
      </c>
      <c r="L99" s="86">
        <v>-28798.51</v>
      </c>
      <c r="M99" s="86"/>
    </row>
    <row r="100" spans="1:13" customFormat="1" ht="12.5" x14ac:dyDescent="0.25">
      <c r="A100" t="s">
        <v>211</v>
      </c>
      <c r="C100">
        <v>2134020000</v>
      </c>
      <c r="D100" t="s">
        <v>219</v>
      </c>
      <c r="E100" s="86">
        <v>-4344.49</v>
      </c>
      <c r="F100" s="86">
        <v>-3200.04</v>
      </c>
      <c r="G100" s="86"/>
      <c r="I100">
        <v>2134020000</v>
      </c>
      <c r="J100" t="s">
        <v>219</v>
      </c>
      <c r="K100" s="86">
        <v>-4344.49</v>
      </c>
      <c r="L100" s="86">
        <v>-3200.04</v>
      </c>
      <c r="M100" s="86"/>
    </row>
    <row r="101" spans="1:13" customFormat="1" ht="12.5" x14ac:dyDescent="0.25">
      <c r="A101" t="s">
        <v>211</v>
      </c>
      <c r="C101">
        <v>2134080000</v>
      </c>
      <c r="D101" t="s">
        <v>220</v>
      </c>
      <c r="E101" s="86">
        <v>-176</v>
      </c>
      <c r="F101" s="86">
        <v>-128</v>
      </c>
      <c r="G101" s="86"/>
      <c r="I101">
        <v>2134080000</v>
      </c>
      <c r="J101" t="s">
        <v>220</v>
      </c>
      <c r="K101" s="86">
        <v>-176</v>
      </c>
      <c r="L101" s="86">
        <v>-128</v>
      </c>
      <c r="M101" s="86"/>
    </row>
    <row r="102" spans="1:13" customFormat="1" ht="12.5" x14ac:dyDescent="0.25">
      <c r="A102" t="s">
        <v>211</v>
      </c>
      <c r="C102">
        <v>2134160000</v>
      </c>
      <c r="D102" t="s">
        <v>221</v>
      </c>
      <c r="E102" s="86">
        <v>-539.46</v>
      </c>
      <c r="F102" s="86">
        <v>-304.42</v>
      </c>
      <c r="G102" s="86"/>
      <c r="I102">
        <v>2134160000</v>
      </c>
      <c r="J102" t="s">
        <v>221</v>
      </c>
      <c r="K102" s="86">
        <v>-539.46</v>
      </c>
      <c r="L102" s="86">
        <v>-304.42</v>
      </c>
      <c r="M102" s="86"/>
    </row>
    <row r="103" spans="1:13" customFormat="1" x14ac:dyDescent="0.35">
      <c r="E103" s="93">
        <f>SUM(E93:E102)</f>
        <v>-232307.06999999998</v>
      </c>
      <c r="F103" s="93">
        <f>SUM(F93:F102)</f>
        <v>-64143.72</v>
      </c>
      <c r="G103" s="93">
        <f>SUM(G93:G102)</f>
        <v>0</v>
      </c>
      <c r="K103" s="93">
        <f>SUM(K93:K102)</f>
        <v>-232307.06999999998</v>
      </c>
      <c r="L103" s="93">
        <f>SUM(L93:L102)</f>
        <v>-64143.72</v>
      </c>
      <c r="M103" s="93">
        <f>SUM(M93:M102)</f>
        <v>0</v>
      </c>
    </row>
    <row r="104" spans="1:13" customFormat="1" ht="12.5" x14ac:dyDescent="0.25">
      <c r="A104" t="s">
        <v>222</v>
      </c>
      <c r="B104">
        <v>139</v>
      </c>
      <c r="C104">
        <v>2134060000</v>
      </c>
      <c r="D104" t="s">
        <v>223</v>
      </c>
      <c r="E104" s="86">
        <v>-4344.49</v>
      </c>
      <c r="F104" s="86">
        <v>-3200.04</v>
      </c>
      <c r="G104" s="86"/>
      <c r="I104">
        <v>2134060000</v>
      </c>
      <c r="J104" t="s">
        <v>223</v>
      </c>
      <c r="K104" s="86">
        <v>-4344.49</v>
      </c>
      <c r="L104" s="86">
        <v>-3200.04</v>
      </c>
      <c r="M104" s="86"/>
    </row>
    <row r="105" spans="1:13" customFormat="1" x14ac:dyDescent="0.35">
      <c r="E105" s="93">
        <f>SUM(E104)</f>
        <v>-4344.49</v>
      </c>
      <c r="F105" s="93">
        <f>SUM(F104)</f>
        <v>-3200.04</v>
      </c>
      <c r="G105" s="93">
        <f>SUM(G104)</f>
        <v>0</v>
      </c>
      <c r="K105" s="93">
        <f>SUM(K104)</f>
        <v>-4344.49</v>
      </c>
      <c r="L105" s="93">
        <f>SUM(L104)</f>
        <v>-3200.04</v>
      </c>
      <c r="M105" s="93">
        <f t="shared" ref="M105" si="1">SUM(M104)</f>
        <v>0</v>
      </c>
    </row>
    <row r="106" spans="1:13" customFormat="1" ht="12.5" x14ac:dyDescent="0.25">
      <c r="A106" t="s">
        <v>224</v>
      </c>
      <c r="B106">
        <v>139</v>
      </c>
      <c r="C106">
        <v>2151000000</v>
      </c>
      <c r="D106" t="s">
        <v>225</v>
      </c>
      <c r="E106" s="86">
        <v>-89991.16</v>
      </c>
      <c r="F106" s="86">
        <v>-231749.27</v>
      </c>
      <c r="G106" s="86"/>
      <c r="I106">
        <v>2151000000</v>
      </c>
      <c r="J106" t="s">
        <v>225</v>
      </c>
      <c r="K106" s="86">
        <v>-89991.16</v>
      </c>
      <c r="L106" s="86">
        <v>-231749.27</v>
      </c>
      <c r="M106" s="86"/>
    </row>
    <row r="107" spans="1:13" customFormat="1" ht="12.5" x14ac:dyDescent="0.25">
      <c r="A107" t="s">
        <v>226</v>
      </c>
      <c r="B107">
        <v>139</v>
      </c>
      <c r="C107">
        <v>2190000000</v>
      </c>
      <c r="D107" t="s">
        <v>227</v>
      </c>
      <c r="E107" s="86">
        <v>-1264118.3799999999</v>
      </c>
      <c r="F107" s="86">
        <v>-1361960.18</v>
      </c>
      <c r="G107" s="86"/>
      <c r="I107">
        <v>2190000000</v>
      </c>
      <c r="J107" t="s">
        <v>227</v>
      </c>
      <c r="K107" s="86">
        <v>-1264118.3799999999</v>
      </c>
      <c r="L107" s="86">
        <v>-1361960.18</v>
      </c>
      <c r="M107" s="86"/>
    </row>
    <row r="108" spans="1:13" customFormat="1" ht="12.5" x14ac:dyDescent="0.25">
      <c r="A108" t="s">
        <v>228</v>
      </c>
      <c r="B108">
        <v>139</v>
      </c>
      <c r="C108">
        <v>2201000000</v>
      </c>
      <c r="D108" t="s">
        <v>229</v>
      </c>
      <c r="E108" s="86">
        <v>-4364491.05</v>
      </c>
      <c r="F108" s="86">
        <v>-4436419.08</v>
      </c>
      <c r="G108" s="86"/>
      <c r="I108">
        <v>2201000000</v>
      </c>
      <c r="J108" t="s">
        <v>229</v>
      </c>
      <c r="K108" s="86">
        <v>-4364491.05</v>
      </c>
      <c r="L108" s="86">
        <v>-4436419.08</v>
      </c>
      <c r="M108" s="86"/>
    </row>
    <row r="109" spans="1:13" customFormat="1" ht="12.5" x14ac:dyDescent="0.25">
      <c r="A109" t="s">
        <v>230</v>
      </c>
      <c r="B109">
        <v>139</v>
      </c>
      <c r="C109">
        <v>2301000000</v>
      </c>
      <c r="D109" t="s">
        <v>31</v>
      </c>
      <c r="E109" s="86">
        <v>-2301697</v>
      </c>
      <c r="F109" s="86">
        <v>-2301697</v>
      </c>
      <c r="G109" s="86"/>
      <c r="I109">
        <v>2301000000</v>
      </c>
      <c r="J109" t="s">
        <v>31</v>
      </c>
      <c r="K109" s="86">
        <v>-2301697</v>
      </c>
      <c r="L109" s="86">
        <v>-2301697</v>
      </c>
      <c r="M109" s="86"/>
    </row>
    <row r="110" spans="1:13" customFormat="1" ht="12.5" x14ac:dyDescent="0.25">
      <c r="C110">
        <v>2205100000</v>
      </c>
      <c r="D110" t="s">
        <v>98</v>
      </c>
      <c r="E110" s="86">
        <v>-1099911.08</v>
      </c>
      <c r="F110" s="86">
        <v>-1099911.08</v>
      </c>
      <c r="G110" s="86"/>
      <c r="I110">
        <v>2205100000</v>
      </c>
      <c r="J110" t="s">
        <v>98</v>
      </c>
      <c r="K110" s="86">
        <v>-1099911.08</v>
      </c>
      <c r="L110" s="86">
        <v>-1099911.08</v>
      </c>
      <c r="M110" s="86"/>
    </row>
    <row r="111" spans="1:13" customFormat="1" ht="12.5" x14ac:dyDescent="0.25">
      <c r="A111" t="s">
        <v>228</v>
      </c>
      <c r="C111" s="107">
        <v>2302300000</v>
      </c>
      <c r="D111" t="s">
        <v>231</v>
      </c>
      <c r="E111" s="86"/>
      <c r="F111" s="86"/>
      <c r="G111" s="86"/>
      <c r="I111" s="107">
        <v>2302300000</v>
      </c>
      <c r="J111" t="s">
        <v>231</v>
      </c>
      <c r="K111" s="86"/>
      <c r="L111" s="86"/>
      <c r="M111" s="86"/>
    </row>
    <row r="112" spans="1:13" customFormat="1" ht="12.5" x14ac:dyDescent="0.25">
      <c r="A112" t="s">
        <v>232</v>
      </c>
      <c r="B112">
        <v>139</v>
      </c>
      <c r="C112">
        <v>2303100000</v>
      </c>
      <c r="D112" t="s">
        <v>233</v>
      </c>
      <c r="E112" s="86"/>
      <c r="F112" s="86"/>
      <c r="G112" s="86"/>
      <c r="I112">
        <v>2303100000</v>
      </c>
      <c r="J112" t="s">
        <v>233</v>
      </c>
      <c r="K112" s="86"/>
      <c r="L112" s="86"/>
      <c r="M112" s="86"/>
    </row>
    <row r="113" spans="1:13" customFormat="1" ht="12.5" x14ac:dyDescent="0.25">
      <c r="A113" t="s">
        <v>232</v>
      </c>
      <c r="B113">
        <v>139</v>
      </c>
      <c r="C113">
        <v>2303200000</v>
      </c>
      <c r="D113" t="s">
        <v>234</v>
      </c>
      <c r="E113" s="86"/>
      <c r="F113" s="86"/>
      <c r="G113" s="86"/>
      <c r="I113">
        <v>2303200000</v>
      </c>
      <c r="J113" t="s">
        <v>234</v>
      </c>
      <c r="K113" s="86"/>
      <c r="L113" s="86"/>
      <c r="M113" s="86"/>
    </row>
    <row r="114" spans="1:13" customFormat="1" ht="12.5" x14ac:dyDescent="0.25">
      <c r="C114">
        <v>2303250000</v>
      </c>
      <c r="D114" t="s">
        <v>235</v>
      </c>
      <c r="E114" s="86">
        <v>186169.17</v>
      </c>
      <c r="F114" s="86">
        <v>186169.17</v>
      </c>
      <c r="G114" s="86"/>
      <c r="I114">
        <v>2303250000</v>
      </c>
      <c r="J114" t="s">
        <v>235</v>
      </c>
      <c r="K114" s="86">
        <v>186169.17</v>
      </c>
      <c r="L114" s="86">
        <v>186169.17</v>
      </c>
      <c r="M114" s="86"/>
    </row>
    <row r="115" spans="1:13" customFormat="1" ht="12.5" x14ac:dyDescent="0.25">
      <c r="C115">
        <v>2303400000</v>
      </c>
      <c r="D115" t="s">
        <v>236</v>
      </c>
      <c r="E115" s="86">
        <v>-649061.1</v>
      </c>
      <c r="F115" s="86">
        <v>-649061.1</v>
      </c>
      <c r="G115" s="86"/>
      <c r="I115">
        <v>2303400000</v>
      </c>
      <c r="J115" t="s">
        <v>236</v>
      </c>
      <c r="K115" s="86">
        <v>-649061.1</v>
      </c>
      <c r="L115" s="86">
        <v>-649061.1</v>
      </c>
      <c r="M115" s="86"/>
    </row>
    <row r="116" spans="1:13" customFormat="1" ht="12.5" x14ac:dyDescent="0.25">
      <c r="B116">
        <v>139</v>
      </c>
      <c r="C116">
        <v>2307450000</v>
      </c>
      <c r="D116" t="s">
        <v>237</v>
      </c>
      <c r="E116" s="86"/>
      <c r="F116" s="86"/>
      <c r="G116" s="86"/>
      <c r="I116">
        <v>2307450000</v>
      </c>
      <c r="J116" t="s">
        <v>237</v>
      </c>
      <c r="K116" s="86"/>
      <c r="L116" s="86"/>
      <c r="M116" s="86"/>
    </row>
    <row r="117" spans="1:13" customFormat="1" ht="12.5" x14ac:dyDescent="0.25">
      <c r="A117" t="s">
        <v>238</v>
      </c>
      <c r="B117">
        <v>139</v>
      </c>
      <c r="C117">
        <v>2307460000</v>
      </c>
      <c r="D117" t="s">
        <v>239</v>
      </c>
      <c r="E117" s="86">
        <v>-72117.899999999994</v>
      </c>
      <c r="F117" s="86">
        <v>-72117.899999999994</v>
      </c>
      <c r="G117" s="86"/>
      <c r="I117">
        <v>2307460000</v>
      </c>
      <c r="J117" t="s">
        <v>239</v>
      </c>
      <c r="K117" s="86">
        <v>-72117.899999999994</v>
      </c>
      <c r="L117" s="86">
        <v>-72117.899999999994</v>
      </c>
      <c r="M117" s="86"/>
    </row>
    <row r="118" spans="1:13" customFormat="1" x14ac:dyDescent="0.35">
      <c r="E118" s="92">
        <f>SUM(E112:E117)</f>
        <v>-535009.82999999996</v>
      </c>
      <c r="F118" s="92">
        <f>SUM(F112:F117)</f>
        <v>-535009.82999999996</v>
      </c>
      <c r="G118" s="92">
        <f>SUM(G112:G117)</f>
        <v>0</v>
      </c>
      <c r="K118" s="92">
        <f>SUM(K112:K117)</f>
        <v>-535009.82999999996</v>
      </c>
      <c r="L118" s="92">
        <f>SUM(L112:L117)</f>
        <v>-535009.82999999996</v>
      </c>
      <c r="M118" s="92">
        <f>SUM(M112:M117)</f>
        <v>0</v>
      </c>
    </row>
    <row r="119" spans="1:13" customFormat="1" ht="12.5" x14ac:dyDescent="0.25">
      <c r="A119" t="s">
        <v>238</v>
      </c>
      <c r="B119">
        <v>139</v>
      </c>
      <c r="C119">
        <v>2307300000</v>
      </c>
      <c r="D119" t="s">
        <v>240</v>
      </c>
      <c r="E119" s="86">
        <v>-3831332.29</v>
      </c>
      <c r="F119" s="86">
        <v>-3831332.29</v>
      </c>
      <c r="G119" s="86"/>
      <c r="I119">
        <v>2307300000</v>
      </c>
      <c r="J119" t="s">
        <v>240</v>
      </c>
      <c r="K119" s="86">
        <v>-3831332.29</v>
      </c>
      <c r="L119" s="86">
        <v>-3831332.29</v>
      </c>
      <c r="M119" s="86"/>
    </row>
    <row r="120" spans="1:13" customFormat="1" ht="12.5" x14ac:dyDescent="0.25">
      <c r="A120" t="s">
        <v>241</v>
      </c>
      <c r="B120">
        <v>139</v>
      </c>
      <c r="C120">
        <v>2304001000</v>
      </c>
      <c r="D120" t="s">
        <v>242</v>
      </c>
      <c r="E120" s="86">
        <v>-394606.33</v>
      </c>
      <c r="F120" s="86">
        <v>-394606.33</v>
      </c>
      <c r="G120" s="86"/>
      <c r="I120">
        <v>2304001000</v>
      </c>
      <c r="J120" t="s">
        <v>242</v>
      </c>
      <c r="K120" s="86">
        <v>-394606.33</v>
      </c>
      <c r="L120" s="86">
        <v>-394606.33</v>
      </c>
      <c r="M120" s="86"/>
    </row>
    <row r="121" spans="1:13" customFormat="1" ht="12.5" x14ac:dyDescent="0.25">
      <c r="A121" t="s">
        <v>238</v>
      </c>
      <c r="C121">
        <v>2307100000</v>
      </c>
      <c r="D121" t="s">
        <v>243</v>
      </c>
      <c r="E121" s="86">
        <v>-1260382.2</v>
      </c>
      <c r="F121" s="86">
        <v>-1260382.2</v>
      </c>
      <c r="G121" s="86"/>
      <c r="I121">
        <v>2307100000</v>
      </c>
      <c r="J121" t="s">
        <v>243</v>
      </c>
      <c r="K121" s="86">
        <v>-1260382.2</v>
      </c>
      <c r="L121" s="86">
        <v>-1260382.2</v>
      </c>
      <c r="M121" s="86"/>
    </row>
    <row r="122" spans="1:13" customFormat="1" ht="18.5" x14ac:dyDescent="0.45">
      <c r="B122" s="115" t="s">
        <v>244</v>
      </c>
      <c r="E122" s="86"/>
      <c r="F122" s="86"/>
      <c r="G122" s="86"/>
      <c r="K122" s="86"/>
      <c r="L122" s="86"/>
      <c r="M122" s="86"/>
    </row>
    <row r="123" spans="1:13" customFormat="1" ht="12.5" x14ac:dyDescent="0.25">
      <c r="E123" s="86"/>
      <c r="F123" s="86"/>
      <c r="G123" s="86"/>
      <c r="K123" s="86"/>
      <c r="L123" s="86"/>
      <c r="M123" s="86"/>
    </row>
    <row r="124" spans="1:13" customFormat="1" ht="12.5" x14ac:dyDescent="0.25">
      <c r="A124" t="s">
        <v>245</v>
      </c>
      <c r="B124">
        <v>139</v>
      </c>
      <c r="C124">
        <v>3101000000</v>
      </c>
      <c r="D124" t="s">
        <v>246</v>
      </c>
      <c r="E124" s="86">
        <v>-226889.33</v>
      </c>
      <c r="F124" s="86">
        <v>-171308.04</v>
      </c>
      <c r="G124" s="86">
        <f>E124-F124</f>
        <v>-55581.289999999979</v>
      </c>
      <c r="I124">
        <v>3101000000</v>
      </c>
      <c r="J124" t="s">
        <v>246</v>
      </c>
      <c r="K124" s="86">
        <v>-226889.33</v>
      </c>
      <c r="L124" s="86">
        <v>-171308.04</v>
      </c>
      <c r="M124" s="86">
        <f>K124-L124</f>
        <v>-55581.289999999979</v>
      </c>
    </row>
    <row r="125" spans="1:13" customFormat="1" ht="12.5" x14ac:dyDescent="0.25">
      <c r="A125" t="s">
        <v>245</v>
      </c>
      <c r="B125">
        <v>139</v>
      </c>
      <c r="C125">
        <v>3101010000</v>
      </c>
      <c r="D125" t="s">
        <v>247</v>
      </c>
      <c r="E125" s="86">
        <v>-108099.49</v>
      </c>
      <c r="F125" s="86">
        <v>-63418.43</v>
      </c>
      <c r="G125" s="86">
        <f t="shared" ref="G125:G181" si="2">E125-F125</f>
        <v>-44681.060000000005</v>
      </c>
      <c r="I125">
        <v>3101010000</v>
      </c>
      <c r="J125" t="s">
        <v>247</v>
      </c>
      <c r="K125" s="86">
        <v>-108099.49</v>
      </c>
      <c r="L125" s="86">
        <v>-63418.43</v>
      </c>
      <c r="M125" s="86">
        <f t="shared" ref="M125:M183" si="3">K125-L125</f>
        <v>-44681.060000000005</v>
      </c>
    </row>
    <row r="126" spans="1:13" customFormat="1" ht="12.5" x14ac:dyDescent="0.25">
      <c r="A126" t="s">
        <v>248</v>
      </c>
      <c r="B126">
        <v>139</v>
      </c>
      <c r="C126">
        <v>3102000000</v>
      </c>
      <c r="D126" t="s">
        <v>249</v>
      </c>
      <c r="E126" s="86">
        <v>-981880.92</v>
      </c>
      <c r="F126" s="86">
        <v>-742097.49</v>
      </c>
      <c r="G126" s="86">
        <f>E126-F126</f>
        <v>-239783.43000000005</v>
      </c>
      <c r="I126">
        <v>3102000000</v>
      </c>
      <c r="J126" t="s">
        <v>249</v>
      </c>
      <c r="K126" s="86">
        <v>-981880.92</v>
      </c>
      <c r="L126" s="86">
        <v>-742097.49</v>
      </c>
      <c r="M126" s="86">
        <f t="shared" si="3"/>
        <v>-239783.43000000005</v>
      </c>
    </row>
    <row r="127" spans="1:13" customFormat="1" ht="12.5" x14ac:dyDescent="0.25">
      <c r="B127">
        <v>139</v>
      </c>
      <c r="C127">
        <v>3103000000</v>
      </c>
      <c r="D127" t="s">
        <v>250</v>
      </c>
      <c r="E127" s="86">
        <v>-16235.48</v>
      </c>
      <c r="F127" s="86">
        <v>-12253.98</v>
      </c>
      <c r="G127" s="86">
        <f t="shared" si="2"/>
        <v>-3981.5</v>
      </c>
      <c r="I127">
        <v>3103000000</v>
      </c>
      <c r="J127" t="s">
        <v>250</v>
      </c>
      <c r="K127" s="86">
        <v>-16235.48</v>
      </c>
      <c r="L127" s="86">
        <v>-12253.98</v>
      </c>
      <c r="M127" s="86">
        <f>K127-L127</f>
        <v>-3981.5</v>
      </c>
    </row>
    <row r="128" spans="1:13" customFormat="1" ht="12.5" x14ac:dyDescent="0.25">
      <c r="A128" t="s">
        <v>251</v>
      </c>
      <c r="C128">
        <v>3107000000</v>
      </c>
      <c r="D128" t="s">
        <v>251</v>
      </c>
      <c r="E128" s="86"/>
      <c r="F128" s="86"/>
      <c r="G128" s="86">
        <f t="shared" si="2"/>
        <v>0</v>
      </c>
      <c r="I128">
        <v>3107000000</v>
      </c>
      <c r="J128" t="s">
        <v>251</v>
      </c>
      <c r="K128" s="86"/>
      <c r="L128" s="86"/>
      <c r="M128" s="86">
        <f t="shared" si="3"/>
        <v>0</v>
      </c>
    </row>
    <row r="129" spans="1:13" customFormat="1" ht="12.5" x14ac:dyDescent="0.25">
      <c r="A129" t="s">
        <v>252</v>
      </c>
      <c r="B129">
        <v>139</v>
      </c>
      <c r="C129">
        <v>4001000000</v>
      </c>
      <c r="D129" t="s">
        <v>82</v>
      </c>
      <c r="E129" s="86">
        <v>329834.64</v>
      </c>
      <c r="F129" s="86">
        <v>224378.56</v>
      </c>
      <c r="G129" s="86">
        <f t="shared" si="2"/>
        <v>105456.08000000002</v>
      </c>
      <c r="I129">
        <v>4001000000</v>
      </c>
      <c r="J129" t="s">
        <v>82</v>
      </c>
      <c r="K129" s="86">
        <v>329834.64</v>
      </c>
      <c r="L129" s="86">
        <v>224378.56</v>
      </c>
      <c r="M129" s="86">
        <f t="shared" si="3"/>
        <v>105456.08000000002</v>
      </c>
    </row>
    <row r="130" spans="1:13" customFormat="1" ht="12.5" x14ac:dyDescent="0.25">
      <c r="A130" t="s">
        <v>253</v>
      </c>
      <c r="B130">
        <v>139</v>
      </c>
      <c r="C130">
        <v>4001010000</v>
      </c>
      <c r="D130" t="s">
        <v>254</v>
      </c>
      <c r="E130" s="86">
        <v>34399.42</v>
      </c>
      <c r="F130" s="86">
        <v>24236.11</v>
      </c>
      <c r="G130" s="86">
        <f t="shared" si="2"/>
        <v>10163.309999999998</v>
      </c>
      <c r="I130">
        <v>4001010000</v>
      </c>
      <c r="J130" t="s">
        <v>254</v>
      </c>
      <c r="K130" s="86">
        <v>34399.42</v>
      </c>
      <c r="L130" s="86">
        <v>24236.11</v>
      </c>
      <c r="M130" s="86">
        <f t="shared" si="3"/>
        <v>10163.309999999998</v>
      </c>
    </row>
    <row r="131" spans="1:13" customFormat="1" ht="12.5" x14ac:dyDescent="0.25">
      <c r="A131" t="s">
        <v>255</v>
      </c>
      <c r="B131">
        <v>139</v>
      </c>
      <c r="C131">
        <v>4002000001</v>
      </c>
      <c r="D131" t="s">
        <v>256</v>
      </c>
      <c r="E131" s="86"/>
      <c r="F131" s="86"/>
      <c r="G131" s="86">
        <f t="shared" si="2"/>
        <v>0</v>
      </c>
      <c r="I131">
        <v>4002000001</v>
      </c>
      <c r="J131" t="s">
        <v>256</v>
      </c>
      <c r="K131" s="86"/>
      <c r="L131" s="86"/>
      <c r="M131" s="86">
        <f t="shared" si="3"/>
        <v>0</v>
      </c>
    </row>
    <row r="132" spans="1:13" customFormat="1" ht="12.5" x14ac:dyDescent="0.25">
      <c r="A132" t="s">
        <v>255</v>
      </c>
      <c r="B132">
        <v>139</v>
      </c>
      <c r="C132">
        <v>4002000003</v>
      </c>
      <c r="D132" t="s">
        <v>257</v>
      </c>
      <c r="E132" s="86"/>
      <c r="F132" s="86"/>
      <c r="G132" s="86">
        <f t="shared" si="2"/>
        <v>0</v>
      </c>
      <c r="I132">
        <v>4002000003</v>
      </c>
      <c r="J132" t="s">
        <v>257</v>
      </c>
      <c r="K132" s="86"/>
      <c r="L132" s="86"/>
      <c r="M132" s="86">
        <f t="shared" si="3"/>
        <v>0</v>
      </c>
    </row>
    <row r="133" spans="1:13" customFormat="1" ht="12.5" x14ac:dyDescent="0.25">
      <c r="A133" t="s">
        <v>255</v>
      </c>
      <c r="B133">
        <v>139</v>
      </c>
      <c r="C133">
        <v>4002000005</v>
      </c>
      <c r="D133" t="s">
        <v>258</v>
      </c>
      <c r="E133" s="86">
        <v>239951.59</v>
      </c>
      <c r="F133" s="86">
        <v>179599.59</v>
      </c>
      <c r="G133" s="86">
        <f t="shared" si="2"/>
        <v>60352</v>
      </c>
      <c r="H133" s="113"/>
      <c r="I133">
        <v>4002000005</v>
      </c>
      <c r="J133" t="s">
        <v>258</v>
      </c>
      <c r="K133" s="86">
        <v>239951.59</v>
      </c>
      <c r="L133" s="86">
        <v>179599.59</v>
      </c>
      <c r="M133" s="86">
        <f t="shared" si="3"/>
        <v>60352</v>
      </c>
    </row>
    <row r="134" spans="1:13" customFormat="1" ht="12.5" x14ac:dyDescent="0.25">
      <c r="C134">
        <v>4002000007</v>
      </c>
      <c r="D134" t="s">
        <v>311</v>
      </c>
      <c r="E134" s="86">
        <v>17.28</v>
      </c>
      <c r="F134" s="86"/>
      <c r="G134" s="86">
        <f t="shared" si="2"/>
        <v>17.28</v>
      </c>
      <c r="H134" s="113"/>
      <c r="I134">
        <v>4002000007</v>
      </c>
      <c r="J134" t="s">
        <v>311</v>
      </c>
      <c r="K134" s="86">
        <v>17.28</v>
      </c>
      <c r="L134" s="86"/>
      <c r="M134" s="86">
        <f t="shared" si="3"/>
        <v>17.28</v>
      </c>
    </row>
    <row r="135" spans="1:13" customFormat="1" ht="12.5" x14ac:dyDescent="0.25">
      <c r="A135" t="s">
        <v>255</v>
      </c>
      <c r="B135">
        <v>139</v>
      </c>
      <c r="C135">
        <v>4002000008</v>
      </c>
      <c r="D135" t="s">
        <v>259</v>
      </c>
      <c r="E135" s="86">
        <v>11758</v>
      </c>
      <c r="F135" s="86">
        <v>8819</v>
      </c>
      <c r="G135" s="86">
        <f t="shared" si="2"/>
        <v>2939</v>
      </c>
      <c r="H135" s="113"/>
      <c r="I135">
        <v>4002000008</v>
      </c>
      <c r="J135" t="s">
        <v>259</v>
      </c>
      <c r="K135" s="86">
        <v>11758</v>
      </c>
      <c r="L135" s="86">
        <v>8819</v>
      </c>
      <c r="M135" s="86">
        <f t="shared" si="3"/>
        <v>2939</v>
      </c>
    </row>
    <row r="136" spans="1:13" customFormat="1" ht="12.5" x14ac:dyDescent="0.25">
      <c r="A136" t="s">
        <v>255</v>
      </c>
      <c r="B136">
        <v>139</v>
      </c>
      <c r="C136">
        <v>4002000011</v>
      </c>
      <c r="D136" t="s">
        <v>260</v>
      </c>
      <c r="E136" s="86"/>
      <c r="F136" s="86"/>
      <c r="G136" s="86">
        <f t="shared" si="2"/>
        <v>0</v>
      </c>
      <c r="I136">
        <v>4002000011</v>
      </c>
      <c r="J136" t="s">
        <v>260</v>
      </c>
      <c r="K136" s="86"/>
      <c r="L136" s="86"/>
      <c r="M136" s="86">
        <f t="shared" si="3"/>
        <v>0</v>
      </c>
    </row>
    <row r="137" spans="1:13" customFormat="1" ht="12.5" x14ac:dyDescent="0.25">
      <c r="A137" t="s">
        <v>255</v>
      </c>
      <c r="B137">
        <v>139</v>
      </c>
      <c r="C137">
        <v>4002000013</v>
      </c>
      <c r="D137" t="s">
        <v>261</v>
      </c>
      <c r="E137" s="86">
        <v>-16751</v>
      </c>
      <c r="F137" s="86">
        <v>-12572</v>
      </c>
      <c r="G137" s="86">
        <f t="shared" si="2"/>
        <v>-4179</v>
      </c>
      <c r="H137" s="113"/>
      <c r="I137">
        <v>4002000013</v>
      </c>
      <c r="J137" t="s">
        <v>261</v>
      </c>
      <c r="K137" s="86">
        <v>-16751</v>
      </c>
      <c r="L137" s="86">
        <v>-12572</v>
      </c>
      <c r="M137" s="86">
        <f t="shared" si="3"/>
        <v>-4179</v>
      </c>
    </row>
    <row r="138" spans="1:13" customFormat="1" ht="12.5" x14ac:dyDescent="0.25">
      <c r="A138" t="s">
        <v>255</v>
      </c>
      <c r="B138">
        <v>139</v>
      </c>
      <c r="C138">
        <v>4002000000</v>
      </c>
      <c r="D138" t="s">
        <v>262</v>
      </c>
      <c r="E138" s="86">
        <v>1074.8800000000001</v>
      </c>
      <c r="F138" s="86">
        <v>806.16</v>
      </c>
      <c r="G138" s="86">
        <f t="shared" si="2"/>
        <v>268.72000000000014</v>
      </c>
      <c r="H138" s="113"/>
      <c r="I138">
        <v>4002000000</v>
      </c>
      <c r="J138" t="s">
        <v>262</v>
      </c>
      <c r="K138" s="86">
        <v>1074.8800000000001</v>
      </c>
      <c r="L138" s="86">
        <v>806.16</v>
      </c>
      <c r="M138" s="86">
        <f t="shared" si="3"/>
        <v>268.72000000000014</v>
      </c>
    </row>
    <row r="139" spans="1:13" customFormat="1" ht="12.5" x14ac:dyDescent="0.25">
      <c r="A139" t="s">
        <v>255</v>
      </c>
      <c r="B139">
        <v>139</v>
      </c>
      <c r="C139">
        <v>4002000010</v>
      </c>
      <c r="D139" t="s">
        <v>263</v>
      </c>
      <c r="E139" s="86">
        <v>8399.5499999999993</v>
      </c>
      <c r="F139" s="86">
        <v>6281.55</v>
      </c>
      <c r="G139" s="86">
        <f t="shared" si="2"/>
        <v>2117.9999999999991</v>
      </c>
      <c r="I139">
        <v>4002000010</v>
      </c>
      <c r="J139" t="s">
        <v>263</v>
      </c>
      <c r="K139" s="86">
        <v>8399.5499999999993</v>
      </c>
      <c r="L139" s="86">
        <v>6281.55</v>
      </c>
      <c r="M139" s="86">
        <f t="shared" si="3"/>
        <v>2117.9999999999991</v>
      </c>
    </row>
    <row r="140" spans="1:13" customFormat="1" ht="12.5" x14ac:dyDescent="0.25">
      <c r="A140" t="s">
        <v>255</v>
      </c>
      <c r="B140">
        <v>139</v>
      </c>
      <c r="C140">
        <v>4002000019</v>
      </c>
      <c r="D140" t="s">
        <v>264</v>
      </c>
      <c r="E140" s="86">
        <v>50</v>
      </c>
      <c r="F140" s="86">
        <v>37</v>
      </c>
      <c r="G140" s="86">
        <f t="shared" si="2"/>
        <v>13</v>
      </c>
      <c r="H140" s="113"/>
      <c r="I140">
        <v>4002000019</v>
      </c>
      <c r="J140" t="s">
        <v>264</v>
      </c>
      <c r="K140" s="86">
        <v>50</v>
      </c>
      <c r="L140" s="86">
        <v>37</v>
      </c>
      <c r="M140" s="86">
        <f t="shared" si="3"/>
        <v>13</v>
      </c>
    </row>
    <row r="141" spans="1:13" customFormat="1" ht="12.5" x14ac:dyDescent="0.25">
      <c r="A141" t="s">
        <v>265</v>
      </c>
      <c r="B141">
        <v>139</v>
      </c>
      <c r="C141">
        <v>4007000000</v>
      </c>
      <c r="D141" t="s">
        <v>266</v>
      </c>
      <c r="E141" s="86">
        <v>34548.26</v>
      </c>
      <c r="F141" s="86">
        <v>25824.43</v>
      </c>
      <c r="G141" s="86">
        <f t="shared" si="2"/>
        <v>8723.8300000000017</v>
      </c>
      <c r="I141">
        <v>4007000000</v>
      </c>
      <c r="J141" t="s">
        <v>266</v>
      </c>
      <c r="K141" s="86">
        <v>34548.26</v>
      </c>
      <c r="L141" s="86">
        <v>25824.43</v>
      </c>
      <c r="M141" s="86">
        <f t="shared" si="3"/>
        <v>8723.8300000000017</v>
      </c>
    </row>
    <row r="142" spans="1:13" customFormat="1" ht="12.5" x14ac:dyDescent="0.25">
      <c r="A142" t="s">
        <v>265</v>
      </c>
      <c r="B142">
        <v>139</v>
      </c>
      <c r="C142">
        <v>4007000002</v>
      </c>
      <c r="D142" t="s">
        <v>267</v>
      </c>
      <c r="E142" s="86">
        <v>3746.21</v>
      </c>
      <c r="F142" s="86">
        <v>2275.42</v>
      </c>
      <c r="G142" s="86">
        <f t="shared" si="2"/>
        <v>1470.79</v>
      </c>
      <c r="I142">
        <v>4007000002</v>
      </c>
      <c r="J142" t="s">
        <v>267</v>
      </c>
      <c r="K142" s="86">
        <v>3746.21</v>
      </c>
      <c r="L142" s="86">
        <v>2275.42</v>
      </c>
      <c r="M142" s="86">
        <f t="shared" si="3"/>
        <v>1470.79</v>
      </c>
    </row>
    <row r="143" spans="1:13" customFormat="1" ht="12.5" x14ac:dyDescent="0.25">
      <c r="A143" t="s">
        <v>265</v>
      </c>
      <c r="B143">
        <v>139</v>
      </c>
      <c r="C143">
        <v>4007000006</v>
      </c>
      <c r="D143" t="s">
        <v>268</v>
      </c>
      <c r="E143" s="86">
        <v>6300</v>
      </c>
      <c r="F143" s="86">
        <v>4800</v>
      </c>
      <c r="G143" s="86">
        <f t="shared" si="2"/>
        <v>1500</v>
      </c>
      <c r="I143">
        <v>4007000006</v>
      </c>
      <c r="J143" t="s">
        <v>268</v>
      </c>
      <c r="K143" s="86">
        <v>6300</v>
      </c>
      <c r="L143" s="86">
        <v>4800</v>
      </c>
      <c r="M143" s="86">
        <f t="shared" si="3"/>
        <v>1500</v>
      </c>
    </row>
    <row r="144" spans="1:13" customFormat="1" ht="12.5" x14ac:dyDescent="0.25">
      <c r="A144" t="s">
        <v>265</v>
      </c>
      <c r="B144">
        <v>139</v>
      </c>
      <c r="C144" s="107">
        <v>4007010002</v>
      </c>
      <c r="D144" t="s">
        <v>269</v>
      </c>
      <c r="E144" s="86">
        <v>961.6</v>
      </c>
      <c r="F144" s="86">
        <v>0.5</v>
      </c>
      <c r="G144" s="86">
        <f t="shared" si="2"/>
        <v>961.1</v>
      </c>
      <c r="I144" s="107">
        <v>4007010002</v>
      </c>
      <c r="J144" t="s">
        <v>269</v>
      </c>
      <c r="K144" s="86">
        <v>961.6</v>
      </c>
      <c r="L144" s="86">
        <v>0.5</v>
      </c>
      <c r="M144" s="86">
        <f t="shared" si="3"/>
        <v>961.1</v>
      </c>
    </row>
    <row r="145" spans="1:13" customFormat="1" ht="12.5" x14ac:dyDescent="0.25">
      <c r="A145" t="s">
        <v>265</v>
      </c>
      <c r="B145">
        <v>139</v>
      </c>
      <c r="C145" s="107">
        <v>4007010006</v>
      </c>
      <c r="D145" t="s">
        <v>270</v>
      </c>
      <c r="E145" s="86">
        <v>750</v>
      </c>
      <c r="F145" s="86">
        <v>750</v>
      </c>
      <c r="G145" s="86">
        <f t="shared" si="2"/>
        <v>0</v>
      </c>
      <c r="I145" s="107">
        <v>4007010006</v>
      </c>
      <c r="J145" t="s">
        <v>270</v>
      </c>
      <c r="K145" s="86">
        <v>750</v>
      </c>
      <c r="L145" s="86">
        <v>750</v>
      </c>
      <c r="M145" s="86">
        <f t="shared" si="3"/>
        <v>0</v>
      </c>
    </row>
    <row r="146" spans="1:13" customFormat="1" ht="12.5" x14ac:dyDescent="0.25">
      <c r="A146" t="s">
        <v>271</v>
      </c>
      <c r="B146">
        <v>139</v>
      </c>
      <c r="C146" s="107">
        <v>4007010001</v>
      </c>
      <c r="D146" t="s">
        <v>312</v>
      </c>
      <c r="E146" s="86">
        <v>4500</v>
      </c>
      <c r="F146" s="86">
        <v>2250</v>
      </c>
      <c r="G146" s="86">
        <f t="shared" si="2"/>
        <v>2250</v>
      </c>
      <c r="I146" s="107">
        <v>4007010001</v>
      </c>
      <c r="J146" t="s">
        <v>312</v>
      </c>
      <c r="K146" s="86">
        <v>4500</v>
      </c>
      <c r="L146" s="86">
        <v>2250</v>
      </c>
      <c r="M146" s="86">
        <f t="shared" si="3"/>
        <v>2250</v>
      </c>
    </row>
    <row r="147" spans="1:13" customFormat="1" ht="12.5" x14ac:dyDescent="0.25">
      <c r="A147" t="s">
        <v>271</v>
      </c>
      <c r="B147">
        <v>139</v>
      </c>
      <c r="C147" s="107">
        <v>7000000050</v>
      </c>
      <c r="D147" t="s">
        <v>272</v>
      </c>
      <c r="E147" s="86">
        <v>649.46</v>
      </c>
      <c r="F147" s="111">
        <v>318.83</v>
      </c>
      <c r="G147" s="86">
        <f t="shared" si="2"/>
        <v>330.63000000000005</v>
      </c>
      <c r="I147" s="107">
        <v>7000000050</v>
      </c>
      <c r="J147" t="s">
        <v>272</v>
      </c>
      <c r="K147" s="86">
        <v>649.46</v>
      </c>
      <c r="L147" s="111">
        <v>318.83</v>
      </c>
      <c r="M147" s="86">
        <f t="shared" si="3"/>
        <v>330.63000000000005</v>
      </c>
    </row>
    <row r="148" spans="1:13" customFormat="1" ht="12.5" x14ac:dyDescent="0.25">
      <c r="A148" t="s">
        <v>271</v>
      </c>
      <c r="B148">
        <v>139</v>
      </c>
      <c r="C148" s="107">
        <v>4007000011</v>
      </c>
      <c r="D148" t="s">
        <v>273</v>
      </c>
      <c r="E148" s="116">
        <v>1346.89</v>
      </c>
      <c r="F148" s="86">
        <v>1346.89</v>
      </c>
      <c r="G148" s="86">
        <f t="shared" si="2"/>
        <v>0</v>
      </c>
      <c r="I148" s="107">
        <v>4007000011</v>
      </c>
      <c r="J148" t="s">
        <v>273</v>
      </c>
      <c r="K148" s="116">
        <v>1346.89</v>
      </c>
      <c r="L148" s="86">
        <v>1346.89</v>
      </c>
      <c r="M148" s="86">
        <f t="shared" si="3"/>
        <v>0</v>
      </c>
    </row>
    <row r="149" spans="1:13" customFormat="1" ht="12.5" x14ac:dyDescent="0.25">
      <c r="A149" t="s">
        <v>271</v>
      </c>
      <c r="B149">
        <v>139</v>
      </c>
      <c r="C149" s="107">
        <v>4007000012</v>
      </c>
      <c r="D149" t="s">
        <v>274</v>
      </c>
      <c r="E149" s="86">
        <v>21332.32</v>
      </c>
      <c r="F149" s="86">
        <v>21332.32</v>
      </c>
      <c r="G149" s="86">
        <f t="shared" si="2"/>
        <v>0</v>
      </c>
      <c r="I149" s="107">
        <v>4007000012</v>
      </c>
      <c r="J149" t="s">
        <v>274</v>
      </c>
      <c r="K149" s="86">
        <v>21332.32</v>
      </c>
      <c r="L149" s="86">
        <v>21332.32</v>
      </c>
      <c r="M149" s="86">
        <f t="shared" si="3"/>
        <v>0</v>
      </c>
    </row>
    <row r="150" spans="1:13" customFormat="1" ht="12.5" x14ac:dyDescent="0.25">
      <c r="A150" t="s">
        <v>271</v>
      </c>
      <c r="B150">
        <v>139</v>
      </c>
      <c r="C150" s="107">
        <v>4007000007</v>
      </c>
      <c r="D150" t="s">
        <v>275</v>
      </c>
      <c r="E150" s="86">
        <v>36204.199999999997</v>
      </c>
      <c r="F150" s="86">
        <v>27153.15</v>
      </c>
      <c r="G150" s="86">
        <f t="shared" si="2"/>
        <v>9051.0499999999956</v>
      </c>
      <c r="I150" s="107">
        <v>4007000007</v>
      </c>
      <c r="J150" t="s">
        <v>275</v>
      </c>
      <c r="K150" s="86">
        <v>36204.199999999997</v>
      </c>
      <c r="L150" s="86">
        <v>27153.15</v>
      </c>
      <c r="M150" s="86">
        <f t="shared" si="3"/>
        <v>9051.0499999999956</v>
      </c>
    </row>
    <row r="151" spans="1:13" customFormat="1" ht="12.5" x14ac:dyDescent="0.25">
      <c r="C151" s="107">
        <v>4007000008</v>
      </c>
      <c r="D151" t="s">
        <v>308</v>
      </c>
      <c r="E151" s="86">
        <v>3978.44</v>
      </c>
      <c r="F151" s="86">
        <v>2983.83</v>
      </c>
      <c r="G151" s="86">
        <f t="shared" si="2"/>
        <v>994.61000000000013</v>
      </c>
      <c r="I151" s="107">
        <v>4007000008</v>
      </c>
      <c r="J151" t="s">
        <v>308</v>
      </c>
      <c r="K151" s="86">
        <v>3978.44</v>
      </c>
      <c r="L151" s="86">
        <v>2983.83</v>
      </c>
      <c r="M151" s="86">
        <f t="shared" si="3"/>
        <v>994.61000000000013</v>
      </c>
    </row>
    <row r="152" spans="1:13" customFormat="1" ht="12.5" x14ac:dyDescent="0.25">
      <c r="A152" t="s">
        <v>271</v>
      </c>
      <c r="C152" s="107">
        <v>8000000050</v>
      </c>
      <c r="D152" t="s">
        <v>276</v>
      </c>
      <c r="E152" s="86"/>
      <c r="F152" s="86"/>
      <c r="G152" s="86">
        <f t="shared" si="2"/>
        <v>0</v>
      </c>
      <c r="I152" s="107">
        <v>8000000050</v>
      </c>
      <c r="J152" t="s">
        <v>276</v>
      </c>
      <c r="K152" s="86"/>
      <c r="L152" s="86"/>
      <c r="M152" s="86">
        <f t="shared" si="3"/>
        <v>0</v>
      </c>
    </row>
    <row r="153" spans="1:13" customFormat="1" ht="12.5" x14ac:dyDescent="0.25">
      <c r="A153" t="s">
        <v>277</v>
      </c>
      <c r="B153">
        <v>139</v>
      </c>
      <c r="C153" s="107">
        <v>8000000060</v>
      </c>
      <c r="D153" t="s">
        <v>278</v>
      </c>
      <c r="E153" s="116">
        <v>1739.27</v>
      </c>
      <c r="F153" s="86">
        <v>4717.0200000000004</v>
      </c>
      <c r="G153" s="86">
        <f t="shared" si="2"/>
        <v>-2977.7500000000005</v>
      </c>
      <c r="I153" s="107">
        <v>8000000060</v>
      </c>
      <c r="J153" t="s">
        <v>278</v>
      </c>
      <c r="K153" s="116">
        <v>1739.27</v>
      </c>
      <c r="L153" s="86">
        <v>4717.0200000000004</v>
      </c>
      <c r="M153" s="86">
        <f t="shared" si="3"/>
        <v>-2977.7500000000005</v>
      </c>
    </row>
    <row r="154" spans="1:13" customFormat="1" ht="12.5" x14ac:dyDescent="0.25">
      <c r="C154" s="107">
        <v>8000000070</v>
      </c>
      <c r="D154" t="s">
        <v>279</v>
      </c>
      <c r="E154" s="86"/>
      <c r="F154" s="86"/>
      <c r="G154" s="86">
        <f t="shared" si="2"/>
        <v>0</v>
      </c>
      <c r="I154" s="107">
        <v>8000000070</v>
      </c>
      <c r="J154" t="s">
        <v>279</v>
      </c>
      <c r="K154" s="86"/>
      <c r="L154" s="86"/>
      <c r="M154" s="86">
        <f t="shared" si="3"/>
        <v>0</v>
      </c>
    </row>
    <row r="155" spans="1:13" customFormat="1" ht="12.5" x14ac:dyDescent="0.25">
      <c r="A155" t="s">
        <v>280</v>
      </c>
      <c r="B155">
        <v>139</v>
      </c>
      <c r="C155">
        <v>8000000080</v>
      </c>
      <c r="D155" t="s">
        <v>225</v>
      </c>
      <c r="E155" s="116">
        <v>95792.93</v>
      </c>
      <c r="F155" s="86">
        <v>75893.240000000005</v>
      </c>
      <c r="G155" s="86">
        <f t="shared" si="2"/>
        <v>19899.689999999988</v>
      </c>
      <c r="I155">
        <v>8000000080</v>
      </c>
      <c r="J155" t="s">
        <v>225</v>
      </c>
      <c r="K155" s="116">
        <v>95792.93</v>
      </c>
      <c r="L155" s="86">
        <v>75893.240000000005</v>
      </c>
      <c r="M155" s="86">
        <f t="shared" si="3"/>
        <v>19899.689999999988</v>
      </c>
    </row>
    <row r="156" spans="1:13" customFormat="1" ht="12.5" x14ac:dyDescent="0.25">
      <c r="C156" s="107">
        <v>8000000100</v>
      </c>
      <c r="D156" t="s">
        <v>281</v>
      </c>
      <c r="E156" s="86"/>
      <c r="F156" s="86"/>
      <c r="G156" s="86">
        <f t="shared" si="2"/>
        <v>0</v>
      </c>
      <c r="I156" s="107">
        <v>8000000100</v>
      </c>
      <c r="J156" t="s">
        <v>281</v>
      </c>
      <c r="K156" s="86"/>
      <c r="L156" s="86"/>
      <c r="M156" s="86">
        <f t="shared" si="3"/>
        <v>0</v>
      </c>
    </row>
    <row r="157" spans="1:13" customFormat="1" ht="12.5" x14ac:dyDescent="0.25">
      <c r="C157" s="107">
        <v>8000000140</v>
      </c>
      <c r="D157" t="s">
        <v>282</v>
      </c>
      <c r="E157" s="86"/>
      <c r="F157" s="86"/>
      <c r="G157" s="86">
        <f t="shared" si="2"/>
        <v>0</v>
      </c>
      <c r="I157" s="107">
        <v>8000000140</v>
      </c>
      <c r="J157" t="s">
        <v>282</v>
      </c>
      <c r="K157" s="86"/>
      <c r="L157" s="86"/>
      <c r="M157" s="86">
        <f t="shared" si="3"/>
        <v>0</v>
      </c>
    </row>
    <row r="158" spans="1:13" customFormat="1" ht="12.5" x14ac:dyDescent="0.25">
      <c r="E158" s="86"/>
      <c r="F158" s="86"/>
      <c r="G158" s="86">
        <f t="shared" si="2"/>
        <v>0</v>
      </c>
      <c r="K158" s="86"/>
      <c r="L158" s="86"/>
      <c r="M158" s="86">
        <f t="shared" si="3"/>
        <v>0</v>
      </c>
    </row>
    <row r="159" spans="1:13" customFormat="1" ht="12.5" x14ac:dyDescent="0.25">
      <c r="A159" t="s">
        <v>283</v>
      </c>
      <c r="C159">
        <v>5000000380</v>
      </c>
      <c r="D159" t="s">
        <v>284</v>
      </c>
      <c r="E159">
        <v>175.78</v>
      </c>
      <c r="F159" s="86">
        <v>87</v>
      </c>
      <c r="G159" s="86">
        <f t="shared" si="2"/>
        <v>88.78</v>
      </c>
      <c r="I159">
        <v>5000000380</v>
      </c>
      <c r="J159" t="s">
        <v>284</v>
      </c>
      <c r="K159">
        <v>175.78</v>
      </c>
      <c r="L159" s="86">
        <v>87</v>
      </c>
      <c r="M159" s="86">
        <f t="shared" si="3"/>
        <v>88.78</v>
      </c>
    </row>
    <row r="160" spans="1:13" customFormat="1" ht="12.5" x14ac:dyDescent="0.25">
      <c r="A160" t="s">
        <v>283</v>
      </c>
      <c r="C160">
        <v>5000000190</v>
      </c>
      <c r="D160" t="s">
        <v>285</v>
      </c>
      <c r="E160" s="86">
        <v>797</v>
      </c>
      <c r="F160" s="86">
        <v>30</v>
      </c>
      <c r="G160" s="86">
        <f t="shared" si="2"/>
        <v>767</v>
      </c>
      <c r="I160">
        <v>5000000190</v>
      </c>
      <c r="J160" t="s">
        <v>285</v>
      </c>
      <c r="K160" s="86">
        <v>797</v>
      </c>
      <c r="L160" s="86">
        <v>30</v>
      </c>
      <c r="M160" s="86">
        <f t="shared" si="3"/>
        <v>767</v>
      </c>
    </row>
    <row r="161" spans="1:13" customFormat="1" ht="12.5" x14ac:dyDescent="0.25">
      <c r="A161" t="s">
        <v>283</v>
      </c>
      <c r="C161">
        <v>5000000400</v>
      </c>
      <c r="D161" t="s">
        <v>286</v>
      </c>
      <c r="E161" s="86"/>
      <c r="F161" s="86"/>
      <c r="G161" s="86">
        <f t="shared" si="2"/>
        <v>0</v>
      </c>
      <c r="I161">
        <v>5000000400</v>
      </c>
      <c r="J161" t="s">
        <v>286</v>
      </c>
      <c r="K161" s="86"/>
      <c r="L161" s="86"/>
      <c r="M161" s="86">
        <f t="shared" si="3"/>
        <v>0</v>
      </c>
    </row>
    <row r="162" spans="1:13" customFormat="1" ht="12.5" x14ac:dyDescent="0.25">
      <c r="A162" t="s">
        <v>283</v>
      </c>
      <c r="C162">
        <v>5000000040</v>
      </c>
      <c r="D162" t="s">
        <v>287</v>
      </c>
      <c r="E162" s="86">
        <v>9573.32</v>
      </c>
      <c r="F162" s="86">
        <v>5839.99</v>
      </c>
      <c r="G162" s="86">
        <f t="shared" si="2"/>
        <v>3733.33</v>
      </c>
      <c r="I162">
        <v>5000000040</v>
      </c>
      <c r="J162" t="s">
        <v>287</v>
      </c>
      <c r="K162" s="86">
        <v>9573.32</v>
      </c>
      <c r="L162" s="86">
        <v>5839.99</v>
      </c>
      <c r="M162" s="86">
        <f t="shared" si="3"/>
        <v>3733.33</v>
      </c>
    </row>
    <row r="163" spans="1:13" customFormat="1" ht="12.5" x14ac:dyDescent="0.25">
      <c r="A163" t="s">
        <v>283</v>
      </c>
      <c r="C163">
        <v>5000000010</v>
      </c>
      <c r="D163" t="s">
        <v>288</v>
      </c>
      <c r="E163" s="86">
        <v>3333.3</v>
      </c>
      <c r="F163" s="86">
        <v>2666.64</v>
      </c>
      <c r="G163" s="86">
        <f t="shared" si="2"/>
        <v>666.66000000000031</v>
      </c>
      <c r="I163">
        <v>5000000010</v>
      </c>
      <c r="J163" t="s">
        <v>288</v>
      </c>
      <c r="K163" s="86">
        <v>3333.3</v>
      </c>
      <c r="L163" s="86">
        <v>2666.64</v>
      </c>
      <c r="M163" s="86">
        <f t="shared" si="3"/>
        <v>666.66000000000031</v>
      </c>
    </row>
    <row r="164" spans="1:13" customFormat="1" ht="12.5" x14ac:dyDescent="0.25">
      <c r="A164" t="s">
        <v>283</v>
      </c>
      <c r="C164">
        <v>5000000050</v>
      </c>
      <c r="D164" t="s">
        <v>289</v>
      </c>
      <c r="E164" s="86">
        <v>53876</v>
      </c>
      <c r="F164" s="86">
        <v>39812</v>
      </c>
      <c r="G164" s="88">
        <f t="shared" si="2"/>
        <v>14064</v>
      </c>
      <c r="I164">
        <v>5000000050</v>
      </c>
      <c r="J164" t="s">
        <v>289</v>
      </c>
      <c r="K164" s="86">
        <v>53876</v>
      </c>
      <c r="L164" s="86">
        <v>39812</v>
      </c>
      <c r="M164" s="86">
        <f t="shared" si="3"/>
        <v>14064</v>
      </c>
    </row>
    <row r="165" spans="1:13" customFormat="1" ht="12.5" x14ac:dyDescent="0.25">
      <c r="A165" t="s">
        <v>283</v>
      </c>
      <c r="C165">
        <v>5000000100</v>
      </c>
      <c r="D165" t="s">
        <v>290</v>
      </c>
      <c r="E165" s="86">
        <v>4344.47</v>
      </c>
      <c r="F165" s="86">
        <v>3200.03</v>
      </c>
      <c r="G165" s="88">
        <f t="shared" si="2"/>
        <v>1144.44</v>
      </c>
      <c r="I165">
        <v>5000000100</v>
      </c>
      <c r="J165" t="s">
        <v>290</v>
      </c>
      <c r="K165" s="86">
        <v>4344.47</v>
      </c>
      <c r="L165" s="86">
        <v>3200.03</v>
      </c>
      <c r="M165" s="86">
        <f t="shared" si="3"/>
        <v>1144.44</v>
      </c>
    </row>
    <row r="166" spans="1:13" customFormat="1" ht="12.5" x14ac:dyDescent="0.25">
      <c r="A166" t="s">
        <v>283</v>
      </c>
      <c r="C166">
        <v>5000000110</v>
      </c>
      <c r="D166" t="s">
        <v>291</v>
      </c>
      <c r="E166" s="86">
        <v>1869.6</v>
      </c>
      <c r="F166" s="86">
        <v>1372.5</v>
      </c>
      <c r="G166" s="88">
        <f t="shared" si="2"/>
        <v>497.09999999999991</v>
      </c>
      <c r="I166">
        <v>5000000110</v>
      </c>
      <c r="J166" t="s">
        <v>291</v>
      </c>
      <c r="K166" s="86">
        <v>1869.6</v>
      </c>
      <c r="L166" s="86">
        <v>1372.5</v>
      </c>
      <c r="M166" s="86">
        <f t="shared" si="3"/>
        <v>497.09999999999991</v>
      </c>
    </row>
    <row r="167" spans="1:13" customFormat="1" ht="12.5" x14ac:dyDescent="0.25">
      <c r="A167" t="s">
        <v>283</v>
      </c>
      <c r="C167">
        <v>5000000120</v>
      </c>
      <c r="D167" t="s">
        <v>292</v>
      </c>
      <c r="E167" s="86">
        <v>4344.49</v>
      </c>
      <c r="F167" s="86">
        <v>3200.04</v>
      </c>
      <c r="G167" s="88">
        <f t="shared" si="2"/>
        <v>1144.4499999999998</v>
      </c>
      <c r="I167">
        <v>5000000120</v>
      </c>
      <c r="J167" t="s">
        <v>292</v>
      </c>
      <c r="K167" s="86">
        <v>4344.49</v>
      </c>
      <c r="L167" s="86">
        <v>3200.04</v>
      </c>
      <c r="M167" s="86">
        <f t="shared" si="3"/>
        <v>1144.4499999999998</v>
      </c>
    </row>
    <row r="168" spans="1:13" customFormat="1" ht="12.5" x14ac:dyDescent="0.25">
      <c r="A168" t="s">
        <v>283</v>
      </c>
      <c r="C168">
        <v>5000000140</v>
      </c>
      <c r="D168" t="s">
        <v>293</v>
      </c>
      <c r="E168" s="86"/>
      <c r="F168" s="86"/>
      <c r="G168" s="86">
        <f t="shared" si="2"/>
        <v>0</v>
      </c>
      <c r="I168">
        <v>5000000140</v>
      </c>
      <c r="J168" t="s">
        <v>293</v>
      </c>
      <c r="K168" s="86"/>
      <c r="L168" s="86"/>
      <c r="M168" s="86">
        <f t="shared" si="3"/>
        <v>0</v>
      </c>
    </row>
    <row r="169" spans="1:13" customFormat="1" ht="12.5" x14ac:dyDescent="0.25">
      <c r="A169" t="s">
        <v>283</v>
      </c>
      <c r="C169">
        <v>5000000150</v>
      </c>
      <c r="D169" t="s">
        <v>294</v>
      </c>
      <c r="E169" s="86">
        <v>1689.75</v>
      </c>
      <c r="F169" s="86">
        <v>1202.25</v>
      </c>
      <c r="G169" s="88">
        <f t="shared" si="2"/>
        <v>487.5</v>
      </c>
      <c r="I169">
        <v>5000000150</v>
      </c>
      <c r="J169" t="s">
        <v>294</v>
      </c>
      <c r="K169" s="86">
        <v>1689.75</v>
      </c>
      <c r="L169" s="86">
        <v>1202.25</v>
      </c>
      <c r="M169" s="86">
        <f t="shared" si="3"/>
        <v>487.5</v>
      </c>
    </row>
    <row r="170" spans="1:13" customFormat="1" ht="12.5" x14ac:dyDescent="0.25">
      <c r="A170" t="s">
        <v>283</v>
      </c>
      <c r="C170">
        <v>5000000160</v>
      </c>
      <c r="D170" t="s">
        <v>295</v>
      </c>
      <c r="E170" s="86">
        <v>685.94</v>
      </c>
      <c r="F170" s="86">
        <v>504.78</v>
      </c>
      <c r="G170" s="88">
        <f t="shared" si="2"/>
        <v>181.16000000000008</v>
      </c>
      <c r="I170">
        <v>5000000160</v>
      </c>
      <c r="J170" t="s">
        <v>295</v>
      </c>
      <c r="K170" s="86">
        <v>685.94</v>
      </c>
      <c r="L170" s="86">
        <v>504.78</v>
      </c>
      <c r="M170" s="86">
        <f t="shared" si="3"/>
        <v>181.16000000000008</v>
      </c>
    </row>
    <row r="171" spans="1:13" customFormat="1" ht="12.5" x14ac:dyDescent="0.25">
      <c r="A171" t="s">
        <v>283</v>
      </c>
      <c r="C171">
        <v>5000000240</v>
      </c>
      <c r="D171" t="s">
        <v>221</v>
      </c>
      <c r="E171">
        <v>980</v>
      </c>
      <c r="F171" s="86">
        <v>640</v>
      </c>
      <c r="G171" s="86">
        <f t="shared" si="2"/>
        <v>340</v>
      </c>
      <c r="I171">
        <v>5000000240</v>
      </c>
      <c r="J171" t="s">
        <v>221</v>
      </c>
      <c r="K171">
        <v>980</v>
      </c>
      <c r="L171" s="86">
        <v>640</v>
      </c>
      <c r="M171" s="86">
        <f t="shared" si="3"/>
        <v>340</v>
      </c>
    </row>
    <row r="172" spans="1:13" customFormat="1" ht="12.5" x14ac:dyDescent="0.25">
      <c r="A172" t="s">
        <v>283</v>
      </c>
      <c r="C172">
        <v>5000000260</v>
      </c>
      <c r="D172" t="s">
        <v>296</v>
      </c>
      <c r="E172" s="86">
        <v>176</v>
      </c>
      <c r="F172" s="86">
        <v>128</v>
      </c>
      <c r="G172" s="86">
        <f t="shared" si="2"/>
        <v>48</v>
      </c>
      <c r="I172">
        <v>5000000260</v>
      </c>
      <c r="J172" t="s">
        <v>296</v>
      </c>
      <c r="K172" s="86">
        <v>176</v>
      </c>
      <c r="L172" s="86">
        <v>128</v>
      </c>
      <c r="M172" s="86">
        <f t="shared" si="3"/>
        <v>48</v>
      </c>
    </row>
    <row r="173" spans="1:13" customFormat="1" ht="12.5" x14ac:dyDescent="0.25">
      <c r="A173" t="s">
        <v>283</v>
      </c>
      <c r="C173" s="107">
        <v>5000000210</v>
      </c>
      <c r="E173" s="86"/>
      <c r="F173" s="86"/>
      <c r="G173" s="86">
        <f t="shared" si="2"/>
        <v>0</v>
      </c>
      <c r="I173" s="107">
        <v>5000000210</v>
      </c>
      <c r="K173" s="86"/>
      <c r="L173" s="86"/>
      <c r="M173" s="86">
        <f t="shared" si="3"/>
        <v>0</v>
      </c>
    </row>
    <row r="174" spans="1:13" customFormat="1" ht="12.5" x14ac:dyDescent="0.25">
      <c r="A174" t="s">
        <v>283</v>
      </c>
      <c r="C174">
        <v>5000000180</v>
      </c>
      <c r="D174" t="s">
        <v>297</v>
      </c>
      <c r="E174" s="86"/>
      <c r="F174" s="86"/>
      <c r="G174" s="86">
        <f t="shared" si="2"/>
        <v>0</v>
      </c>
      <c r="I174">
        <v>5000000180</v>
      </c>
      <c r="J174" t="s">
        <v>297</v>
      </c>
      <c r="K174" s="86"/>
      <c r="L174" s="86"/>
      <c r="M174" s="86">
        <f t="shared" si="3"/>
        <v>0</v>
      </c>
    </row>
    <row r="175" spans="1:13" customFormat="1" ht="12.5" x14ac:dyDescent="0.25">
      <c r="A175" t="s">
        <v>283</v>
      </c>
      <c r="C175">
        <v>5000000270</v>
      </c>
      <c r="D175" t="s">
        <v>298</v>
      </c>
      <c r="E175" s="116">
        <v>3225.91</v>
      </c>
      <c r="F175" s="86">
        <v>2410.6799999999998</v>
      </c>
      <c r="G175" s="86">
        <f t="shared" si="2"/>
        <v>815.23</v>
      </c>
      <c r="I175">
        <v>5000000270</v>
      </c>
      <c r="J175" t="s">
        <v>298</v>
      </c>
      <c r="K175" s="116">
        <v>3225.91</v>
      </c>
      <c r="L175" s="86">
        <v>2410.6799999999998</v>
      </c>
      <c r="M175" s="86">
        <f t="shared" si="3"/>
        <v>815.23</v>
      </c>
    </row>
    <row r="176" spans="1:13" customFormat="1" ht="12.5" x14ac:dyDescent="0.25">
      <c r="A176" t="s">
        <v>283</v>
      </c>
      <c r="C176" s="107">
        <v>5000000280</v>
      </c>
      <c r="D176" t="s">
        <v>299</v>
      </c>
      <c r="E176" s="86"/>
      <c r="F176" s="86"/>
      <c r="G176" s="86">
        <f t="shared" si="2"/>
        <v>0</v>
      </c>
      <c r="I176" s="107">
        <v>5000000280</v>
      </c>
      <c r="J176" t="s">
        <v>299</v>
      </c>
      <c r="K176" s="86"/>
      <c r="L176" s="86"/>
      <c r="M176" s="86">
        <f t="shared" si="3"/>
        <v>0</v>
      </c>
    </row>
    <row r="177" spans="1:13" customFormat="1" ht="12.5" x14ac:dyDescent="0.25">
      <c r="A177" t="s">
        <v>283</v>
      </c>
      <c r="C177" s="107">
        <v>5000000390</v>
      </c>
      <c r="D177" t="s">
        <v>300</v>
      </c>
      <c r="E177" s="86"/>
      <c r="F177" s="86"/>
      <c r="G177" s="86">
        <f t="shared" si="2"/>
        <v>0</v>
      </c>
      <c r="I177" s="107">
        <v>5000000390</v>
      </c>
      <c r="J177" t="s">
        <v>300</v>
      </c>
      <c r="K177" s="86"/>
      <c r="L177" s="86"/>
      <c r="M177" s="86">
        <f t="shared" si="3"/>
        <v>0</v>
      </c>
    </row>
    <row r="178" spans="1:13" customFormat="1" ht="12.5" x14ac:dyDescent="0.25">
      <c r="A178" t="s">
        <v>283</v>
      </c>
      <c r="C178">
        <v>5000000360</v>
      </c>
      <c r="D178" t="s">
        <v>301</v>
      </c>
      <c r="E178">
        <v>299.89999999999998</v>
      </c>
      <c r="F178" s="86">
        <v>232.48</v>
      </c>
      <c r="G178" s="86">
        <f t="shared" si="2"/>
        <v>67.419999999999987</v>
      </c>
      <c r="I178">
        <v>5000000360</v>
      </c>
      <c r="J178" t="s">
        <v>301</v>
      </c>
      <c r="K178">
        <v>299.89999999999998</v>
      </c>
      <c r="L178" s="86">
        <v>232.48</v>
      </c>
      <c r="M178" s="86">
        <f t="shared" si="3"/>
        <v>67.419999999999987</v>
      </c>
    </row>
    <row r="179" spans="1:13" customFormat="1" ht="12.5" x14ac:dyDescent="0.25">
      <c r="C179">
        <v>5000000440</v>
      </c>
      <c r="D179" t="s">
        <v>302</v>
      </c>
      <c r="E179" s="116">
        <v>1091.5</v>
      </c>
      <c r="F179" s="87">
        <v>1091.5</v>
      </c>
      <c r="G179" s="86">
        <f t="shared" si="2"/>
        <v>0</v>
      </c>
      <c r="I179">
        <v>5000000440</v>
      </c>
      <c r="J179" t="s">
        <v>302</v>
      </c>
      <c r="K179" s="116">
        <v>1091.5</v>
      </c>
      <c r="L179" s="87">
        <v>1091.5</v>
      </c>
      <c r="M179" s="86">
        <f t="shared" si="3"/>
        <v>0</v>
      </c>
    </row>
    <row r="180" spans="1:13" customFormat="1" ht="12.5" x14ac:dyDescent="0.25">
      <c r="A180" t="s">
        <v>283</v>
      </c>
      <c r="C180">
        <v>5000000600</v>
      </c>
      <c r="D180" t="s">
        <v>303</v>
      </c>
      <c r="E180" s="86">
        <v>4186.95</v>
      </c>
      <c r="F180" s="86">
        <v>3164.96</v>
      </c>
      <c r="G180" s="88">
        <f t="shared" si="2"/>
        <v>1021.9899999999998</v>
      </c>
      <c r="I180">
        <v>5000000600</v>
      </c>
      <c r="J180" t="s">
        <v>303</v>
      </c>
      <c r="K180" s="116">
        <v>4186.95</v>
      </c>
      <c r="L180" s="86">
        <v>3164.96</v>
      </c>
      <c r="M180" s="86">
        <f t="shared" si="3"/>
        <v>1021.9899999999998</v>
      </c>
    </row>
    <row r="181" spans="1:13" customFormat="1" ht="12.5" x14ac:dyDescent="0.25">
      <c r="A181" t="s">
        <v>283</v>
      </c>
      <c r="C181">
        <v>5000000680</v>
      </c>
      <c r="D181" t="s">
        <v>304</v>
      </c>
      <c r="E181" s="116">
        <v>11703.88</v>
      </c>
      <c r="F181" s="86">
        <v>8777.91</v>
      </c>
      <c r="G181" s="86">
        <f t="shared" si="2"/>
        <v>2925.9699999999993</v>
      </c>
      <c r="I181">
        <v>5000000680</v>
      </c>
      <c r="J181" t="s">
        <v>304</v>
      </c>
      <c r="K181" s="116">
        <v>11703.88</v>
      </c>
      <c r="L181" s="86">
        <v>8777.91</v>
      </c>
      <c r="M181" s="86">
        <f t="shared" si="3"/>
        <v>2925.9699999999993</v>
      </c>
    </row>
    <row r="182" spans="1:13" customFormat="1" ht="12.5" x14ac:dyDescent="0.25">
      <c r="A182" t="s">
        <v>283</v>
      </c>
      <c r="C182">
        <v>5000000860</v>
      </c>
      <c r="D182" t="s">
        <v>305</v>
      </c>
      <c r="E182" s="86"/>
      <c r="F182" s="86"/>
      <c r="G182" s="86">
        <f>E182-F182</f>
        <v>0</v>
      </c>
      <c r="I182">
        <v>5000000860</v>
      </c>
      <c r="J182" t="s">
        <v>305</v>
      </c>
      <c r="K182" s="86"/>
      <c r="L182" s="86"/>
      <c r="M182" s="86">
        <f t="shared" si="3"/>
        <v>0</v>
      </c>
    </row>
    <row r="183" spans="1:13" customFormat="1" ht="12.5" x14ac:dyDescent="0.25">
      <c r="A183" t="s">
        <v>283</v>
      </c>
      <c r="C183">
        <v>5000000500</v>
      </c>
      <c r="D183" t="s">
        <v>306</v>
      </c>
      <c r="E183" s="116">
        <v>6000</v>
      </c>
      <c r="F183" s="86"/>
      <c r="G183" s="86">
        <f>E183-F183</f>
        <v>6000</v>
      </c>
      <c r="I183">
        <v>5000000500</v>
      </c>
      <c r="J183" t="s">
        <v>306</v>
      </c>
      <c r="K183" s="116">
        <v>6000</v>
      </c>
      <c r="L183" s="86"/>
      <c r="M183" s="86">
        <f t="shared" si="3"/>
        <v>6000</v>
      </c>
    </row>
    <row r="184" spans="1:13" customFormat="1" x14ac:dyDescent="0.35">
      <c r="A184" s="117" t="s">
        <v>307</v>
      </c>
      <c r="E184" s="91">
        <f>SUM(E159:E183)</f>
        <v>108353.79000000001</v>
      </c>
      <c r="F184" s="91">
        <f>SUM(F159:F183)</f>
        <v>74360.760000000009</v>
      </c>
      <c r="G184" s="91">
        <f>SUM(G159:G183)</f>
        <v>33993.03</v>
      </c>
      <c r="K184" s="91">
        <f>SUM(K159:K183)</f>
        <v>108353.79000000001</v>
      </c>
      <c r="L184" s="91">
        <f>SUM(L159:L183)</f>
        <v>74360.760000000009</v>
      </c>
      <c r="M184" s="91">
        <f>SUM(M159:M183)</f>
        <v>33993.03</v>
      </c>
    </row>
    <row r="185" spans="1:13" customFormat="1" ht="12.5" x14ac:dyDescent="0.25">
      <c r="C185" s="107"/>
      <c r="E185" s="4"/>
      <c r="F185" s="4"/>
      <c r="G185" s="4"/>
      <c r="K185" s="4"/>
      <c r="L185" s="4"/>
      <c r="M185" s="4"/>
    </row>
    <row r="228" spans="9:9" x14ac:dyDescent="0.35">
      <c r="I228" s="85"/>
    </row>
    <row r="230" spans="9:9" x14ac:dyDescent="0.35">
      <c r="I230" s="85"/>
    </row>
    <row r="231" spans="9:9" x14ac:dyDescent="0.35">
      <c r="I231" s="85"/>
    </row>
    <row r="234" spans="9:9" x14ac:dyDescent="0.35">
      <c r="I234" s="85"/>
    </row>
    <row r="235" spans="9:9" x14ac:dyDescent="0.35">
      <c r="I235" s="85"/>
    </row>
    <row r="236" spans="9:9" x14ac:dyDescent="0.35">
      <c r="I236" s="85"/>
    </row>
    <row r="237" spans="9:9" x14ac:dyDescent="0.35">
      <c r="I237" s="85"/>
    </row>
    <row r="238" spans="9:9" x14ac:dyDescent="0.35">
      <c r="I238" s="85"/>
    </row>
    <row r="239" spans="9:9" x14ac:dyDescent="0.35">
      <c r="I239" s="85"/>
    </row>
    <row r="240" spans="9:9" x14ac:dyDescent="0.35">
      <c r="I240" s="85"/>
    </row>
    <row r="241" spans="9:9" x14ac:dyDescent="0.35">
      <c r="I241" s="85"/>
    </row>
    <row r="242" spans="9:9" x14ac:dyDescent="0.35">
      <c r="I242" s="85"/>
    </row>
    <row r="243" spans="9:9" x14ac:dyDescent="0.35">
      <c r="I243" s="85"/>
    </row>
    <row r="244" spans="9:9" x14ac:dyDescent="0.35">
      <c r="I244" s="85"/>
    </row>
    <row r="245" spans="9:9" x14ac:dyDescent="0.35">
      <c r="I245" s="85"/>
    </row>
    <row r="246" spans="9:9" x14ac:dyDescent="0.35">
      <c r="I246" s="85"/>
    </row>
    <row r="247" spans="9:9" x14ac:dyDescent="0.35">
      <c r="I247" s="85"/>
    </row>
    <row r="248" spans="9:9" x14ac:dyDescent="0.35">
      <c r="I248" s="85"/>
    </row>
    <row r="250" spans="9:9" x14ac:dyDescent="0.35">
      <c r="I250" s="85"/>
    </row>
    <row r="252" spans="9:9" x14ac:dyDescent="0.35">
      <c r="I252" s="85"/>
    </row>
    <row r="253" spans="9:9" x14ac:dyDescent="0.35">
      <c r="I253" s="85"/>
    </row>
    <row r="255" spans="9:9" x14ac:dyDescent="0.35">
      <c r="I255" s="85"/>
    </row>
    <row r="256" spans="9:9" x14ac:dyDescent="0.35">
      <c r="I256" s="85"/>
    </row>
    <row r="257" spans="9:9" x14ac:dyDescent="0.35">
      <c r="I257" s="85"/>
    </row>
    <row r="258" spans="9:9" x14ac:dyDescent="0.35">
      <c r="I258" s="85"/>
    </row>
    <row r="259" spans="9:9" x14ac:dyDescent="0.35">
      <c r="I259" s="85"/>
    </row>
    <row r="260" spans="9:9" x14ac:dyDescent="0.35">
      <c r="I260" s="85"/>
    </row>
    <row r="261" spans="9:9" x14ac:dyDescent="0.35">
      <c r="I261" s="85"/>
    </row>
    <row r="262" spans="9:9" x14ac:dyDescent="0.35">
      <c r="I262" s="85"/>
    </row>
    <row r="263" spans="9:9" x14ac:dyDescent="0.35">
      <c r="I263" s="85"/>
    </row>
    <row r="264" spans="9:9" x14ac:dyDescent="0.35">
      <c r="I264" s="85"/>
    </row>
    <row r="265" spans="9:9" x14ac:dyDescent="0.35">
      <c r="I265" s="85"/>
    </row>
    <row r="266" spans="9:9" x14ac:dyDescent="0.35">
      <c r="I266" s="85"/>
    </row>
    <row r="267" spans="9:9" x14ac:dyDescent="0.35">
      <c r="I267" s="85"/>
    </row>
    <row r="268" spans="9:9" x14ac:dyDescent="0.35">
      <c r="I268" s="85"/>
    </row>
    <row r="269" spans="9:9" x14ac:dyDescent="0.35">
      <c r="I269" s="85"/>
    </row>
    <row r="270" spans="9:9" x14ac:dyDescent="0.35">
      <c r="I270" s="85"/>
    </row>
    <row r="271" spans="9:9" x14ac:dyDescent="0.35">
      <c r="I271" s="85"/>
    </row>
    <row r="272" spans="9:9" x14ac:dyDescent="0.35">
      <c r="I272" s="85"/>
    </row>
    <row r="273" spans="9:9" x14ac:dyDescent="0.35">
      <c r="I273" s="85"/>
    </row>
    <row r="274" spans="9:9" x14ac:dyDescent="0.35">
      <c r="I274" s="85"/>
    </row>
    <row r="275" spans="9:9" x14ac:dyDescent="0.35">
      <c r="I275" s="85"/>
    </row>
    <row r="276" spans="9:9" x14ac:dyDescent="0.35">
      <c r="I276" s="85"/>
    </row>
    <row r="277" spans="9:9" x14ac:dyDescent="0.35">
      <c r="I277" s="85"/>
    </row>
    <row r="280" spans="9:9" x14ac:dyDescent="0.35">
      <c r="I280" s="85"/>
    </row>
    <row r="281" spans="9:9" x14ac:dyDescent="0.35">
      <c r="I281" s="85"/>
    </row>
    <row r="282" spans="9:9" x14ac:dyDescent="0.35">
      <c r="I282" s="85"/>
    </row>
    <row r="283" spans="9:9" x14ac:dyDescent="0.35">
      <c r="I283" s="85"/>
    </row>
    <row r="284" spans="9:9" x14ac:dyDescent="0.35">
      <c r="I284" s="85"/>
    </row>
    <row r="285" spans="9:9" x14ac:dyDescent="0.35">
      <c r="I285" s="85"/>
    </row>
    <row r="286" spans="9:9" x14ac:dyDescent="0.35">
      <c r="I286" s="85"/>
    </row>
    <row r="287" spans="9:9" x14ac:dyDescent="0.35">
      <c r="I287" s="85"/>
    </row>
    <row r="288" spans="9:9" x14ac:dyDescent="0.35">
      <c r="I288" s="85"/>
    </row>
    <row r="289" spans="9:9" x14ac:dyDescent="0.35">
      <c r="I289" s="85"/>
    </row>
    <row r="290" spans="9:9" x14ac:dyDescent="0.35">
      <c r="I290" s="85"/>
    </row>
    <row r="291" spans="9:9" x14ac:dyDescent="0.35">
      <c r="I291" s="85"/>
    </row>
    <row r="292" spans="9:9" x14ac:dyDescent="0.35">
      <c r="I292" s="85"/>
    </row>
    <row r="293" spans="9:9" x14ac:dyDescent="0.35">
      <c r="I293" s="85"/>
    </row>
    <row r="294" spans="9:9" x14ac:dyDescent="0.35">
      <c r="I294" s="85"/>
    </row>
    <row r="296" spans="9:9" x14ac:dyDescent="0.35">
      <c r="I296" s="85"/>
    </row>
    <row r="346" spans="9:9" x14ac:dyDescent="0.35">
      <c r="I346" s="85"/>
    </row>
    <row r="347" spans="9:9" x14ac:dyDescent="0.35">
      <c r="I347" s="85"/>
    </row>
    <row r="350" spans="9:9" x14ac:dyDescent="0.35">
      <c r="I350" s="85"/>
    </row>
    <row r="351" spans="9:9" x14ac:dyDescent="0.35">
      <c r="I351" s="85"/>
    </row>
    <row r="352" spans="9:9" x14ac:dyDescent="0.35">
      <c r="I352" s="85"/>
    </row>
    <row r="353" spans="9:9" x14ac:dyDescent="0.35">
      <c r="I353" s="85"/>
    </row>
    <row r="354" spans="9:9" x14ac:dyDescent="0.35">
      <c r="I354" s="85"/>
    </row>
    <row r="355" spans="9:9" x14ac:dyDescent="0.35">
      <c r="I355" s="85"/>
    </row>
    <row r="356" spans="9:9" x14ac:dyDescent="0.35">
      <c r="I356" s="85"/>
    </row>
    <row r="357" spans="9:9" x14ac:dyDescent="0.35">
      <c r="I357" s="85"/>
    </row>
    <row r="359" spans="9:9" x14ac:dyDescent="0.35">
      <c r="I359" s="85"/>
    </row>
    <row r="360" spans="9:9" x14ac:dyDescent="0.35">
      <c r="I360" s="85"/>
    </row>
    <row r="361" spans="9:9" x14ac:dyDescent="0.35">
      <c r="I361" s="85"/>
    </row>
    <row r="362" spans="9:9" x14ac:dyDescent="0.35">
      <c r="I362" s="85"/>
    </row>
    <row r="363" spans="9:9" x14ac:dyDescent="0.35">
      <c r="I363" s="85"/>
    </row>
    <row r="364" spans="9:9" x14ac:dyDescent="0.35">
      <c r="I364" s="85"/>
    </row>
    <row r="366" spans="9:9" x14ac:dyDescent="0.35">
      <c r="I366" s="85"/>
    </row>
    <row r="368" spans="9:9" x14ac:dyDescent="0.35">
      <c r="I368" s="85"/>
    </row>
    <row r="369" spans="9:9" x14ac:dyDescent="0.35">
      <c r="I369" s="85"/>
    </row>
    <row r="370" spans="9:9" x14ac:dyDescent="0.35">
      <c r="I370" s="85"/>
    </row>
    <row r="371" spans="9:9" x14ac:dyDescent="0.35">
      <c r="I371" s="85"/>
    </row>
    <row r="372" spans="9:9" x14ac:dyDescent="0.35">
      <c r="I372" s="85"/>
    </row>
    <row r="376" spans="9:9" x14ac:dyDescent="0.35">
      <c r="I376" s="85"/>
    </row>
    <row r="379" spans="9:9" x14ac:dyDescent="0.35">
      <c r="I379" s="85"/>
    </row>
    <row r="380" spans="9:9" x14ac:dyDescent="0.35">
      <c r="I380" s="85"/>
    </row>
    <row r="381" spans="9:9" x14ac:dyDescent="0.35">
      <c r="I381" s="85"/>
    </row>
    <row r="382" spans="9:9" x14ac:dyDescent="0.35">
      <c r="I382" s="85"/>
    </row>
    <row r="383" spans="9:9" x14ac:dyDescent="0.35">
      <c r="I383" s="85"/>
    </row>
    <row r="384" spans="9:9" x14ac:dyDescent="0.35">
      <c r="I384" s="85"/>
    </row>
    <row r="385" spans="9:9" x14ac:dyDescent="0.35">
      <c r="I385" s="85"/>
    </row>
    <row r="386" spans="9:9" x14ac:dyDescent="0.35">
      <c r="I386" s="85"/>
    </row>
    <row r="387" spans="9:9" x14ac:dyDescent="0.35">
      <c r="I387" s="85"/>
    </row>
    <row r="388" spans="9:9" x14ac:dyDescent="0.35">
      <c r="I388" s="85"/>
    </row>
    <row r="389" spans="9:9" x14ac:dyDescent="0.35">
      <c r="I389" s="85"/>
    </row>
    <row r="390" spans="9:9" x14ac:dyDescent="0.35">
      <c r="I390" s="85"/>
    </row>
    <row r="391" spans="9:9" x14ac:dyDescent="0.35">
      <c r="I391" s="8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2021-05-25T16:31:57Z</cp:lastPrinted>
  <dcterms:created xsi:type="dcterms:W3CDTF">2009-05-06T00:19:57Z</dcterms:created>
  <dcterms:modified xsi:type="dcterms:W3CDTF">2021-05-25T16:34:02Z</dcterms:modified>
</cp:coreProperties>
</file>