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FC2B26F5-EE04-4439-B36A-767D9523FA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BVES'!$A$1:$E$59</definedName>
    <definedName name="_xlnm.Print_Area" localSheetId="1">'ER BVES'!$A$1:$E$47</definedName>
  </definedNames>
  <calcPr calcId="191029"/>
  <pivotCaches>
    <pivotCache cacheId="2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m">
      <t c="1">
        <n x="24"/>
      </t>
    </mdx>
    <mdx n="0" f="s">
      <ms ns="25" c="0"/>
    </mdx>
    <mdx n="0" f="s">
      <ms ns="26" c="0"/>
    </mdx>
    <mdx n="0" f="m">
      <t c="1">
        <n x="27"/>
      </t>
    </mdx>
    <mdx n="0" f="m">
      <t c="1">
        <n x="28"/>
      </t>
    </mdx>
    <mdx n="0" f="m">
      <t c="1">
        <n x="29"/>
      </t>
    </mdx>
    <mdx n="0" f="s">
      <ms ns="30" c="0"/>
    </mdx>
    <mdx n="0" f="m">
      <t c="1">
        <n x="31"/>
      </t>
    </mdx>
    <mdx n="0" f="m">
      <t c="1">
        <n x="32"/>
      </t>
    </mdx>
    <mdx n="0" f="m">
      <t c="1">
        <n x="33"/>
      </t>
    </mdx>
    <mdx n="0" f="m">
      <t c="1">
        <n x="34"/>
      </t>
    </mdx>
    <mdx n="0" f="s">
      <ms ns="35" c="0"/>
    </mdx>
    <mdx n="0" f="s">
      <ms ns="36" c="0"/>
    </mdx>
    <mdx n="0" f="m">
      <t c="1">
        <n x="37"/>
      </t>
    </mdx>
    <mdx n="0" f="m">
      <t c="1">
        <n x="38"/>
      </t>
    </mdx>
    <mdx n="0" f="s">
      <ms ns="39" c="0"/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<sst xmlns="http://schemas.openxmlformats.org/spreadsheetml/2006/main" count="38" uniqueCount="30">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</sst>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39">
    <xf numFmtId="0" fontId="0" fillId="0" borderId="0" xfId="0"/>
    <xf numFmtId="0" fontId="4" fillId="0" borderId="0" xfId="0" applyFont="1"/>
    <xf numFmtId="0" fontId="4" fillId="0" borderId="2" xfId="0" applyFont="1" applyBorder="1"/>
    <xf numFmtId="0" fontId="5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43" fontId="4" fillId="0" borderId="0" xfId="0" applyNumberFormat="1" applyFont="1"/>
    <xf numFmtId="164" fontId="14" fillId="0" borderId="0" xfId="0" applyNumberFormat="1" applyFont="1"/>
    <xf numFmtId="0" fontId="3" fillId="0" borderId="0" xfId="0" applyFont="1"/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8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167" fontId="5" fillId="0" borderId="0" xfId="0" applyNumberFormat="1" applyFont="1" applyAlignment="1">
      <alignment horizontal="left" vertical="center" wrapText="1"/>
    </xf>
    <xf numFmtId="164" fontId="6" fillId="0" borderId="0" xfId="1" applyFont="1" applyFill="1" applyBorder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4" fontId="3" fillId="0" borderId="0" xfId="1" applyFont="1" applyFill="1" applyBorder="1"/>
    <xf numFmtId="164" fontId="6" fillId="0" borderId="0" xfId="1" applyFont="1" applyFill="1" applyBorder="1" applyAlignment="1">
      <alignment horizontal="right" vertical="center" wrapText="1"/>
    </xf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12" fillId="0" borderId="0" xfId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1147990</xdr:colOff>
      <xdr:row>1</xdr:row>
      <xdr:rowOff>54613</xdr:rowOff>
    </xdr:from>
    <xdr:to>
      <xdr:col>4</xdr:col>
      <xdr:colOff>1470283</xdr:colOff>
      <xdr:row>3</xdr:row>
      <xdr:rowOff>9230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7602171-8128-44A9-8872-EE0846441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3590" y="235588"/>
          <a:ext cx="1636743" cy="411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1262290</xdr:colOff>
      <xdr:row>0</xdr:row>
      <xdr:rowOff>28575</xdr:rowOff>
    </xdr:from>
    <xdr:to>
      <xdr:col>5</xdr:col>
      <xdr:colOff>6795</xdr:colOff>
      <xdr:row>1</xdr:row>
      <xdr:rowOff>211792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890" y="28575"/>
          <a:ext cx="1630580" cy="411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44286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306.512295023145" backgroundQuery="1" createdVersion="3" refreshedVersion="6" minRefreshableVersion="3" recordCount="0" tupleCache="1" supportSubquery="1" supportAdvancedDrill="1" xr:uid="{DA993573-A8D0-4246-8A75-EBA33D0A2115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1]" c="BKW.4  DERECHOS FUTUROS Y CONTINGENCIAS"/>
        <s v="[Dim Fin Account].[Accounts].&amp;[25180]" c="BKW.5  COMPROMIS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444]" c="BKW.24  DEUDA SUBORDINADA"/>
        <s v="[Dim Fin Account].[Accounts].&amp;[26899]" c="BKW.13  ACTIVO FIJO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736]" c="BKW.225  CRÉDITOS DIFERI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5314]" c="BKW.114  PRÉSTAMOS"/>
        <s v="[Dim Fin Account].[Accounts].&amp;[26672]" c="BKW.211  DEPÓSITOS"/>
        <s v="[Dim Fin Account].[Accounts].&amp;[26244]" c="BKW.112  ADQUISICIÓN TEMPORAL DE DOCUMENTOS"/>
        <s v="[Dim Fin Account].[Accounts].&amp;[26216]" c="BKW.311  CAPITAL SOCIAL PAGADO"/>
        <s v="[Dim Fin Account].[Accounts].&amp;[26242]" c="BKW.113  INVERSIONES FINANCIERAS"/>
        <s v="[Dim Fin Account].[Accounts].&amp;[26667]" c="BKW.214  TÍTULOS DE EMISIÓN PROPIA"/>
        <s v="[Dim Fin Account].[Accounts].&amp;[26668]" c="BKW.215  DOCUMENTOS TRANSADOS"/>
        <s v="[Dim Fin Account].[Accounts].&amp;[27225]" c="BKW.712  SANEAMIENTO DE ACTIVOS DE INTERMEDIACIÓN"/>
        <s v="[Dim Fin Account].[Accounts].&amp;[27310]" c="BKW.631  INGRESOS NO OPERACIONALES"/>
        <s v="[Dim Fin Account].[Accounts].&amp;[26091]" c="BKW.812  GASTOS GENERALES"/>
        <s v="[Dim Fin Account].[Accounts].&amp;[26093]" c="BKW.811  GASTOS DE FUNCIONARIOS Y EMPLEADOS"/>
        <s v="[Dim Fin Account].[Accounts].&amp;[26092]" c="BKW.813  DEPRECIACIONES Y AMORTIZACION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595]" c="BKW.7110.02  PRÉSTAMOS PARA TERCEROS"/>
        <s v="[Dim Fin Account].[Accounts].&amp;[25331]" c="BKW.6210.01  OPERACIONES EN MONEDA EXTRANJERA"/>
        <s v="[Dim Fin Account].[Accounts].&amp;[26871]" c="BKW.7110.05  PÉRDIDA POR DIFERENCIA DE PRECIOS"/>
        <s v="[Dim Fin Account].[Accounts].&amp;[26593]" c="BKW.7110.04  TÍTULOS DE EMISIÓN PROPIA (1)"/>
        <s v="[Dim Fin Account].[Accounts].&amp;[26259]" c="BKW.6110.04  INTERESES SOBRE DEPÓSITOS"/>
        <s v="[Dim Fin Account].[Accounts].&amp;[26257]" c="BKW.6110.02  CARTERA DE INVERSIONES"/>
        <s v="[Dim Fin Account].[Accounts].&amp;[26256]" c="BKW.6110.03  OPERACIONES TEMPORALES CON DOCUMENTOS"/>
        <s v="[Dim Fin Account].[Accounts].&amp;[26597]" c="BKW.7110.01  DEPÓSITOS"/>
      </sharedItems>
    </cacheField>
    <cacheField name="[Dim Fin Account].[Accounts].[Internal Accoutns 2]" caption="Internal Accoutns 2" numFmtId="0" hierarchy="7" level="7">
      <sharedItems count="2">
        <s v="[Dim Fin Account].[Accounts].&amp;[26544]" c="BKW.6110.01.01.01  Intereses"/>
        <s v="[Dim Fin Account].[Accounts].&amp;[25505]" c="BKW.6110.01.05  Comisiones por otorgamiento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1">
        <s v="[Dim Date].[Dates].[Year].&amp;[2021].&amp;[3]" c="3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21">
      <n v="547131.90999999992" in="0">
        <tpls c="2">
          <tpl fld="8" item="0"/>
          <tpl fld="3" item="19"/>
        </tpls>
      </n>
      <n v="1107505.3600000001" in="0">
        <tpls c="2">
          <tpl fld="8" item="0"/>
          <tpl hier="7" item="6"/>
        </tpls>
      </n>
      <n v="0" in="0">
        <tpls c="2">
          <tpl fld="8" item="0"/>
          <tpl fld="5" item="7"/>
        </tpls>
      </n>
      <n v="424.72" in="0">
        <tpls c="2">
          <tpl fld="8" item="0"/>
          <tpl hier="7" item="10"/>
        </tpls>
      </n>
      <n v="30625" in="0">
        <tpls c="2">
          <tpl fld="8" item="0"/>
          <tpl fld="2" item="3"/>
        </tpls>
      </n>
      <n v="0" in="0">
        <tpls c="2">
          <tpl fld="8" item="0"/>
          <tpl fld="5" item="12"/>
        </tpls>
      </n>
      <n v="236.5" in="0">
        <tpls c="2">
          <tpl fld="8" item="0"/>
          <tpl fld="5" item="5"/>
        </tpls>
      </n>
      <n v="1190025.06" in="0">
        <tpls c="2">
          <tpl fld="8" item="0"/>
          <tpl fld="5" item="9"/>
        </tpls>
      </n>
      <n v="2117883.5100000002" in="0">
        <tpls c="2">
          <tpl fld="8" item="0"/>
          <tpl fld="3" item="17"/>
        </tpls>
      </n>
      <n v="2176080.4300000002" in="0">
        <tpls c="2">
          <tpl fld="8" item="0"/>
          <tpl fld="5" item="11"/>
        </tpls>
      </n>
      <n v="0" in="0">
        <tpls c="2">
          <tpl fld="8" item="0"/>
          <tpl fld="2" item="2"/>
        </tpls>
      </n>
      <n v="10482723.480000002" in="0">
        <tpls c="2">
          <tpl fld="8" item="0"/>
          <tpl hier="7" item="7"/>
        </tpls>
      </n>
      <n v="293991.05" in="0">
        <tpls c="2">
          <tpl fld="8" item="0"/>
          <tpl hier="7" item="11"/>
        </tpls>
      </n>
      <n v="1155880.82" in="0">
        <tpls c="2">
          <tpl fld="8" item="0"/>
          <tpl fld="5" item="6"/>
        </tpls>
      </n>
      <n v="29043.52" in="0">
        <tpls c="2">
          <tpl fld="8" item="0"/>
          <tpl fld="5" item="8"/>
        </tpls>
      </n>
      <n v="2595333.6400000006" in="0">
        <tpls c="2">
          <tpl fld="8" item="0"/>
          <tpl fld="3" item="18"/>
        </tpls>
      </n>
      <n v="2063821.87" in="0">
        <tpls c="2">
          <tpl fld="8" item="0"/>
          <tpl hier="7" item="8"/>
        </tpls>
      </n>
      <n v="2353728.14" in="0">
        <tpls c="2">
          <tpl fld="8" item="0"/>
          <tpl fld="3" item="16"/>
        </tpls>
      </n>
      <n v="695674.86999999988" in="0">
        <tpls c="2">
          <tpl fld="8" item="0"/>
          <tpl fld="2" item="4"/>
        </tpls>
      </n>
      <n v="49261.880000000005" in="0">
        <tpls c="2">
          <tpl fld="8" item="0"/>
          <tpl fld="5" item="10"/>
        </tpls>
      </n>
      <n v="4659240.9899999993" in="0">
        <tpls c="2">
          <tpl fld="8" item="0"/>
          <tpl fld="5" item="13"/>
        </tpls>
      </n>
    </entries>
    <sets count="12"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0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1"/>
        </tpls>
      </set>
      <set count="2" maxRank="1" setDefinition="{[Accounts].[BKW.222  CUENTAS POR PAGAR],[Accounts].[BKW.223  RETENCIONES]}">
        <tpls c="1">
          <tpl fld="3" item="2"/>
        </tpls>
      </set>
      <set count="2" maxRank="1" setDefinition="{[Accounts].[BKW.213  OBLIGACIONES A LA VISTA],[Accounts].[BKW.2123.09  OTROS PRÉSTAMOS (1)]}">
        <tpls c="1">
          <tpl fld="3" item="3"/>
        </tpls>
      </set>
      <set count="2" maxRank="1" setDefinition="{[Accounts].[BKW.225  CRÉDITOS DIFERIDOS],[Accounts].[BKW.4129  PROVISIÓN POR PÉRDIDAS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0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5"/>
        </tpls>
      </set>
      <set count="2" maxRank="1" setDefinition="{[Accounts].[BKW.631  INGRESOS NO OPERACIONALES],[Accounts].[BKW.82  GASTOS NO OPERACIONALES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1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</sets>
    <queryCache count="34">
      <query mdx="[Accounts].[BKW.111  FONDOS DISPONIBLES]">
        <tpls c="1">
          <tpl fld="3" item="5"/>
        </tpls>
      </query>
      <query mdx="[Accounts].[BKW.224  PROVISIONES]">
        <tpls c="1">
          <tpl fld="3" item="6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7"/>
        </tpls>
      </query>
      <query mdx="[Accounts].[BKW.3250.02  POR BIENES RECIBIDOS EN PAGO O ADJUDICADOS]">
        <tpls c="1">
          <tpl fld="5" item="2"/>
        </tpls>
      </query>
      <query mdx="[Accounts].[BKW.114  PRÉSTAMOS]">
        <tpls c="1">
          <tpl fld="3" item="8"/>
        </tpls>
      </query>
      <query mdx="[Accounts].[BKW.211  DEPÓSITOS]">
        <tpls c="1">
          <tpl fld="3" item="9"/>
        </tpls>
      </query>
      <query mdx="[Accounts].[BKW.4  DERECHOS FUTUROS Y CONTINGENCIAS]">
        <tpls c="1">
          <tpl fld="1" item="0"/>
        </tpls>
      </query>
      <query mdx="[Accounts].[BKW.24  DEUDA SUBORDINADA]">
        <tpls c="1">
          <tpl fld="2" item="0"/>
        </tpls>
      </query>
      <query mdx="[Accounts].[BKW.112  ADQUISICIÓN TEMPORAL DE DOCUMENTOS]">
        <tpls c="1">
          <tpl fld="3" item="10"/>
        </tpls>
      </query>
      <query mdx="[Accounts].[BKW.13  ACTIVO FIJO]">
        <tpls c="1">
          <tpl fld="2" item="1"/>
        </tpls>
      </query>
      <query mdx="[Accounts].[BKW.5  COMPROMISOS FUTUROS Y CONTINGENCIAS]">
        <tpls c="1">
          <tpl fld="1" item="1"/>
        </tpls>
      </query>
      <query mdx="[Accounts].[BKW.311  CAPITAL SOCIAL PAGADO]">
        <tpls c="1">
          <tpl fld="3" item="11"/>
        </tpls>
      </query>
      <query mdx="[Accounts].[BKW.113  INVERSIONES FINANCIERA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215  DOCUMENTOS TRANSADOS]">
        <tpls c="1">
          <tpl fld="3" item="14"/>
        </tpls>
      </query>
      <query mdx="[Dates].[1900].[1]"/>
      <query mdx="[Accounts].[BKW.84  CONTRIBUCIONES ESPECIALES]">
        <tpls c="1">
          <tpl fld="2" item="2"/>
        </tpls>
      </query>
      <query mdx="[Accounts].[BKW.812  GASTOS GENERALES]">
        <tpls c="1">
          <tpl fld="3" item="17"/>
        </tpls>
      </query>
      <query mdx="[Accounts].[BKW.7210.00  OPERACIONES EN MONEDA EXTRANJERA]">
        <tpls c="1">
          <tpl fld="5" item="5"/>
        </tpls>
      </query>
      <query mdx="[Accounts].[BKW.7110.02  PRÉSTAMOS PARA TERCEROS]">
        <tpls c="1">
          <tpl fld="5" item="6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7"/>
        </tpls>
      </query>
      <query mdx="[Accounts].[BKW.811  GASTOS DE FUNCIONARIOS Y EMPLEADOS]">
        <tpls c="1">
          <tpl fld="3" item="18"/>
        </tpls>
      </query>
      <query mdx="[Accounts].[BKW.7110.05  PÉRDIDA POR DIFERENCIA DE PRECIOS]">
        <tpls c="1">
          <tpl fld="5" item="8"/>
        </tpls>
      </query>
      <query mdx="[Accounts].[BKW.7110.04  TÍTULOS DE EMISIÓN PROPIA (1)]">
        <tpls c="1">
          <tpl fld="5" item="9"/>
        </tpls>
      </query>
      <query mdx="[Accounts].[BKW.6110.04  INTERESES SOBRE DEPÓSI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6110.03  OPERACIONES TEMPORALES CON DOCUMENTOS]">
        <tpls c="1">
          <tpl fld="5" item="12"/>
        </tpls>
      </query>
      <query mdx="[Accounts].[BKW.7110.01  DEPÓSITOS]">
        <tpls c="1">
          <tpl fld="5" item="13"/>
        </tpls>
      </query>
      <query mdx="[Accounts].[BKW.813  DEPRECIACIONES Y AMORTIZACIONES]">
        <tpls c="1">
          <tpl fld="3" item="19"/>
        </tpls>
      </query>
      <query mdx="[Accounts].[BKW.631  INGRESOS NO OPERACIONALES]">
        <tpls c="1">
          <tpl fld="3" item="16"/>
        </tpls>
      </query>
      <query mdx="[Accounts].[BKW.82  GASTOS NO OPERACIONALES]">
        <tpls c="1">
          <tpl fld="2" item="4"/>
        </tpls>
      </query>
      <query mdx="[Dates].[2021].[3]">
        <tpls c="1">
          <tpl fld="8" item="0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59"/>
  <sheetViews>
    <sheetView showGridLines="0" tabSelected="1" zoomScaleNormal="100" zoomScaleSheetLayoutView="115" workbookViewId="0">
      <pane ySplit="4" topLeftCell="A5" activePane="bottomLeft" state="frozen"/>
      <selection activeCell="B7" sqref="B7"/>
      <selection pane="bottomLeft" activeCell="A5" sqref="A5"/>
    </sheetView>
  </sheetViews>
  <sheetFormatPr defaultColWidth="9.140625" defaultRowHeight="14.25" x14ac:dyDescent="0.2"/>
  <cols>
    <col min="1" max="1" width="2" style="1" customWidth="1"/>
    <col min="2" max="3" width="20.7109375" style="6" customWidth="1"/>
    <col min="4" max="4" width="19.7109375" style="6" bestFit="1" customWidth="1"/>
    <col min="5" max="5" width="22.42578125" style="6" customWidth="1"/>
    <col min="6" max="6" width="1.5703125" style="1" customWidth="1"/>
    <col min="7" max="7" width="13.140625" style="1" bestFit="1" customWidth="1"/>
    <col min="8" max="16384" width="9.140625" style="1"/>
  </cols>
  <sheetData>
    <row r="1" spans="1:5" x14ac:dyDescent="0.2">
      <c r="E1" s="1"/>
    </row>
    <row r="2" spans="1:5" ht="18" x14ac:dyDescent="0.25">
      <c r="B2" s="3" t="s">
        <v>17</v>
      </c>
      <c r="C2" s="3"/>
      <c r="D2" s="3"/>
      <c r="E2" s="14"/>
    </row>
    <row r="3" spans="1:5" ht="18" x14ac:dyDescent="0.25">
      <c r="B3" s="3" t="s">
        <v>19</v>
      </c>
      <c r="C3" s="3"/>
      <c r="D3" s="3"/>
      <c r="E3" s="14"/>
    </row>
    <row r="4" spans="1:5" ht="18" x14ac:dyDescent="0.25">
      <c r="B4" s="23">
        <v>44286</v>
      </c>
      <c r="C4" s="23"/>
      <c r="D4" s="3"/>
      <c r="E4" s="14"/>
    </row>
    <row r="5" spans="1:5" ht="18.75" thickBot="1" x14ac:dyDescent="0.25">
      <c r="B5" s="1" t="s">
        <v>23</v>
      </c>
      <c r="C5" s="1"/>
      <c r="D5" s="11"/>
      <c r="E5" s="14"/>
    </row>
    <row r="6" spans="1:5" x14ac:dyDescent="0.2">
      <c r="A6" s="2"/>
      <c r="B6" s="4"/>
      <c r="C6" s="4"/>
      <c r="D6" s="4"/>
      <c r="E6" s="12"/>
    </row>
    <row r="7" spans="1:5" ht="15" x14ac:dyDescent="0.2">
      <c r="B7" s="20" t="s">
        <v>14</v>
      </c>
      <c r="C7" s="20"/>
      <c r="D7" s="20"/>
      <c r="E7" s="26"/>
    </row>
    <row r="8" spans="1:5" ht="14.25" customHeight="1" x14ac:dyDescent="0.2">
      <c r="B8" s="20" t="s">
        <v>0</v>
      </c>
      <c r="C8" s="20"/>
      <c r="D8" s="20"/>
      <c r="E8" s="26"/>
    </row>
    <row r="9" spans="1:5" ht="14.25" customHeight="1" x14ac:dyDescent="0.2">
      <c r="B9" s="21" t="str" vm="17">
        <f>CUBEMEMBER("Chart of Accounts","[Accounts].[BKW.111  FONDOS DISPONIBLES]","Caja y bancos")</f>
        <v>Caja y bancos</v>
      </c>
      <c r="C9" s="21"/>
      <c r="D9" s="21"/>
      <c r="E9" s="27">
        <v>100444749.2</v>
      </c>
    </row>
    <row r="10" spans="1:5" ht="14.25" customHeight="1" x14ac:dyDescent="0.2">
      <c r="B10" s="21" t="str" vm="5">
        <f>CUBEMEMBER("Chart of Accounts","[Accounts].[BKW.112  ADQUISICIÓN TEMPORAL DE DOCUMENTOS]","Reportos y otras operaciones bursátiles")</f>
        <v>Reportos y otras operaciones bursátiles</v>
      </c>
      <c r="C10" s="21"/>
      <c r="D10" s="21"/>
      <c r="E10" s="27">
        <v>0</v>
      </c>
    </row>
    <row r="11" spans="1:5" ht="14.25" customHeight="1" x14ac:dyDescent="0.2">
      <c r="B11" s="21" t="str" vm="14">
        <f>CUBEMEMBER("Chart of Accounts","[Accounts].[BKW.113  INVERSIONES FINANCIERAS]","Inversiones financieras, netas")</f>
        <v>Inversiones financieras, netas</v>
      </c>
      <c r="C11" s="21"/>
      <c r="D11" s="21"/>
      <c r="E11" s="27">
        <v>132259881.67</v>
      </c>
    </row>
    <row r="12" spans="1:5" ht="14.25" customHeight="1" x14ac:dyDescent="0.2">
      <c r="B12" s="21" t="str" vm="9">
        <f>CUBEMEMBER("Chart of Accounts","[Accounts].[BKW.114  PRÉSTAMOS]","Cartera de préstamos, neta de reservas de saneamiento")</f>
        <v>Cartera de préstamos, neta de reservas de saneamiento</v>
      </c>
      <c r="C12" s="21"/>
      <c r="D12" s="21"/>
      <c r="E12" s="28">
        <v>503991956.31999999</v>
      </c>
    </row>
    <row r="13" spans="1:5" ht="15" x14ac:dyDescent="0.2">
      <c r="B13" s="21"/>
      <c r="C13" s="21"/>
      <c r="D13" s="21"/>
      <c r="E13" s="29">
        <v>736696587.19000006</v>
      </c>
    </row>
    <row r="14" spans="1:5" ht="14.25" customHeight="1" x14ac:dyDescent="0.2">
      <c r="B14" s="20" t="s">
        <v>1</v>
      </c>
      <c r="C14" s="20"/>
      <c r="D14" s="20"/>
      <c r="E14" s="27"/>
    </row>
    <row r="15" spans="1:5" x14ac:dyDescent="0.2">
      <c r="B15" s="22" t="s">
        <v>16</v>
      </c>
      <c r="C15" s="22"/>
      <c r="D15" s="22"/>
      <c r="E15" s="27">
        <v>1363321.9</v>
      </c>
    </row>
    <row r="16" spans="1:5" ht="16.5" x14ac:dyDescent="0.2">
      <c r="B16" s="22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22"/>
      <c r="D16" s="22"/>
      <c r="E16" s="30">
        <v>16610719.539999999</v>
      </c>
    </row>
    <row r="17" spans="2:5" ht="15" x14ac:dyDescent="0.2">
      <c r="B17" s="20"/>
      <c r="C17" s="20"/>
      <c r="D17" s="20"/>
      <c r="E17" s="29">
        <v>17974041.439999998</v>
      </c>
    </row>
    <row r="18" spans="2:5" ht="15" x14ac:dyDescent="0.2">
      <c r="B18" s="20" t="s">
        <v>2</v>
      </c>
      <c r="C18" s="20"/>
      <c r="D18" s="20"/>
      <c r="E18" s="27"/>
    </row>
    <row r="19" spans="2:5" ht="27.75" customHeight="1" x14ac:dyDescent="0.2">
      <c r="B19" s="21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21"/>
      <c r="D19" s="21"/>
      <c r="E19" s="29">
        <v>13535408.609999999</v>
      </c>
    </row>
    <row r="20" spans="2:5" ht="15" x14ac:dyDescent="0.2">
      <c r="B20" s="20" t="s">
        <v>3</v>
      </c>
      <c r="C20" s="20"/>
      <c r="D20" s="20"/>
      <c r="E20" s="31">
        <v>768206037.24000001</v>
      </c>
    </row>
    <row r="21" spans="2:5" ht="15" x14ac:dyDescent="0.2">
      <c r="B21" s="13"/>
      <c r="C21" s="13"/>
      <c r="D21" s="13"/>
      <c r="E21" s="31"/>
    </row>
    <row r="22" spans="2:5" ht="15" customHeight="1" x14ac:dyDescent="0.2">
      <c r="B22" s="18" t="str" vm="16">
        <f>CUBEMEMBER("Chart of Accounts","[Accounts].[BKW.4  DERECHOS FUTUROS Y CONTINGENCIAS]","Derechos futuros y contingencias")</f>
        <v>Derechos futuros y contingencias</v>
      </c>
      <c r="C22" s="18"/>
      <c r="D22" s="18"/>
      <c r="E22" s="29">
        <v>6799628.2999999998</v>
      </c>
    </row>
    <row r="23" spans="2:5" ht="15" customHeight="1" x14ac:dyDescent="0.2">
      <c r="B23" s="19" t="s">
        <v>25</v>
      </c>
      <c r="C23" s="19"/>
      <c r="D23" s="19"/>
      <c r="E23" s="31">
        <v>775005665.53999996</v>
      </c>
    </row>
    <row r="24" spans="2:5" ht="15" x14ac:dyDescent="0.2">
      <c r="B24" s="20"/>
      <c r="C24" s="20"/>
      <c r="D24" s="20"/>
      <c r="E24" s="32"/>
    </row>
    <row r="25" spans="2:5" ht="14.25" customHeight="1" x14ac:dyDescent="0.2">
      <c r="B25" s="19" t="s">
        <v>15</v>
      </c>
      <c r="C25" s="19"/>
      <c r="D25" s="19"/>
      <c r="E25" s="27"/>
    </row>
    <row r="26" spans="2:5" ht="14.25" customHeight="1" x14ac:dyDescent="0.2">
      <c r="B26" s="20" t="s">
        <v>4</v>
      </c>
      <c r="C26" s="20"/>
      <c r="D26" s="20"/>
      <c r="E26" s="27"/>
    </row>
    <row r="27" spans="2:5" ht="14.25" customHeight="1" x14ac:dyDescent="0.2">
      <c r="B27" s="21" t="str" vm="10">
        <f>CUBEMEMBER("Chart of Accounts","[Accounts].[BKW.211  DEPÓSITOS]","Depósitos de clientes")</f>
        <v>Depósitos de clientes</v>
      </c>
      <c r="C27" s="21"/>
      <c r="D27" s="21"/>
      <c r="E27" s="27">
        <v>525873068.57999998</v>
      </c>
    </row>
    <row r="28" spans="2:5" ht="14.25" customHeight="1" x14ac:dyDescent="0.2">
      <c r="B28" s="21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21"/>
      <c r="D28" s="21"/>
      <c r="E28" s="27">
        <v>25852854.690000001</v>
      </c>
    </row>
    <row r="29" spans="2:5" x14ac:dyDescent="0.2">
      <c r="B29" s="22" t="str" vm="39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22"/>
      <c r="D29" s="22"/>
      <c r="E29" s="27">
        <v>56612795.759999998</v>
      </c>
    </row>
    <row r="30" spans="2:5" ht="14.25" customHeight="1" x14ac:dyDescent="0.2">
      <c r="B30" s="21" t="str" vm="2">
        <f>CUBEMEMBER("Chart of Accounts","[Accounts].[BKW.215  DOCUMENTOS TRANSADOS]","Reportos y otras obligaciones búrsatiles")</f>
        <v>Reportos y otras obligaciones búrsatiles</v>
      </c>
      <c r="C30" s="21"/>
      <c r="D30" s="21"/>
      <c r="E30" s="27">
        <v>0</v>
      </c>
    </row>
    <row r="31" spans="2:5" ht="14.25" customHeight="1" x14ac:dyDescent="0.2">
      <c r="B31" s="21" t="str" vm="15">
        <f>CUBEMEMBER("Chart of Accounts","[Accounts].[BKW.214  TÍTULOS DE EMISIÓN PROPIA]","Títulos de emisión propias ")</f>
        <v xml:space="preserve">Títulos de emisión propias </v>
      </c>
      <c r="C31" s="21"/>
      <c r="D31" s="21"/>
      <c r="E31" s="27">
        <v>79045982.719999999</v>
      </c>
    </row>
    <row r="32" spans="2:5" ht="16.5" x14ac:dyDescent="0.2">
      <c r="B32" s="22" t="str" vm="6">
        <f>CUBESET("Chart of Accounts","{[Accounts].[BKW.213  OBLIGACIONES A LA VISTA],[Accounts].[BKW.2123.09  OTROS PRÉSTAMOS (1)]}","Diversos")</f>
        <v>Diversos</v>
      </c>
      <c r="C32" s="22"/>
      <c r="D32" s="22"/>
      <c r="E32" s="30">
        <v>1991913.4</v>
      </c>
    </row>
    <row r="33" spans="2:5" ht="15" x14ac:dyDescent="0.2">
      <c r="B33" s="21"/>
      <c r="C33" s="21"/>
      <c r="D33" s="21"/>
      <c r="E33" s="29">
        <v>689376615.14999998</v>
      </c>
    </row>
    <row r="34" spans="2:5" ht="14.25" customHeight="1" x14ac:dyDescent="0.2">
      <c r="B34" s="20" t="s">
        <v>5</v>
      </c>
      <c r="C34" s="20"/>
      <c r="D34" s="20"/>
      <c r="E34" s="27"/>
    </row>
    <row r="35" spans="2:5" x14ac:dyDescent="0.2">
      <c r="B35" s="22" t="str" vm="7">
        <f>CUBESET("Chart of Accounts","{[Accounts].[BKW.222  CUENTAS POR PAGAR],[Accounts].[BKW.223  RETENCIONES]}","Cuentas por pagar")</f>
        <v>Cuentas por pagar</v>
      </c>
      <c r="C35" s="22"/>
      <c r="D35" s="22"/>
      <c r="E35" s="27">
        <v>2476448.89</v>
      </c>
    </row>
    <row r="36" spans="2:5" x14ac:dyDescent="0.2">
      <c r="B36" s="21" t="str" vm="8">
        <f>CUBEMEMBER("Chart of Accounts","[Accounts].[BKW.224  PROVISIONES]","Provisiones")</f>
        <v>Provisiones</v>
      </c>
      <c r="C36" s="21"/>
      <c r="D36" s="21"/>
      <c r="E36" s="27">
        <v>2010596.27</v>
      </c>
    </row>
    <row r="37" spans="2:5" x14ac:dyDescent="0.2">
      <c r="B37" s="22" t="str" vm="19">
        <f>CUBESET("Chart of Accounts","{[Accounts].[BKW.225  CRÉDITOS DIFERIDOS],[Accounts].[BKW.4129  PROVISIÓN POR PÉRDIDAS]}","Diversos")</f>
        <v>Diversos</v>
      </c>
      <c r="C37" s="22"/>
      <c r="D37" s="22"/>
      <c r="E37" s="28">
        <v>306747.27</v>
      </c>
    </row>
    <row r="38" spans="2:5" ht="15" x14ac:dyDescent="0.2">
      <c r="B38" s="21"/>
      <c r="C38" s="21"/>
      <c r="D38" s="21"/>
      <c r="E38" s="29">
        <v>4793792.43</v>
      </c>
    </row>
    <row r="39" spans="2:5" ht="14.25" customHeight="1" x14ac:dyDescent="0.2">
      <c r="B39" s="20" t="s">
        <v>6</v>
      </c>
      <c r="C39" s="20"/>
      <c r="D39" s="20"/>
      <c r="E39" s="27"/>
    </row>
    <row r="40" spans="2:5" ht="14.25" customHeight="1" x14ac:dyDescent="0.2">
      <c r="B40" s="21" t="str" vm="4">
        <f>CUBEMEMBER("Chart of Accounts","[Accounts].[BKW.24  DEUDA SUBORDINADA]","Deuda subordinada")</f>
        <v>Deuda subordinada</v>
      </c>
      <c r="C40" s="21"/>
      <c r="D40" s="21"/>
      <c r="E40" s="28">
        <v>0</v>
      </c>
    </row>
    <row r="41" spans="2:5" ht="15" x14ac:dyDescent="0.2">
      <c r="B41" s="20" t="s">
        <v>7</v>
      </c>
      <c r="C41" s="20"/>
      <c r="D41" s="20"/>
      <c r="E41" s="29">
        <v>694170407.57999992</v>
      </c>
    </row>
    <row r="42" spans="2:5" ht="15" x14ac:dyDescent="0.25">
      <c r="B42" s="24" t="s">
        <v>8</v>
      </c>
      <c r="C42" s="24"/>
      <c r="D42" s="24"/>
      <c r="E42" s="27"/>
    </row>
    <row r="43" spans="2:5" ht="14.25" customHeight="1" x14ac:dyDescent="0.2">
      <c r="B43" s="21" t="str" vm="12">
        <f>CUBEMEMBER("Chart of Accounts","[Accounts].[BKW.311  CAPITAL SOCIAL PAGADO]","Capital social pagado")</f>
        <v>Capital social pagado</v>
      </c>
      <c r="C43" s="21"/>
      <c r="D43" s="21"/>
      <c r="E43" s="27">
        <v>65000000</v>
      </c>
    </row>
    <row r="44" spans="2:5" ht="21" customHeight="1" x14ac:dyDescent="0.2">
      <c r="B44" s="22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22"/>
      <c r="D44" s="22"/>
      <c r="E44" s="28">
        <v>9035629.6600000001</v>
      </c>
    </row>
    <row r="45" spans="2:5" ht="14.25" customHeight="1" x14ac:dyDescent="0.2">
      <c r="B45" s="20" t="s">
        <v>9</v>
      </c>
      <c r="C45" s="20"/>
      <c r="D45" s="20"/>
      <c r="E45" s="29">
        <v>74035629.659999996</v>
      </c>
    </row>
    <row r="46" spans="2:5" ht="14.25" customHeight="1" x14ac:dyDescent="0.2">
      <c r="B46" s="20" t="s">
        <v>10</v>
      </c>
      <c r="C46" s="20"/>
      <c r="D46" s="20"/>
      <c r="E46" s="31">
        <v>768206037.23999989</v>
      </c>
    </row>
    <row r="47" spans="2:5" x14ac:dyDescent="0.2">
      <c r="B47" s="10"/>
      <c r="C47" s="10"/>
      <c r="D47" s="10"/>
      <c r="E47" s="33"/>
    </row>
    <row r="48" spans="2:5" ht="15" customHeight="1" x14ac:dyDescent="0.2">
      <c r="B48" s="18" t="str" vm="13">
        <f>CUBEMEMBER("Chart of Accounts","[Accounts].[BKW.5  COMPROMISOS FUTUROS Y CONTINGENCIAS]","Compromisos futuros y contingencias")</f>
        <v>Compromisos futuros y contingencias</v>
      </c>
      <c r="C48" s="18"/>
      <c r="D48" s="18"/>
      <c r="E48" s="29">
        <v>6799628.2999999998</v>
      </c>
    </row>
    <row r="49" spans="2:5" ht="15" customHeight="1" x14ac:dyDescent="0.2">
      <c r="B49" s="19" t="s">
        <v>25</v>
      </c>
      <c r="C49" s="19"/>
      <c r="D49" s="19"/>
      <c r="E49" s="31">
        <v>775005665.53999984</v>
      </c>
    </row>
    <row r="50" spans="2:5" x14ac:dyDescent="0.2">
      <c r="B50" s="10"/>
      <c r="C50" s="10"/>
      <c r="D50" s="10"/>
      <c r="E50" s="34"/>
    </row>
    <row r="51" spans="2:5" x14ac:dyDescent="0.2">
      <c r="B51" s="10"/>
      <c r="C51" s="10"/>
      <c r="D51" s="10"/>
      <c r="E51" s="34"/>
    </row>
    <row r="52" spans="2:5" x14ac:dyDescent="0.2">
      <c r="B52" s="10"/>
      <c r="C52" s="10"/>
      <c r="D52" s="10"/>
      <c r="E52" s="34"/>
    </row>
    <row r="53" spans="2:5" ht="15" x14ac:dyDescent="0.25">
      <c r="B53" s="16" t="s">
        <v>20</v>
      </c>
      <c r="C53" s="16"/>
      <c r="D53" s="16" t="s">
        <v>22</v>
      </c>
      <c r="E53" s="16"/>
    </row>
    <row r="54" spans="2:5" x14ac:dyDescent="0.2">
      <c r="B54" s="17" t="s">
        <v>21</v>
      </c>
      <c r="C54" s="17"/>
      <c r="D54" s="17" t="s">
        <v>28</v>
      </c>
      <c r="E54" s="17"/>
    </row>
    <row r="55" spans="2:5" x14ac:dyDescent="0.2">
      <c r="B55" s="15"/>
      <c r="C55" s="15"/>
      <c r="D55" s="15"/>
      <c r="E55" s="15"/>
    </row>
    <row r="56" spans="2:5" x14ac:dyDescent="0.2">
      <c r="B56" s="15"/>
      <c r="C56" s="15"/>
      <c r="D56" s="15"/>
      <c r="E56" s="15"/>
    </row>
    <row r="57" spans="2:5" x14ac:dyDescent="0.2">
      <c r="B57" s="15"/>
      <c r="C57" s="15"/>
      <c r="D57" s="15"/>
      <c r="E57" s="15"/>
    </row>
    <row r="58" spans="2:5" ht="15" customHeight="1" x14ac:dyDescent="0.25">
      <c r="B58" s="16" t="s">
        <v>27</v>
      </c>
      <c r="C58" s="16"/>
      <c r="D58" s="16"/>
      <c r="E58" s="16"/>
    </row>
    <row r="59" spans="2:5" x14ac:dyDescent="0.2">
      <c r="B59" s="17" t="s">
        <v>29</v>
      </c>
      <c r="C59" s="17"/>
      <c r="D59" s="17"/>
      <c r="E59" s="17"/>
    </row>
  </sheetData>
  <mergeCells count="48">
    <mergeCell ref="B59:E59"/>
    <mergeCell ref="B45:D45"/>
    <mergeCell ref="B10:D10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37:D37"/>
    <mergeCell ref="B26:D26"/>
    <mergeCell ref="B16:D16"/>
    <mergeCell ref="B17:D17"/>
    <mergeCell ref="B11:D11"/>
    <mergeCell ref="B13:D13"/>
    <mergeCell ref="B14:D14"/>
    <mergeCell ref="B15:D15"/>
    <mergeCell ref="B4:C4"/>
    <mergeCell ref="B19:D19"/>
    <mergeCell ref="B7:D7"/>
    <mergeCell ref="B8:D8"/>
    <mergeCell ref="B9:D9"/>
    <mergeCell ref="B18:D18"/>
    <mergeCell ref="B12:D12"/>
    <mergeCell ref="B48:D48"/>
    <mergeCell ref="B49:D49"/>
    <mergeCell ref="B20:D20"/>
    <mergeCell ref="B27:D27"/>
    <mergeCell ref="B29:D29"/>
    <mergeCell ref="B28:D28"/>
    <mergeCell ref="B30:D30"/>
    <mergeCell ref="B31:D31"/>
    <mergeCell ref="B44:D44"/>
    <mergeCell ref="B25:D25"/>
    <mergeCell ref="B46:D46"/>
    <mergeCell ref="B22:D22"/>
    <mergeCell ref="B23:D23"/>
    <mergeCell ref="B24:D24"/>
    <mergeCell ref="B42:D42"/>
    <mergeCell ref="B43:D43"/>
    <mergeCell ref="B53:C53"/>
    <mergeCell ref="D53:E53"/>
    <mergeCell ref="B58:E58"/>
    <mergeCell ref="B54:C54"/>
    <mergeCell ref="D54:E54"/>
  </mergeCells>
  <printOptions horizontalCentered="1"/>
  <pageMargins left="0.70866141732283472" right="0.70866141732283472" top="0.74803149606299213" bottom="0.74803149606299213" header="0.31496062992125984" footer="0"/>
  <pageSetup scale="78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46"/>
  <sheetViews>
    <sheetView showGridLines="0" zoomScaleNormal="100" zoomScaleSheetLayoutView="115" workbookViewId="0"/>
  </sheetViews>
  <sheetFormatPr defaultColWidth="9.140625" defaultRowHeight="14.25" x14ac:dyDescent="0.2"/>
  <cols>
    <col min="1" max="1" width="2" style="1" customWidth="1"/>
    <col min="2" max="4" width="20.7109375" style="6" customWidth="1"/>
    <col min="5" max="5" width="22.5703125" style="6" customWidth="1"/>
    <col min="6" max="6" width="15.140625" style="1" bestFit="1" customWidth="1"/>
    <col min="7" max="7" width="12.7109375" style="1" bestFit="1" customWidth="1"/>
    <col min="8" max="16384" width="9.140625" style="1"/>
  </cols>
  <sheetData>
    <row r="1" spans="1:5" ht="18" x14ac:dyDescent="0.25">
      <c r="B1" s="3" t="s">
        <v>17</v>
      </c>
      <c r="C1" s="3"/>
      <c r="D1" s="3"/>
      <c r="E1" s="14"/>
    </row>
    <row r="2" spans="1:5" ht="18" x14ac:dyDescent="0.25">
      <c r="B2" s="3" t="s">
        <v>18</v>
      </c>
      <c r="C2" s="3"/>
      <c r="D2" s="3"/>
      <c r="E2" s="14"/>
    </row>
    <row r="3" spans="1:5" ht="18" x14ac:dyDescent="0.2">
      <c r="B3" s="25">
        <f>'[2]Balance BVES'!B6:C6</f>
        <v>44286</v>
      </c>
      <c r="C3" s="25"/>
      <c r="D3" s="25"/>
      <c r="E3" s="14"/>
    </row>
    <row r="4" spans="1:5" ht="15" thickBot="1" x14ac:dyDescent="0.25">
      <c r="B4" s="1" t="s">
        <v>24</v>
      </c>
      <c r="C4" s="1"/>
      <c r="D4" s="1"/>
      <c r="E4" s="14"/>
    </row>
    <row r="5" spans="1:5" ht="15" x14ac:dyDescent="0.25">
      <c r="A5" s="2"/>
      <c r="B5" s="4"/>
      <c r="C5" s="4"/>
      <c r="D5" s="4"/>
      <c r="E5" s="5"/>
    </row>
    <row r="6" spans="1:5" ht="15" customHeight="1" x14ac:dyDescent="0.2">
      <c r="B6" s="20" t="s">
        <v>11</v>
      </c>
      <c r="C6" s="20"/>
      <c r="D6" s="20"/>
      <c r="E6" s="26"/>
    </row>
    <row r="7" spans="1:5" ht="15" customHeight="1" x14ac:dyDescent="0.2">
      <c r="B7" s="22" t="str" vm="30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22"/>
      <c r="D7" s="22"/>
      <c r="E7" s="27">
        <v>10482723.48</v>
      </c>
    </row>
    <row r="8" spans="1:5" ht="15" customHeight="1" x14ac:dyDescent="0.2">
      <c r="B8" s="22" t="str" vm="26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22"/>
      <c r="D8" s="22"/>
      <c r="E8" s="27">
        <v>424.72</v>
      </c>
    </row>
    <row r="9" spans="1:5" ht="15" customHeight="1" x14ac:dyDescent="0.2">
      <c r="B9" s="21" t="str" vm="22">
        <f>CUBEMEMBER("Chart of Accounts","[Accounts].[BKW.6110.02  CARTERA DE INVERSIONES]","Intereses y otros ingresos por inversiones")</f>
        <v>Intereses y otros ingresos por inversiones</v>
      </c>
      <c r="C9" s="21"/>
      <c r="D9" s="21"/>
      <c r="E9" s="27">
        <v>2176080.4300000002</v>
      </c>
    </row>
    <row r="10" spans="1:5" ht="15" customHeight="1" x14ac:dyDescent="0.2">
      <c r="B10" s="21" t="str" vm="29">
        <f>CUBEMEMBER("Chart of Accounts","[Accounts].[BKW.6110.03  OPERACIONES TEMPORALES CON DOCUMENTOS]","Reportos y operaciones bursátiles")</f>
        <v>Reportos y operaciones bursátiles</v>
      </c>
      <c r="C10" s="21"/>
      <c r="D10" s="21"/>
      <c r="E10" s="27">
        <v>0</v>
      </c>
    </row>
    <row r="11" spans="1:5" ht="15" customHeight="1" x14ac:dyDescent="0.2">
      <c r="B11" s="21" t="str" vm="31">
        <f>CUBEMEMBER("Chart of Accounts","[Accounts].[BKW.6110.04  INTERESES SOBRE DEPÓSITOS]","Intereses sobre depósitos")</f>
        <v>Intereses sobre depósitos</v>
      </c>
      <c r="C11" s="21"/>
      <c r="D11" s="21"/>
      <c r="E11" s="27">
        <v>49261.88</v>
      </c>
    </row>
    <row r="12" spans="1:5" ht="15" hidden="1" customHeight="1" x14ac:dyDescent="0.2">
      <c r="B12" s="21" t="str" vm="24">
        <f>CUBEMEMBER("Chart of Accounts","[Accounts].[BKW.6210.01  OPERACIONES EN MONEDA EXTRANJERA]","Operaciones en moneda extranjera")</f>
        <v>Operaciones en moneda extranjera</v>
      </c>
      <c r="C12" s="21"/>
      <c r="D12" s="21"/>
      <c r="E12" s="27">
        <v>0</v>
      </c>
    </row>
    <row r="13" spans="1:5" ht="15" customHeight="1" x14ac:dyDescent="0.2">
      <c r="B13" s="22" t="str" vm="36">
        <f>CUBESET("Chart of Accounts","{[Accounts].[BKW.6210.03  AVALES Y FIANZAS],[Accounts].[BKW.6210.04  SERVICIOS]}","Otros servicios y contingencias")</f>
        <v>Otros servicios y contingencias</v>
      </c>
      <c r="C13" s="22"/>
      <c r="D13" s="22"/>
      <c r="E13" s="28">
        <v>1107505.3600000001</v>
      </c>
    </row>
    <row r="14" spans="1:5" ht="15" customHeight="1" x14ac:dyDescent="0.2">
      <c r="B14" s="22"/>
      <c r="C14" s="22"/>
      <c r="D14" s="22"/>
      <c r="E14" s="28">
        <v>13815995.870000001</v>
      </c>
    </row>
    <row r="15" spans="1:5" ht="15" customHeight="1" x14ac:dyDescent="0.2">
      <c r="B15" s="20" t="s">
        <v>12</v>
      </c>
      <c r="C15" s="20"/>
      <c r="D15" s="20"/>
      <c r="E15" s="27"/>
    </row>
    <row r="16" spans="1:5" ht="15" customHeight="1" x14ac:dyDescent="0.2">
      <c r="B16" s="21" t="str" vm="33">
        <f>CUBEMEMBER("Chart of Accounts","[Accounts].[BKW.7110.01  DEPÓSITOS]","Intereses y otros costos de depósitos")</f>
        <v>Intereses y otros costos de depósitos</v>
      </c>
      <c r="C16" s="21"/>
      <c r="D16" s="21"/>
      <c r="E16" s="27">
        <v>4659240.99</v>
      </c>
    </row>
    <row r="17" spans="2:7" ht="15" customHeight="1" x14ac:dyDescent="0.2">
      <c r="B17" s="21" t="str" vm="23">
        <f>CUBEMEMBER("Chart of Accounts","[Accounts].[BKW.7110.02  PRÉSTAMOS PARA TERCEROS]","Intereses sobre préstamos")</f>
        <v>Intereses sobre préstamos</v>
      </c>
      <c r="C17" s="21"/>
      <c r="D17" s="21"/>
      <c r="E17" s="27">
        <v>1155880.82</v>
      </c>
    </row>
    <row r="18" spans="2:7" ht="15" customHeight="1" x14ac:dyDescent="0.2">
      <c r="B18" s="21" t="str" vm="37">
        <f>CUBEMEMBER("Chart of Accounts","[Accounts].[BKW.7110.04  TÍTULOS DE EMISIÓN PROPIA (1)]","Intereses sobre emisión de obligaciones")</f>
        <v>Intereses sobre emisión de obligaciones</v>
      </c>
      <c r="C18" s="21"/>
      <c r="D18" s="21"/>
      <c r="E18" s="35">
        <v>1190025.06</v>
      </c>
      <c r="F18" s="7"/>
      <c r="G18" s="8"/>
    </row>
    <row r="19" spans="2:7" ht="15" customHeight="1" x14ac:dyDescent="0.2">
      <c r="B19" s="21" t="str" vm="38">
        <f>CUBEMEMBER("Chart of Accounts","[Accounts].[BKW.7110.05  PÉRDIDA POR DIFERENCIA DE PRECIOS]","Pérdida por venta de títulos valores")</f>
        <v>Pérdida por venta de títulos valores</v>
      </c>
      <c r="C19" s="21"/>
      <c r="D19" s="21"/>
      <c r="E19" s="27">
        <v>29043.52</v>
      </c>
    </row>
    <row r="20" spans="2:7" ht="15" customHeight="1" x14ac:dyDescent="0.2">
      <c r="B20" s="21" t="str" vm="40">
        <f>CUBEMEMBER("Chart of Accounts","[Accounts].[BKW.7210.00  OPERACIONES EN MONEDA EXTRANJERA]","Operaciones en moneda extranjera")</f>
        <v>Operaciones en moneda extranjera</v>
      </c>
      <c r="C20" s="21"/>
      <c r="D20" s="21"/>
      <c r="E20" s="27">
        <v>236.5</v>
      </c>
    </row>
    <row r="21" spans="2:7" ht="15" customHeight="1" x14ac:dyDescent="0.2">
      <c r="B21" s="22" t="str" vm="35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22"/>
      <c r="D21" s="22"/>
      <c r="E21" s="28">
        <v>293991.05</v>
      </c>
    </row>
    <row r="22" spans="2:7" ht="15" customHeight="1" x14ac:dyDescent="0.2">
      <c r="B22" s="20" t="str" vm="31">
        <f>CUBEMEMBER("Chart of Accounts","[Accounts].[BKW.6110.04  INTERESES SOBRE DEPÓSITOS]","Total costos de operación")</f>
        <v>Total costos de operación</v>
      </c>
      <c r="C22" s="20"/>
      <c r="D22" s="20"/>
      <c r="E22" s="36">
        <v>7328417.9400000004</v>
      </c>
    </row>
    <row r="23" spans="2:7" ht="15" customHeight="1" x14ac:dyDescent="0.2">
      <c r="B23" s="21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21"/>
      <c r="D23" s="21"/>
      <c r="E23" s="28">
        <v>-2063821.87</v>
      </c>
    </row>
    <row r="24" spans="2:7" ht="15" customHeight="1" x14ac:dyDescent="0.2">
      <c r="B24" s="20" t="str">
        <f>IF(E24&gt;0,"Utilidad","Pérdida")&amp;" antes de gastos"</f>
        <v>Utilidad antes de gastos</v>
      </c>
      <c r="C24" s="20"/>
      <c r="D24" s="20"/>
      <c r="E24" s="29">
        <v>4423756.0600000005</v>
      </c>
    </row>
    <row r="25" spans="2:7" ht="15" customHeight="1" x14ac:dyDescent="0.2">
      <c r="B25" s="20" t="s">
        <v>26</v>
      </c>
      <c r="C25" s="20"/>
      <c r="D25" s="20"/>
      <c r="E25" s="27"/>
    </row>
    <row r="26" spans="2:7" ht="15" customHeight="1" x14ac:dyDescent="0.2">
      <c r="B26" s="21" t="str" vm="34">
        <f>CUBEMEMBER("Chart of Accounts","[Accounts].[BKW.811  GASTOS DE FUNCIONARIOS Y EMPLEADOS]","De funcionarios y empleados")</f>
        <v>De funcionarios y empleados</v>
      </c>
      <c r="C26" s="21"/>
      <c r="D26" s="21"/>
      <c r="E26" s="27">
        <v>2595333.64</v>
      </c>
    </row>
    <row r="27" spans="2:7" ht="15" customHeight="1" x14ac:dyDescent="0.2">
      <c r="B27" s="21" t="str" vm="27">
        <f>CUBEMEMBER("Chart of Accounts","[Accounts].[BKW.812  GASTOS GENERALES]","Generales")</f>
        <v>Generales</v>
      </c>
      <c r="C27" s="21"/>
      <c r="D27" s="21"/>
      <c r="E27" s="27">
        <v>2117883.5099999998</v>
      </c>
    </row>
    <row r="28" spans="2:7" ht="15" customHeight="1" x14ac:dyDescent="0.2">
      <c r="B28" s="21" t="str" vm="28">
        <f>CUBEMEMBER("Chart of Accounts","[Accounts].[BKW.813  DEPRECIACIONES Y AMORTIZACIONES]","Depreciaciones y amortizaciones")</f>
        <v>Depreciaciones y amortizaciones</v>
      </c>
      <c r="C28" s="21"/>
      <c r="D28" s="21"/>
      <c r="E28" s="28">
        <v>547131.91</v>
      </c>
    </row>
    <row r="29" spans="2:7" ht="15" customHeight="1" x14ac:dyDescent="0.2">
      <c r="B29" s="20" t="s">
        <v>13</v>
      </c>
      <c r="C29" s="20"/>
      <c r="D29" s="20"/>
      <c r="E29" s="28">
        <v>5260349.0600000005</v>
      </c>
    </row>
    <row r="30" spans="2:7" ht="15" customHeight="1" x14ac:dyDescent="0.2">
      <c r="B30" s="20" t="str">
        <f>IF(E30&gt;0,"Utilidad","Pérdida")&amp;" de operación"</f>
        <v>Pérdida de operación</v>
      </c>
      <c r="C30" s="20"/>
      <c r="D30" s="20"/>
      <c r="E30" s="36">
        <v>-836593</v>
      </c>
    </row>
    <row r="31" spans="2:7" ht="15" customHeight="1" x14ac:dyDescent="0.2">
      <c r="B31" s="22" t="str" vm="25">
        <f>CUBESET("Chart of Accounts","{[Accounts].[BKW.631  INGRESOS NO OPERACIONALES],[Accounts].[BKW.82  GASTOS NO OPERACIONALES]}","Otros ingresos, neto ")</f>
        <v xml:space="preserve">Otros ingresos, neto </v>
      </c>
      <c r="C31" s="22"/>
      <c r="D31" s="22"/>
      <c r="E31" s="28">
        <v>1658053.27</v>
      </c>
    </row>
    <row r="32" spans="2:7" ht="15" customHeight="1" x14ac:dyDescent="0.2">
      <c r="B32" s="20" t="str">
        <f>IF(E32&gt;0,"Utilidad","Pérdida")&amp;" antes de impuestos"</f>
        <v>Utilidad antes de impuestos</v>
      </c>
      <c r="C32" s="20"/>
      <c r="D32" s="20"/>
      <c r="E32" s="36">
        <v>821460.27</v>
      </c>
    </row>
    <row r="33" spans="2:5" ht="15" customHeight="1" x14ac:dyDescent="0.2">
      <c r="B33" s="21" t="str" vm="20">
        <f>CUBEMEMBER("Chart of Accounts","[Accounts].[BKW.83  IMPUESTOS DIRECTOS]","Impuesto sobre la renta")</f>
        <v>Impuesto sobre la renta</v>
      </c>
      <c r="C33" s="21"/>
      <c r="D33" s="21"/>
      <c r="E33" s="27">
        <v>-30625</v>
      </c>
    </row>
    <row r="34" spans="2:5" ht="15" customHeight="1" x14ac:dyDescent="0.2">
      <c r="B34" s="21" t="str" vm="32">
        <f>CUBEMEMBER("Chart of Accounts","[Accounts].[BKW.84  CONTRIBUCIONES ESPECIALES]","Contribución especial a los Grandes Contribuyentes")</f>
        <v>Contribución especial a los Grandes Contribuyentes</v>
      </c>
      <c r="C34" s="21"/>
      <c r="D34" s="21"/>
      <c r="E34" s="37">
        <v>0</v>
      </c>
    </row>
    <row r="35" spans="2:5" ht="15" customHeight="1" x14ac:dyDescent="0.2">
      <c r="B35" s="20" t="str">
        <f>IF(E35&gt;0,"Utilidad","Pérdida")&amp;" neta"</f>
        <v>Utilidad neta</v>
      </c>
      <c r="C35" s="20"/>
      <c r="D35" s="20"/>
      <c r="E35" s="31">
        <v>790835.27</v>
      </c>
    </row>
    <row r="36" spans="2:5" ht="15" customHeight="1" x14ac:dyDescent="0.2">
      <c r="B36" s="13"/>
      <c r="C36" s="13"/>
      <c r="D36" s="13"/>
      <c r="E36" s="38"/>
    </row>
    <row r="37" spans="2:5" ht="15" x14ac:dyDescent="0.25">
      <c r="B37" s="13"/>
      <c r="C37" s="13"/>
      <c r="D37" s="13"/>
      <c r="E37" s="9"/>
    </row>
    <row r="38" spans="2:5" x14ac:dyDescent="0.2">
      <c r="B38" s="10"/>
      <c r="C38" s="10"/>
      <c r="D38" s="10"/>
      <c r="E38" s="10"/>
    </row>
    <row r="39" spans="2:5" x14ac:dyDescent="0.2">
      <c r="B39" s="10"/>
      <c r="C39" s="10"/>
      <c r="D39" s="10"/>
      <c r="E39" s="10"/>
    </row>
    <row r="40" spans="2:5" ht="15" x14ac:dyDescent="0.25">
      <c r="B40" s="16" t="s">
        <v>20</v>
      </c>
      <c r="C40" s="16"/>
      <c r="D40" s="16" t="s">
        <v>22</v>
      </c>
      <c r="E40" s="16"/>
    </row>
    <row r="41" spans="2:5" x14ac:dyDescent="0.2">
      <c r="B41" s="17" t="s">
        <v>21</v>
      </c>
      <c r="C41" s="17"/>
      <c r="D41" s="17" t="s">
        <v>28</v>
      </c>
      <c r="E41" s="17"/>
    </row>
    <row r="42" spans="2:5" x14ac:dyDescent="0.2">
      <c r="B42" s="15"/>
      <c r="C42" s="15"/>
      <c r="D42" s="15"/>
      <c r="E42" s="15"/>
    </row>
    <row r="43" spans="2:5" x14ac:dyDescent="0.2">
      <c r="B43" s="15"/>
      <c r="C43" s="15"/>
      <c r="D43" s="15"/>
      <c r="E43" s="15"/>
    </row>
    <row r="44" spans="2:5" x14ac:dyDescent="0.2">
      <c r="B44" s="15"/>
      <c r="C44" s="15"/>
      <c r="D44" s="15"/>
      <c r="E44" s="15"/>
    </row>
    <row r="45" spans="2:5" ht="15" customHeight="1" x14ac:dyDescent="0.25">
      <c r="B45" s="16" t="s">
        <v>27</v>
      </c>
      <c r="C45" s="16"/>
      <c r="D45" s="16"/>
      <c r="E45" s="16"/>
    </row>
    <row r="46" spans="2:5" x14ac:dyDescent="0.2">
      <c r="B46" s="17" t="s">
        <v>29</v>
      </c>
      <c r="C46" s="17"/>
      <c r="D46" s="17"/>
      <c r="E46" s="17"/>
    </row>
  </sheetData>
  <mergeCells count="37">
    <mergeCell ref="B35:D35"/>
    <mergeCell ref="B41:C41"/>
    <mergeCell ref="D41:E41"/>
    <mergeCell ref="B46:E46"/>
    <mergeCell ref="B18:D18"/>
    <mergeCell ref="B20:D20"/>
    <mergeCell ref="B3:D3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9:D29"/>
    <mergeCell ref="B30:D30"/>
    <mergeCell ref="B19:D19"/>
    <mergeCell ref="B45:E45"/>
    <mergeCell ref="B33:D33"/>
    <mergeCell ref="B22:D22"/>
    <mergeCell ref="B23:D23"/>
    <mergeCell ref="B24:D24"/>
    <mergeCell ref="B25:D25"/>
    <mergeCell ref="B31:D31"/>
    <mergeCell ref="B32:D32"/>
    <mergeCell ref="B26:D26"/>
    <mergeCell ref="B27:D27"/>
    <mergeCell ref="B28:D28"/>
    <mergeCell ref="B21:D21"/>
    <mergeCell ref="B34:D34"/>
    <mergeCell ref="B40:C40"/>
    <mergeCell ref="D40:E4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2021-04-20T18:21:46Z</cp:lastPrinted>
  <dcterms:created xsi:type="dcterms:W3CDTF">2014-07-05T17:10:34Z</dcterms:created>
  <dcterms:modified xsi:type="dcterms:W3CDTF">2021-04-20T18:22:32Z</dcterms:modified>
</cp:coreProperties>
</file>