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Shared drives\CASADEORO\ORG TEST\IMES\IME SV\CONTABILIDAD\EEFF\Bancos - EBITDA\2021\"/>
    </mc:Choice>
  </mc:AlternateContent>
  <bookViews>
    <workbookView xWindow="0" yWindow="0" windowWidth="11664" windowHeight="9036" tabRatio="658" activeTab="2"/>
  </bookViews>
  <sheets>
    <sheet name="RESULTADO" sheetId="9" r:id="rId1"/>
    <sheet name="BALANCE" sheetId="2" r:id="rId2"/>
    <sheet name="ANEXO" sheetId="3" r:id="rId3"/>
    <sheet name="Lista de Saldos IM" sheetId="10" r:id="rId4"/>
  </sheets>
  <externalReferences>
    <externalReference r:id="rId5"/>
  </externalReferences>
  <definedNames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E140" i="3" l="1"/>
  <c r="E146" i="3"/>
  <c r="E111" i="3"/>
  <c r="E115" i="3"/>
  <c r="E117" i="3"/>
  <c r="E46" i="3"/>
  <c r="E15" i="3"/>
  <c r="E13" i="3"/>
  <c r="G41" i="2"/>
  <c r="G40" i="2"/>
  <c r="G49" i="2"/>
  <c r="G37" i="2" l="1"/>
  <c r="G36" i="2"/>
  <c r="G35" i="2"/>
  <c r="G14" i="2" l="1"/>
  <c r="G20" i="2"/>
  <c r="G13" i="2"/>
  <c r="H41" i="9" l="1"/>
  <c r="H38" i="9"/>
  <c r="H36" i="9"/>
  <c r="H35" i="9"/>
  <c r="H48" i="9"/>
  <c r="H30" i="9" l="1"/>
  <c r="H19" i="9" l="1"/>
  <c r="H15" i="9" l="1"/>
  <c r="I14" i="2" l="1"/>
  <c r="E28" i="3"/>
  <c r="E85" i="3" l="1"/>
  <c r="E24" i="3"/>
  <c r="J30" i="9" l="1"/>
  <c r="J17" i="9"/>
  <c r="J21" i="9" s="1"/>
  <c r="J16" i="9"/>
  <c r="J32" i="9" l="1"/>
  <c r="J44" i="9" s="1"/>
  <c r="J52" i="9" s="1"/>
  <c r="G22" i="2" l="1"/>
  <c r="G24" i="2" s="1"/>
  <c r="G15" i="2"/>
  <c r="G16" i="2"/>
  <c r="G17" i="2"/>
  <c r="G27" i="2" s="1"/>
  <c r="E123" i="3" l="1"/>
  <c r="E19" i="3"/>
  <c r="E113" i="3" l="1"/>
  <c r="E50" i="3" l="1"/>
  <c r="H50" i="3" l="1"/>
  <c r="H70" i="3"/>
  <c r="H90" i="3"/>
  <c r="H119" i="3"/>
  <c r="H123" i="3"/>
  <c r="H125" i="3" s="1"/>
  <c r="H131" i="3"/>
  <c r="H135" i="3" s="1"/>
  <c r="H148" i="3"/>
  <c r="H156" i="3"/>
  <c r="H158" i="3" s="1"/>
  <c r="H164" i="3"/>
  <c r="G59" i="2" l="1"/>
  <c r="G48" i="2"/>
  <c r="H16" i="9" l="1"/>
  <c r="H17" i="9"/>
  <c r="H21" i="9" s="1"/>
  <c r="H32" i="9" l="1"/>
  <c r="H44" i="9" s="1"/>
  <c r="H52" i="9" s="1"/>
  <c r="G60" i="2" s="1"/>
  <c r="I51" i="2" l="1"/>
  <c r="G51" i="2" l="1"/>
  <c r="I61" i="2" l="1"/>
  <c r="I42" i="2"/>
  <c r="I38" i="2"/>
  <c r="I24" i="2"/>
  <c r="I17" i="2"/>
  <c r="I44" i="2" l="1"/>
  <c r="I53" i="2" s="1"/>
  <c r="I63" i="2" s="1"/>
  <c r="I27" i="2"/>
  <c r="E156" i="3" l="1"/>
  <c r="E131" i="3" l="1"/>
  <c r="E125" i="3"/>
  <c r="E164" i="3" l="1"/>
  <c r="E90" i="3" l="1"/>
  <c r="E158" i="3" l="1"/>
  <c r="E119" i="3" l="1"/>
  <c r="E135" i="3"/>
  <c r="E70" i="3"/>
  <c r="G38" i="2"/>
  <c r="E148" i="3" l="1"/>
  <c r="G42" i="2" l="1"/>
  <c r="G44" i="2" s="1"/>
  <c r="G53" i="2" s="1"/>
  <c r="G61" i="2" l="1"/>
  <c r="G63" i="2" s="1"/>
</calcChain>
</file>

<file path=xl/comments1.xml><?xml version="1.0" encoding="utf-8"?>
<comments xmlns="http://schemas.openxmlformats.org/spreadsheetml/2006/main">
  <authors>
    <author>Gabriel Valladares</author>
  </authors>
  <commentList>
    <comment ref="H12" authorId="0" shapeId="0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>
  <authors>
    <author>Gabriel Valladares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<sst xmlns="http://schemas.openxmlformats.org/spreadsheetml/2006/main" count="608" uniqueCount="315">
  <si>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</si>
  <si>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</si>
  <si>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</si>
  <si>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</si>
  <si>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</si>
  <si>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</si>
  <si>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</si>
  <si>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</si>
  <si>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</si>
  <si>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</si>
  <si>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</si>
  <si>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</si>
  <si>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</si>
  <si>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</si>
  <si>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</si>
  <si>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</si>
  <si>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</si>
  <si>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</si>
  <si>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</si>
  <si>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</si>
  <si>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</si>
  <si>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</si>
  <si>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</si>
  <si>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</si>
  <si>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</si>
  <si>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</si>
  <si>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</si>
  <si>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</si>
  <si>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</si>
  <si>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</si>
  <si>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</si>
  <si>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</si>
  <si>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</si>
  <si>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</si>
  <si>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</si>
  <si>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</si>
  <si>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</si>
  <si>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</si>
  <si>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</si>
  <si>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</si>
  <si>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</si>
  <si>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</si>
  <si>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</si>
  <si>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</si>
  <si>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</si>
  <si>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</si>
  <si>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</si>
  <si>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</si>
  <si>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</si>
  <si>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</si>
  <si>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</si>
  <si>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</si>
  <si>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</si>
  <si>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</si>
  <si>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</si>
  <si>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</si>
  <si>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</si>
  <si>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</si>
  <si>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</si>
  <si>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</si>
  <si>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</si>
  <si>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</si>
  <si>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</si>
  <si>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</si>
  <si>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</si>
  <si>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</si>
  <si>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</si>
  <si>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</si>
  <si>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</si>
  <si>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</si>
  <si>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</si>
  <si>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</si>
  <si>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</si>
  <si>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</si>
  <si>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</si>
  <si>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</si>
  <si>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</si>
  <si>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</si>
  <si>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</si>
  <si>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</si>
  <si>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</si>
  <si>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</si>
  <si>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</si>
  <si>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</si>
  <si>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</si>
  <si>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</si>
  <si>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</si>
  <si>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</si>
  <si>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</si>
  <si>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</si>
  <si>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</si>
  <si>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</si>
  <si>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</si>
  <si>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</si>
  <si>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</si>
  <si>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</si>
  <si>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</si>
  <si>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</si>
  <si>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</si>
  <si>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</si>
  <si>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</si>
  <si>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</si>
  <si>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</si>
  <si>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</si>
  <si>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</si>
  <si>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</si>
  <si>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</si>
  <si>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</si>
  <si>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</si>
  <si>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</si>
  <si>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</si>
  <si>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</si>
  <si>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</si>
  <si>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31.12.2020</t>
  </si>
  <si>
    <t>INVERSIONES Y VALORES A CORTO PLAZO</t>
  </si>
  <si>
    <t>CUENTAS POR COBRAR PARTES RELACIONADAS</t>
  </si>
  <si>
    <t>CUENTAS RESTRINGIDA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</si>
  <si>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</si>
  <si>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</si>
  <si>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</si>
  <si>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</si>
  <si>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</si>
  <si>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</si>
  <si>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</si>
  <si>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</si>
  <si>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</si>
  <si>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</si>
  <si>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</si>
  <si>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</si>
  <si>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</si>
  <si>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</si>
  <si>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</si>
  <si>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</si>
  <si>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</si>
  <si>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</si>
  <si>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</si>
  <si>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</si>
  <si>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</si>
  <si>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</si>
  <si>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</si>
  <si>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</si>
  <si>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</si>
  <si>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</si>
  <si>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</si>
  <si>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</si>
  <si>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</si>
  <si>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</si>
  <si>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</si>
  <si>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</si>
  <si>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</si>
  <si>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</si>
  <si>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</si>
  <si>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</si>
  <si>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</si>
  <si>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</si>
  <si>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</si>
  <si>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</si>
  <si>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</si>
  <si>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</si>
  <si>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</si>
  <si>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</si>
  <si>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</si>
  <si>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</si>
  <si>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</si>
  <si>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</si>
  <si>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</si>
  <si>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</si>
  <si>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</si>
  <si>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</si>
  <si>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</si>
  <si>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</si>
  <si>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</si>
  <si>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</si>
  <si>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</si>
  <si>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</si>
  <si>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</si>
  <si>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</si>
  <si>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</si>
  <si>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</si>
  <si>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</si>
  <si>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</si>
  <si>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</si>
  <si>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</si>
  <si>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</si>
  <si>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</si>
  <si>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</si>
  <si>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</si>
  <si>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</si>
  <si>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</si>
  <si>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</si>
  <si>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</si>
  <si>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</si>
  <si>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</si>
  <si>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</si>
  <si>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</si>
  <si>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</si>
  <si>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</si>
  <si>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</si>
  <si>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</si>
  <si>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</si>
  <si>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</si>
  <si>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</si>
  <si>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</si>
  <si>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</si>
  <si>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</si>
  <si>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</si>
  <si>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</si>
  <si>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</si>
  <si>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</si>
  <si>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</si>
  <si>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</si>
  <si>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</si>
  <si>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</si>
  <si>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</si>
  <si>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</si>
  <si>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</si>
  <si>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</si>
  <si>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</si>
  <si>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</si>
  <si>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</si>
  <si>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</si>
  <si>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</si>
  <si>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</si>
  <si>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</si>
  <si>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</si>
  <si>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</si>
  <si>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</si>
  <si>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</si>
  <si>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</si>
  <si>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</si>
  <si>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</si>
  <si>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</si>
  <si>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</si>
  <si>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</si>
  <si>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</si>
  <si>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</si>
  <si>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</si>
  <si>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</si>
  <si>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</si>
  <si>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</si>
  <si>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</si>
  <si>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</si>
  <si>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</si>
  <si>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</si>
  <si>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</si>
  <si>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</si>
  <si>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</si>
  <si>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</si>
  <si>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</si>
  <si>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</si>
  <si>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</si>
  <si>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</si>
  <si>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</si>
  <si>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</si>
  <si>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</si>
  <si>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</si>
  <si>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</si>
  <si>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</si>
  <si>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</si>
  <si>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</si>
  <si>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</si>
  <si>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</si>
  <si>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</si>
  <si>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</si>
  <si>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</si>
  <si>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</si>
  <si>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</si>
  <si>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</si>
  <si>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</si>
  <si>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</si>
  <si>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</si>
  <si>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</si>
  <si>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GASTOS FORMALIZACION DE CREDITOS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</si>
  <si>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</si>
  <si>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</si>
  <si>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</si>
  <si>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</si>
  <si>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</si>
  <si>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</si>
  <si>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</si>
  <si>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</si>
  <si>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</si>
  <si>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</si>
  <si>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</si>
  <si>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</si>
  <si>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</si>
  <si>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</si>
  <si>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SUSCRIPCIONES Y PUBLICACIONES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</si>
  <si>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</si>
  <si>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</si>
  <si>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</si>
  <si>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</si>
  <si>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</si>
  <si>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</si>
  <si>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</si>
  <si>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</si>
  <si>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</si>
  <si>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</si>
  <si>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SEGURO GASTOS MEDICOS</t>
  </si>
  <si>
    <t>VIAJES Y VIATICOS</t>
  </si>
  <si>
    <t>REPRESENTACIONES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</si>
  <si>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</si>
  <si>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</si>
  <si>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</si>
  <si>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</si>
  <si>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</si>
  <si>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</si>
  <si>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</si>
  <si>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</si>
  <si>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</si>
  <si>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</si>
  <si>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ESTADO DE RESULTADOS DEL 1o.DE ENERO AL 31 DE MARZO DE 2021</t>
  </si>
  <si>
    <t>31.03.2021</t>
  </si>
  <si>
    <t>31.03.2020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</si>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</sst>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0" fontId="10" fillId="0" borderId="0" xfId="0" applyFont="1" applyAlignment="1">
      <alignment horizontal="center"/>
    </xf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7" fontId="7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5" fillId="0" borderId="1" xfId="1" applyNumberFormat="1" applyFont="1" applyBorder="1"/>
    <xf numFmtId="167" fontId="7" fillId="0" borderId="0" xfId="1" applyNumberFormat="1" applyFont="1" applyAlignment="1">
      <alignment horizontal="center"/>
    </xf>
    <xf numFmtId="167" fontId="5" fillId="0" borderId="0" xfId="1" applyNumberFormat="1" applyBorder="1"/>
    <xf numFmtId="0" fontId="29" fillId="0" borderId="0" xfId="55" applyFont="1"/>
    <xf numFmtId="0" fontId="29" fillId="0" borderId="0" xfId="55" applyFont="1" applyAlignment="1">
      <alignment horizontal="center"/>
    </xf>
    <xf numFmtId="165" fontId="29" fillId="0" borderId="0" xfId="56" applyFont="1"/>
    <xf numFmtId="0" fontId="1" fillId="0" borderId="0" xfId="55"/>
    <xf numFmtId="0" fontId="1" fillId="0" borderId="0" xfId="55" applyAlignment="1">
      <alignment horizontal="center"/>
    </xf>
    <xf numFmtId="165" fontId="1" fillId="0" borderId="0" xfId="56"/>
    <xf numFmtId="43" fontId="0" fillId="0" borderId="0" xfId="57" applyFont="1"/>
    <xf numFmtId="43" fontId="1" fillId="0" borderId="0" xfId="55" applyNumberFormat="1" applyAlignment="1">
      <alignment horizontal="center"/>
    </xf>
    <xf numFmtId="0" fontId="1" fillId="35" borderId="0" xfId="55" applyFill="1" applyAlignment="1">
      <alignment horizontal="center"/>
    </xf>
    <xf numFmtId="0" fontId="1" fillId="37" borderId="0" xfId="55" applyFill="1"/>
    <xf numFmtId="0" fontId="1" fillId="35" borderId="0" xfId="55" applyFill="1"/>
    <xf numFmtId="0" fontId="32" fillId="0" borderId="0" xfId="55" applyFont="1"/>
    <xf numFmtId="0" fontId="1" fillId="33" borderId="0" xfId="55" applyFill="1"/>
    <xf numFmtId="43" fontId="1" fillId="0" borderId="0" xfId="55" applyNumberFormat="1"/>
    <xf numFmtId="0" fontId="1" fillId="33" borderId="0" xfId="55" applyFill="1" applyAlignment="1">
      <alignment horizontal="center"/>
    </xf>
    <xf numFmtId="0" fontId="1" fillId="0" borderId="0" xfId="55" applyAlignment="1">
      <alignment horizontal="left"/>
    </xf>
    <xf numFmtId="165" fontId="0" fillId="0" borderId="0" xfId="1" applyFont="1"/>
    <xf numFmtId="165" fontId="0" fillId="33" borderId="0" xfId="1" applyFont="1" applyFill="1"/>
    <xf numFmtId="165" fontId="0" fillId="0" borderId="0" xfId="1" applyFont="1" applyFill="1"/>
    <xf numFmtId="165" fontId="29" fillId="34" borderId="0" xfId="1" applyFont="1" applyFill="1"/>
    <xf numFmtId="165" fontId="29" fillId="36" borderId="0" xfId="1" applyFont="1" applyFill="1"/>
    <xf numFmtId="165" fontId="29" fillId="33" borderId="0" xfId="1" applyFont="1" applyFill="1"/>
    <xf numFmtId="165" fontId="29" fillId="38" borderId="0" xfId="1" applyFont="1" applyFill="1"/>
    <xf numFmtId="165" fontId="29" fillId="39" borderId="0" xfId="1" applyFont="1" applyFill="1"/>
    <xf numFmtId="165" fontId="0" fillId="34" borderId="0" xfId="1" applyFont="1" applyFill="1"/>
    <xf numFmtId="166" fontId="5" fillId="0" borderId="0" xfId="1" applyNumberFormat="1" applyFont="1"/>
    <xf numFmtId="166" fontId="5" fillId="0" borderId="0" xfId="1" quotePrefix="1" applyNumberFormat="1" applyFont="1"/>
    <xf numFmtId="0" fontId="5" fillId="0" borderId="0" xfId="1" applyNumberForma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0" fontId="5" fillId="0" borderId="0" xfId="0" applyFont="1" applyFill="1"/>
    <xf numFmtId="40" fontId="0" fillId="0" borderId="0" xfId="0" applyNumberFormat="1" applyAlignment="1">
      <alignment vertical="center"/>
    </xf>
    <xf numFmtId="175" fontId="5" fillId="0" borderId="0" xfId="0" applyNumberFormat="1" applyFont="1"/>
    <xf numFmtId="165" fontId="29" fillId="0" borderId="0" xfId="1" applyFont="1" applyFill="1"/>
    <xf numFmtId="165" fontId="0" fillId="39" borderId="0" xfId="1" applyFont="1" applyFill="1"/>
    <xf numFmtId="167" fontId="5" fillId="0" borderId="0" xfId="0" applyNumberFormat="1" applyFont="1" applyFill="1"/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0" fontId="12" fillId="0" borderId="0" xfId="0" applyFont="1" applyAlignment="1">
      <alignment horizontal="left"/>
    </xf>
    <xf numFmtId="167" fontId="5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167" fontId="8" fillId="0" borderId="0" xfId="1" applyNumberFormat="1" applyFon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/>
    <cellStyle name="Millares 2 2" xfId="54"/>
    <cellStyle name="Millares 2 3" xfId="57"/>
    <cellStyle name="Millares 3" xfId="49"/>
    <cellStyle name="Millares 4" xfId="52"/>
    <cellStyle name="Millares 5" xfId="56"/>
    <cellStyle name="Moneda 2" xfId="53"/>
    <cellStyle name="Neutral" xfId="10" builtinId="28" customBuiltin="1"/>
    <cellStyle name="Normal" xfId="0" builtinId="0"/>
    <cellStyle name="Normal 2" xfId="45"/>
    <cellStyle name="Normal 3" xfId="46"/>
    <cellStyle name="Normal 4" xfId="47"/>
    <cellStyle name="Normal 4 2" xfId="50"/>
    <cellStyle name="Normal 5" xfId="43"/>
    <cellStyle name="Normal 6" xfId="51"/>
    <cellStyle name="Normal 7" xfId="55"/>
    <cellStyle name="Notas 2" xfId="48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1">
    <dxf>
      <numFmt numFmtId="176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60BE2FE-A4BC-46F0-8119-9E9A25F8B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733" y="63500"/>
          <a:ext cx="1040342" cy="1024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2B4D89C-B0CB-4E12-9F8A-0BAC2C394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M77"/>
  <sheetViews>
    <sheetView showGridLines="0" view="pageBreakPreview" topLeftCell="A29" zoomScale="80" zoomScaleNormal="80" zoomScaleSheetLayoutView="80" workbookViewId="0">
      <selection activeCell="D38" sqref="D38"/>
    </sheetView>
  </sheetViews>
  <sheetFormatPr baseColWidth="10" defaultColWidth="9.21875" defaultRowHeight="13.2" x14ac:dyDescent="0.25"/>
  <cols>
    <col min="1" max="1" width="3.77734375" style="1" customWidth="1"/>
    <col min="2" max="2" width="3.77734375" style="2" customWidth="1"/>
    <col min="3" max="3" width="8.5546875" style="2" customWidth="1"/>
    <col min="4" max="4" width="24.21875" style="2" customWidth="1"/>
    <col min="5" max="5" width="12.21875" style="2" customWidth="1"/>
    <col min="6" max="6" width="7.44140625" style="2" customWidth="1"/>
    <col min="7" max="7" width="6.21875" style="2" customWidth="1"/>
    <col min="8" max="8" width="13.44140625" style="2" customWidth="1"/>
    <col min="9" max="9" width="7.21875" style="2" customWidth="1"/>
    <col min="10" max="10" width="13.44140625" style="2" customWidth="1"/>
    <col min="11" max="11" width="9.77734375" style="1" bestFit="1" customWidth="1"/>
    <col min="12" max="13" width="10.21875" style="1" bestFit="1" customWidth="1"/>
    <col min="14" max="16384" width="9.21875" style="1"/>
  </cols>
  <sheetData>
    <row r="2" spans="2:13" x14ac:dyDescent="0.25">
      <c r="H2" s="3"/>
      <c r="I2" s="3"/>
      <c r="J2" s="3"/>
    </row>
    <row r="3" spans="2:13" x14ac:dyDescent="0.25">
      <c r="D3" s="3"/>
    </row>
    <row r="4" spans="2:13" x14ac:dyDescent="0.25">
      <c r="D4" s="3"/>
      <c r="H4" s="3"/>
      <c r="J4" s="3"/>
    </row>
    <row r="5" spans="2:13" x14ac:dyDescent="0.25">
      <c r="B5" s="3"/>
      <c r="C5" s="3"/>
      <c r="D5" s="3"/>
    </row>
    <row r="6" spans="2:13" x14ac:dyDescent="0.25">
      <c r="B6" s="122" t="s">
        <v>85</v>
      </c>
      <c r="C6" s="122"/>
      <c r="D6" s="122"/>
      <c r="E6" s="122"/>
      <c r="F6" s="122"/>
      <c r="G6" s="122"/>
      <c r="H6" s="122"/>
      <c r="I6" s="122"/>
      <c r="J6" s="122"/>
    </row>
    <row r="7" spans="2:13" x14ac:dyDescent="0.25">
      <c r="B7" s="123" t="s">
        <v>311</v>
      </c>
      <c r="C7" s="123"/>
      <c r="D7" s="123"/>
      <c r="E7" s="123"/>
      <c r="F7" s="123"/>
      <c r="G7" s="123"/>
      <c r="H7" s="123"/>
      <c r="I7" s="123"/>
      <c r="J7" s="123"/>
    </row>
    <row r="8" spans="2:13" x14ac:dyDescent="0.25">
      <c r="B8" s="123" t="s">
        <v>0</v>
      </c>
      <c r="C8" s="123"/>
      <c r="D8" s="123"/>
      <c r="E8" s="123"/>
      <c r="F8" s="123"/>
      <c r="G8" s="123"/>
      <c r="H8" s="123"/>
      <c r="I8" s="123"/>
      <c r="J8" s="123"/>
    </row>
    <row r="9" spans="2:13" x14ac:dyDescent="0.25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x14ac:dyDescent="0.25">
      <c r="B11" s="8"/>
      <c r="C11" s="8"/>
      <c r="D11" s="8"/>
      <c r="E11" s="8"/>
      <c r="F11" s="8"/>
      <c r="G11" s="8"/>
      <c r="H11" s="77"/>
      <c r="I11" s="10"/>
      <c r="J11" s="80"/>
    </row>
    <row r="12" spans="2:13" x14ac:dyDescent="0.25">
      <c r="B12" s="8"/>
      <c r="C12" s="8"/>
      <c r="D12" s="8"/>
      <c r="E12" s="8"/>
      <c r="F12" s="8"/>
      <c r="G12" s="8"/>
      <c r="H12" s="11" t="s">
        <v>312</v>
      </c>
      <c r="I12" s="10"/>
      <c r="J12" s="11" t="s">
        <v>313</v>
      </c>
      <c r="K12" s="62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87</v>
      </c>
      <c r="D15" s="8"/>
      <c r="E15" s="8"/>
      <c r="F15" s="8"/>
      <c r="G15" s="8"/>
      <c r="H15" s="72">
        <f>(-'Lista de Saldos IM'!E125-'Lista de Saldos IM'!E122-'Lista de Saldos IM'!E123-'Lista de Saldos IM'!E124)/1000</f>
        <v>989.0779399999999</v>
      </c>
      <c r="I15" s="63"/>
      <c r="J15" s="79">
        <v>713.7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2" t="e">
        <f>ROUND(#REF!/1000,1)*-1</f>
        <v>#REF!</v>
      </c>
      <c r="I16" s="63"/>
      <c r="J16" s="79" t="e">
        <f>ROUND(#REF!/1000,1)*-1</f>
        <v>#REF!</v>
      </c>
      <c r="K16" s="63"/>
      <c r="L16" s="53"/>
      <c r="M16" s="53"/>
    </row>
    <row r="17" spans="2:13" x14ac:dyDescent="0.25">
      <c r="B17" s="8"/>
      <c r="C17" s="8"/>
      <c r="D17" s="6"/>
      <c r="E17" s="6"/>
      <c r="F17" s="8"/>
      <c r="G17" s="8"/>
      <c r="H17" s="64">
        <f>+H15</f>
        <v>989.0779399999999</v>
      </c>
      <c r="I17" s="63"/>
      <c r="J17" s="64">
        <f>+J15</f>
        <v>713.7</v>
      </c>
      <c r="K17" s="64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3"/>
      <c r="I18" s="63"/>
      <c r="J18" s="107"/>
      <c r="K18" s="8"/>
    </row>
    <row r="19" spans="2:13" x14ac:dyDescent="0.25">
      <c r="B19" s="14"/>
      <c r="C19" s="25" t="s">
        <v>88</v>
      </c>
      <c r="D19" s="8"/>
      <c r="E19" s="8"/>
      <c r="F19" s="8"/>
      <c r="G19" s="8"/>
      <c r="H19" s="79">
        <f>('Lista de Saldos IM'!E127+'Lista de Saldos IM'!E128+'Lista de Saldos IM'!E131+'Lista de Saldos IM'!E132+'Lista de Saldos IM'!E134+'Lista de Saldos IM'!E135+'Lista de Saldos IM'!E136+'Lista de Saldos IM'!E137+'Lista de Saldos IM'!E138+'Lista de Saldos IM'!E139+'Lista de Saldos IM'!E140+'Lista de Saldos IM'!E141+'Lista de Saldos IM'!E142+'Lista de Saldos IM'!E145+'Lista de Saldos IM'!E146+'Lista de Saldos IM'!E147+'Lista de Saldos IM'!E148)/1000</f>
        <v>518.05250999999998</v>
      </c>
      <c r="I19" s="63"/>
      <c r="J19" s="79">
        <v>270.10000000000002</v>
      </c>
      <c r="K19" s="63"/>
      <c r="M19" s="74"/>
    </row>
    <row r="20" spans="2:13" x14ac:dyDescent="0.25">
      <c r="B20" s="8"/>
      <c r="C20" s="8"/>
      <c r="D20" s="8"/>
      <c r="E20" s="8"/>
      <c r="F20" s="8"/>
      <c r="G20" s="8"/>
      <c r="H20" s="63"/>
      <c r="I20" s="63"/>
      <c r="J20" s="107"/>
      <c r="K20" s="8"/>
    </row>
    <row r="21" spans="2:13" ht="12.45" customHeight="1" x14ac:dyDescent="0.25">
      <c r="B21" s="8"/>
      <c r="C21" s="8"/>
      <c r="D21" s="6" t="s">
        <v>2</v>
      </c>
      <c r="E21" s="6"/>
      <c r="F21" s="16"/>
      <c r="G21" s="16"/>
      <c r="H21" s="64">
        <f>+H17-H19</f>
        <v>471.02542999999991</v>
      </c>
      <c r="I21" s="63"/>
      <c r="J21" s="64">
        <f>+J17-J19</f>
        <v>443.6</v>
      </c>
      <c r="K21" s="64"/>
    </row>
    <row r="22" spans="2:13" x14ac:dyDescent="0.25">
      <c r="H22" s="63"/>
      <c r="I22" s="63"/>
      <c r="J22" s="107"/>
      <c r="K22" s="2"/>
    </row>
    <row r="23" spans="2:13" x14ac:dyDescent="0.25">
      <c r="B23" s="8"/>
      <c r="C23" s="8"/>
      <c r="D23" s="8"/>
      <c r="E23" s="8"/>
      <c r="F23" s="8"/>
      <c r="G23" s="8"/>
      <c r="H23" s="63"/>
      <c r="I23" s="63"/>
      <c r="J23" s="107"/>
      <c r="K23" s="8"/>
    </row>
    <row r="24" spans="2:13" x14ac:dyDescent="0.25">
      <c r="B24" s="8"/>
      <c r="C24" s="8" t="s">
        <v>3</v>
      </c>
      <c r="D24" s="8"/>
      <c r="E24" s="8"/>
      <c r="F24" s="8"/>
      <c r="G24" s="8"/>
      <c r="H24" s="63"/>
      <c r="I24" s="63"/>
      <c r="J24" s="107"/>
      <c r="K24" s="8"/>
    </row>
    <row r="25" spans="2:13" x14ac:dyDescent="0.25">
      <c r="B25" s="8"/>
      <c r="C25" s="8"/>
      <c r="D25" s="8"/>
      <c r="E25" s="8"/>
      <c r="F25" s="8"/>
      <c r="G25" s="8"/>
      <c r="H25" s="63"/>
      <c r="I25" s="63"/>
      <c r="J25" s="107"/>
      <c r="K25" s="8"/>
    </row>
    <row r="26" spans="2:13" hidden="1" x14ac:dyDescent="0.25">
      <c r="B26" s="8"/>
      <c r="C26" s="8"/>
      <c r="D26" s="8"/>
      <c r="E26" s="8"/>
      <c r="F26" s="8"/>
      <c r="G26" s="8"/>
      <c r="H26" s="71"/>
      <c r="I26" s="63"/>
      <c r="J26" s="108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3">
        <v>0</v>
      </c>
      <c r="I27" s="63"/>
      <c r="J27" s="107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2">
        <v>0</v>
      </c>
      <c r="I28" s="63"/>
      <c r="J28" s="79"/>
      <c r="K28" s="15"/>
    </row>
    <row r="29" spans="2:13" x14ac:dyDescent="0.25">
      <c r="B29" s="8"/>
      <c r="C29" s="8"/>
      <c r="D29" s="8"/>
      <c r="E29" s="8"/>
      <c r="F29" s="8"/>
      <c r="G29" s="8"/>
      <c r="H29" s="63"/>
      <c r="I29" s="63"/>
      <c r="J29" s="107"/>
      <c r="K29" s="8"/>
    </row>
    <row r="30" spans="2:13" x14ac:dyDescent="0.25">
      <c r="D30" s="2" t="s">
        <v>6</v>
      </c>
      <c r="H30" s="72">
        <f>+H27+H28</f>
        <v>0</v>
      </c>
      <c r="I30" s="63"/>
      <c r="J30" s="79">
        <f>+J27+J28</f>
        <v>0</v>
      </c>
      <c r="K30" s="17"/>
    </row>
    <row r="31" spans="2:13" x14ac:dyDescent="0.25">
      <c r="H31" s="63"/>
      <c r="I31" s="63"/>
      <c r="J31" s="107"/>
      <c r="K31" s="2"/>
    </row>
    <row r="32" spans="2:13" x14ac:dyDescent="0.25">
      <c r="B32" s="8"/>
      <c r="C32" s="18" t="s">
        <v>7</v>
      </c>
      <c r="D32" s="18"/>
      <c r="E32" s="6"/>
      <c r="F32" s="16"/>
      <c r="G32" s="16"/>
      <c r="H32" s="64">
        <f>+H21-H30</f>
        <v>471.02542999999991</v>
      </c>
      <c r="I32" s="63"/>
      <c r="J32" s="64">
        <f>+J21-J30</f>
        <v>443.6</v>
      </c>
      <c r="K32" s="64"/>
    </row>
    <row r="33" spans="2:11" x14ac:dyDescent="0.25">
      <c r="D33" s="78" t="s">
        <v>8</v>
      </c>
      <c r="H33" s="63"/>
      <c r="I33" s="63"/>
      <c r="J33" s="107"/>
      <c r="K33" s="2"/>
    </row>
    <row r="34" spans="2:11" x14ac:dyDescent="0.25">
      <c r="C34" s="2" t="s">
        <v>9</v>
      </c>
      <c r="H34" s="63"/>
      <c r="I34" s="63"/>
      <c r="J34" s="107"/>
      <c r="K34" s="2"/>
    </row>
    <row r="35" spans="2:11" x14ac:dyDescent="0.25">
      <c r="D35" s="2" t="s">
        <v>10</v>
      </c>
      <c r="E35" s="8"/>
      <c r="H35" s="63">
        <f>74360.76/1000</f>
        <v>74.360759999999999</v>
      </c>
      <c r="I35" s="63"/>
      <c r="J35" s="107">
        <v>0</v>
      </c>
      <c r="K35" s="8"/>
    </row>
    <row r="36" spans="2:11" x14ac:dyDescent="0.25">
      <c r="D36" s="25" t="s">
        <v>5</v>
      </c>
      <c r="E36" s="8"/>
      <c r="F36" s="8"/>
      <c r="G36" s="8"/>
      <c r="H36" s="63">
        <f>318.83/1000</f>
        <v>0.31883</v>
      </c>
      <c r="I36" s="63"/>
      <c r="J36" s="107">
        <v>80</v>
      </c>
      <c r="K36" s="8"/>
    </row>
    <row r="37" spans="2:11" x14ac:dyDescent="0.25">
      <c r="D37" s="8" t="s">
        <v>11</v>
      </c>
      <c r="E37" s="8"/>
      <c r="F37" s="8"/>
      <c r="G37" s="8"/>
      <c r="H37" s="53">
        <v>0</v>
      </c>
      <c r="I37" s="63"/>
      <c r="J37" s="53">
        <v>83.3</v>
      </c>
      <c r="K37" s="63"/>
    </row>
    <row r="38" spans="2:11" x14ac:dyDescent="0.25">
      <c r="D38" s="8" t="s">
        <v>12</v>
      </c>
      <c r="E38" s="8"/>
      <c r="F38" s="8"/>
      <c r="G38" s="8"/>
      <c r="H38" s="63">
        <f>'Lista de Saldos IM'!E143/1000</f>
        <v>2.25</v>
      </c>
      <c r="I38" s="63"/>
      <c r="J38" s="107">
        <v>0</v>
      </c>
      <c r="K38" s="8"/>
    </row>
    <row r="39" spans="2:11" x14ac:dyDescent="0.25">
      <c r="H39" s="63"/>
      <c r="I39" s="63"/>
      <c r="J39" s="107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3"/>
      <c r="I40" s="63"/>
      <c r="J40" s="107"/>
      <c r="K40" s="8"/>
    </row>
    <row r="41" spans="2:11" x14ac:dyDescent="0.25">
      <c r="B41" s="8"/>
      <c r="C41" s="25" t="s">
        <v>89</v>
      </c>
      <c r="D41" s="8"/>
      <c r="E41" s="8"/>
      <c r="F41" s="8"/>
      <c r="G41" s="8"/>
      <c r="H41" s="72">
        <f>-4717.02/1000</f>
        <v>-4.7170200000000007</v>
      </c>
      <c r="I41" s="63"/>
      <c r="J41" s="79">
        <v>6.3</v>
      </c>
      <c r="K41" s="63"/>
    </row>
    <row r="42" spans="2:11" x14ac:dyDescent="0.25">
      <c r="B42" s="8"/>
      <c r="C42" s="8"/>
      <c r="D42" s="8"/>
      <c r="E42" s="8"/>
      <c r="F42" s="8"/>
      <c r="G42" s="8"/>
      <c r="H42" s="63"/>
      <c r="I42" s="63"/>
      <c r="J42" s="107"/>
      <c r="K42" s="8"/>
    </row>
    <row r="43" spans="2:11" x14ac:dyDescent="0.25">
      <c r="H43" s="63"/>
      <c r="I43" s="63"/>
      <c r="J43" s="107"/>
      <c r="K43" s="2"/>
    </row>
    <row r="44" spans="2:11" x14ac:dyDescent="0.25">
      <c r="B44" s="12"/>
      <c r="C44" s="124" t="s">
        <v>79</v>
      </c>
      <c r="D44" s="124"/>
      <c r="E44" s="124"/>
      <c r="F44" s="124"/>
      <c r="G44" s="77"/>
      <c r="H44" s="64">
        <f>H32-H35-H36-H37-H38+H41+H42</f>
        <v>389.37881999999991</v>
      </c>
      <c r="I44" s="64"/>
      <c r="J44" s="64">
        <f>J32-J35-J36-J37-J38+J41+J42</f>
        <v>286.60000000000002</v>
      </c>
      <c r="K44" s="64"/>
    </row>
    <row r="45" spans="2:11" x14ac:dyDescent="0.25">
      <c r="B45" s="12"/>
      <c r="H45" s="63"/>
      <c r="I45" s="63"/>
      <c r="J45" s="107"/>
      <c r="K45" s="2"/>
    </row>
    <row r="46" spans="2:11" x14ac:dyDescent="0.25">
      <c r="C46" s="12" t="s">
        <v>14</v>
      </c>
      <c r="D46" s="8"/>
      <c r="E46" s="8"/>
      <c r="F46" s="8"/>
      <c r="G46" s="8"/>
      <c r="H46" s="63"/>
      <c r="I46" s="63"/>
      <c r="J46" s="107"/>
      <c r="K46" s="8"/>
    </row>
    <row r="47" spans="2:11" x14ac:dyDescent="0.25">
      <c r="H47" s="63"/>
      <c r="I47" s="63"/>
      <c r="J47" s="107"/>
      <c r="K47" s="20"/>
    </row>
    <row r="48" spans="2:11" x14ac:dyDescent="0.25">
      <c r="C48" s="12" t="s">
        <v>15</v>
      </c>
      <c r="H48" s="63">
        <f>75893.24/1000</f>
        <v>75.893240000000006</v>
      </c>
      <c r="I48" s="63"/>
      <c r="J48" s="107">
        <v>48.5</v>
      </c>
      <c r="K48" s="63"/>
    </row>
    <row r="49" spans="2:11" x14ac:dyDescent="0.25">
      <c r="B49" s="8"/>
      <c r="C49" s="27" t="s">
        <v>93</v>
      </c>
      <c r="H49" s="63">
        <v>0</v>
      </c>
      <c r="I49" s="63"/>
      <c r="J49" s="107">
        <v>0</v>
      </c>
      <c r="K49" s="63"/>
    </row>
    <row r="50" spans="2:11" x14ac:dyDescent="0.25">
      <c r="H50" s="72"/>
      <c r="I50" s="63"/>
      <c r="J50" s="79"/>
      <c r="K50" s="21"/>
    </row>
    <row r="51" spans="2:11" x14ac:dyDescent="0.25">
      <c r="H51" s="63"/>
      <c r="I51" s="63"/>
      <c r="J51" s="107"/>
      <c r="K51" s="21"/>
    </row>
    <row r="52" spans="2:11" ht="13.8" thickBot="1" x14ac:dyDescent="0.3">
      <c r="C52" s="6" t="s">
        <v>80</v>
      </c>
      <c r="D52" s="6"/>
      <c r="E52" s="6"/>
      <c r="F52" s="8"/>
      <c r="G52" s="8"/>
      <c r="H52" s="59">
        <f>H44-H48-H49</f>
        <v>313.48557999999991</v>
      </c>
      <c r="I52" s="63"/>
      <c r="J52" s="59">
        <f>J44-J48-J49</f>
        <v>238.10000000000002</v>
      </c>
      <c r="K52" s="21"/>
    </row>
    <row r="53" spans="2:11" ht="13.8" thickTop="1" x14ac:dyDescent="0.25">
      <c r="H53" s="63"/>
      <c r="I53" s="63"/>
      <c r="J53" s="63"/>
      <c r="K53" s="8"/>
    </row>
    <row r="54" spans="2:11" x14ac:dyDescent="0.25">
      <c r="H54" s="63"/>
      <c r="I54" s="63"/>
      <c r="J54" s="63"/>
      <c r="K54" s="8"/>
    </row>
    <row r="55" spans="2:11" x14ac:dyDescent="0.25">
      <c r="H55" s="63"/>
      <c r="I55" s="63"/>
      <c r="J55" s="63"/>
      <c r="K55" s="8"/>
    </row>
    <row r="56" spans="2:11" x14ac:dyDescent="0.25">
      <c r="H56" s="63"/>
      <c r="I56" s="63"/>
      <c r="J56" s="63"/>
    </row>
    <row r="57" spans="2:11" x14ac:dyDescent="0.25">
      <c r="H57" s="70"/>
      <c r="I57" s="70"/>
      <c r="J57" s="70"/>
      <c r="K57" s="23"/>
    </row>
    <row r="58" spans="2:11" x14ac:dyDescent="0.25">
      <c r="C58" s="24"/>
      <c r="H58" s="63"/>
      <c r="I58" s="63"/>
      <c r="J58" s="63"/>
    </row>
    <row r="59" spans="2:11" x14ac:dyDescent="0.25">
      <c r="C59" s="51" t="s">
        <v>112</v>
      </c>
      <c r="E59" s="25"/>
      <c r="F59" s="27"/>
      <c r="G59" s="75"/>
      <c r="H59" s="69"/>
      <c r="I59" s="72"/>
      <c r="J59" s="69"/>
    </row>
    <row r="60" spans="2:11" x14ac:dyDescent="0.25">
      <c r="C60" s="27"/>
      <c r="D60" s="27" t="s">
        <v>90</v>
      </c>
      <c r="E60" s="25"/>
      <c r="F60" s="25"/>
      <c r="G60" s="125" t="s">
        <v>96</v>
      </c>
      <c r="H60" s="125"/>
      <c r="I60" s="125"/>
      <c r="J60" s="53"/>
    </row>
    <row r="61" spans="2:11" x14ac:dyDescent="0.25">
      <c r="H61" s="63"/>
      <c r="I61" s="63"/>
      <c r="J61" s="63"/>
    </row>
    <row r="62" spans="2:11" x14ac:dyDescent="0.25">
      <c r="H62" s="63"/>
      <c r="I62" s="63"/>
      <c r="J62" s="63"/>
    </row>
    <row r="63" spans="2:11" x14ac:dyDescent="0.25">
      <c r="H63" s="63"/>
      <c r="I63" s="63"/>
      <c r="J63" s="63"/>
    </row>
    <row r="64" spans="2:11" x14ac:dyDescent="0.25">
      <c r="H64" s="63"/>
      <c r="I64" s="63"/>
      <c r="J64" s="63"/>
    </row>
    <row r="65" spans="8:10" x14ac:dyDescent="0.25">
      <c r="H65" s="63"/>
      <c r="I65" s="63"/>
      <c r="J65" s="63"/>
    </row>
    <row r="66" spans="8:10" x14ac:dyDescent="0.25">
      <c r="H66" s="63"/>
      <c r="I66" s="63"/>
      <c r="J66" s="63"/>
    </row>
    <row r="67" spans="8:10" x14ac:dyDescent="0.25">
      <c r="H67" s="63"/>
      <c r="I67" s="63"/>
      <c r="J67" s="63"/>
    </row>
    <row r="68" spans="8:10" x14ac:dyDescent="0.25">
      <c r="H68" s="63"/>
      <c r="I68" s="63"/>
      <c r="J68" s="63"/>
    </row>
    <row r="69" spans="8:10" x14ac:dyDescent="0.25">
      <c r="H69" s="63"/>
      <c r="I69" s="63"/>
      <c r="J69" s="63"/>
    </row>
    <row r="70" spans="8:10" x14ac:dyDescent="0.25">
      <c r="H70" s="63"/>
      <c r="I70" s="63"/>
      <c r="J70" s="63"/>
    </row>
    <row r="71" spans="8:10" x14ac:dyDescent="0.25">
      <c r="H71" s="63"/>
      <c r="I71" s="63"/>
      <c r="J71" s="63"/>
    </row>
    <row r="72" spans="8:10" x14ac:dyDescent="0.25">
      <c r="H72" s="63"/>
      <c r="I72" s="63"/>
      <c r="J72" s="63"/>
    </row>
    <row r="73" spans="8:10" x14ac:dyDescent="0.25">
      <c r="H73" s="63"/>
      <c r="I73" s="63"/>
      <c r="J73" s="63"/>
    </row>
    <row r="74" spans="8:10" x14ac:dyDescent="0.25">
      <c r="H74" s="63"/>
      <c r="I74" s="63"/>
      <c r="J74" s="63"/>
    </row>
    <row r="75" spans="8:10" x14ac:dyDescent="0.25">
      <c r="H75" s="63"/>
      <c r="I75" s="63"/>
      <c r="J75" s="63"/>
    </row>
    <row r="76" spans="8:10" x14ac:dyDescent="0.25">
      <c r="H76" s="63"/>
      <c r="I76" s="63"/>
      <c r="J76" s="63"/>
    </row>
    <row r="77" spans="8:10" x14ac:dyDescent="0.25">
      <c r="H77" s="63"/>
      <c r="I77" s="63"/>
      <c r="J77" s="63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7" orientation="portrait" r:id="rId1"/>
  <headerFooter alignWithMargins="0"/>
  <customProperties>
    <customPr name="EpmWorksheetKeyString_GUID" r:id="rId2"/>
  </customPropertie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3:N76"/>
  <sheetViews>
    <sheetView showGridLines="0" view="pageBreakPreview" topLeftCell="B19" zoomScale="80" zoomScaleNormal="90" zoomScaleSheetLayoutView="80" workbookViewId="0">
      <selection activeCell="G20" sqref="G20"/>
    </sheetView>
  </sheetViews>
  <sheetFormatPr baseColWidth="10" defaultColWidth="9.21875" defaultRowHeight="13.2" x14ac:dyDescent="0.25"/>
  <cols>
    <col min="1" max="1" width="2" style="1" customWidth="1"/>
    <col min="2" max="3" width="12.21875" style="1" customWidth="1"/>
    <col min="4" max="4" width="20.21875" style="1" customWidth="1"/>
    <col min="5" max="5" width="8.21875" style="1" customWidth="1"/>
    <col min="6" max="7" width="16.21875" style="1" customWidth="1"/>
    <col min="8" max="8" width="3.21875" style="1" customWidth="1"/>
    <col min="9" max="9" width="13.21875" style="1" bestFit="1" customWidth="1"/>
    <col min="10" max="10" width="9.21875" style="1" bestFit="1" customWidth="1"/>
    <col min="11" max="13" width="9.21875" style="1"/>
    <col min="14" max="14" width="20.21875" style="1" bestFit="1" customWidth="1"/>
    <col min="15" max="16384" width="9.21875" style="1"/>
  </cols>
  <sheetData>
    <row r="3" spans="2:11" x14ac:dyDescent="0.25">
      <c r="C3" s="28"/>
      <c r="G3" s="3"/>
    </row>
    <row r="4" spans="2:11" x14ac:dyDescent="0.25">
      <c r="C4" s="28"/>
    </row>
    <row r="5" spans="2:11" ht="17.399999999999999" x14ac:dyDescent="0.3">
      <c r="B5" s="29"/>
      <c r="C5" s="28"/>
      <c r="G5" s="2"/>
      <c r="H5" s="2"/>
    </row>
    <row r="6" spans="2:11" x14ac:dyDescent="0.25">
      <c r="B6" s="122" t="s">
        <v>85</v>
      </c>
      <c r="C6" s="122"/>
      <c r="D6" s="122"/>
      <c r="E6" s="122"/>
      <c r="F6" s="122"/>
      <c r="G6" s="122"/>
      <c r="H6" s="122"/>
      <c r="I6" s="122"/>
    </row>
    <row r="7" spans="2:11" x14ac:dyDescent="0.25">
      <c r="B7" s="124" t="s">
        <v>110</v>
      </c>
      <c r="C7" s="130"/>
      <c r="D7" s="130"/>
      <c r="E7" s="130"/>
      <c r="F7" s="130"/>
      <c r="G7" s="130"/>
      <c r="H7" s="130"/>
      <c r="I7" s="130"/>
    </row>
    <row r="8" spans="2:11" x14ac:dyDescent="0.25">
      <c r="B8" s="130" t="s">
        <v>16</v>
      </c>
      <c r="C8" s="130"/>
      <c r="D8" s="130"/>
      <c r="E8" s="130"/>
      <c r="F8" s="130"/>
      <c r="G8" s="130"/>
      <c r="H8" s="130"/>
      <c r="I8" s="130"/>
    </row>
    <row r="9" spans="2:11" x14ac:dyDescent="0.25">
      <c r="B9" s="30"/>
      <c r="C9" s="31"/>
      <c r="D9" s="31"/>
      <c r="E9" s="31"/>
      <c r="F9" s="31"/>
      <c r="G9" s="31"/>
      <c r="H9" s="32"/>
      <c r="I9" s="31"/>
    </row>
    <row r="10" spans="2:11" x14ac:dyDescent="0.25">
      <c r="B10" s="33" t="s">
        <v>100</v>
      </c>
      <c r="C10" s="25"/>
      <c r="D10" s="25"/>
      <c r="E10" s="25"/>
      <c r="F10" s="25"/>
      <c r="G10" s="34"/>
      <c r="H10" s="35"/>
      <c r="I10" s="32"/>
    </row>
    <row r="11" spans="2:11" x14ac:dyDescent="0.25">
      <c r="B11" s="33"/>
      <c r="C11" s="25"/>
      <c r="D11" s="25"/>
      <c r="E11" s="25"/>
      <c r="F11" s="25"/>
      <c r="G11" s="11" t="s">
        <v>312</v>
      </c>
      <c r="H11" s="25"/>
      <c r="I11" s="11" t="s">
        <v>113</v>
      </c>
    </row>
    <row r="12" spans="2:11" x14ac:dyDescent="0.25">
      <c r="B12" s="13" t="s">
        <v>101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113">
        <f>('Lista de Saldos IM'!E6+'Lista de Saldos IM'!E9+'Lista de Saldos IM'!E11+'Lista de Saldos IM'!E12+'Lista de Saldos IM'!E13+'Lista de Saldos IM'!E14+'Lista de Saldos IM'!E16+'Lista de Saldos IM'!E17+'Lista de Saldos IM'!E19+'Lista de Saldos IM'!E20+'Lista de Saldos IM'!E21+'Lista de Saldos IM'!E22+'Lista de Saldos IM'!E25+'Lista de Saldos IM'!E26+'Lista de Saldos IM'!E27+'Lista de Saldos IM'!E28+'Lista de Saldos IM'!E29+'Lista de Saldos IM'!E30+'Lista de Saldos IM'!E31+'Lista de Saldos IM'!E33+'Lista de Saldos IM'!E36+'Lista de Saldos IM'!E37+'Lista de Saldos IM'!E38+'Lista de Saldos IM'!E39+'Lista de Saldos IM'!E40+'Lista de Saldos IM'!E41+'Lista de Saldos IM'!E42+'Lista de Saldos IM'!E43)/1000</f>
        <v>537.08666999999957</v>
      </c>
      <c r="H13" s="25"/>
      <c r="I13" s="25">
        <v>411.8202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114">
        <f>('Lista de Saldos IM'!E45+'Lista de Saldos IM'!E46+'Lista de Saldos IM'!E52+2000000)/1000</f>
        <v>8004.9372999999996</v>
      </c>
      <c r="H14" s="25"/>
      <c r="I14" s="25">
        <f>5209.70641+2000</f>
        <v>7209.7064099999998</v>
      </c>
      <c r="J14" s="25"/>
      <c r="K14" s="23"/>
    </row>
    <row r="15" spans="2:11" x14ac:dyDescent="0.25">
      <c r="B15" s="25" t="s">
        <v>114</v>
      </c>
      <c r="C15" s="25"/>
      <c r="D15" s="25"/>
      <c r="E15" s="25"/>
      <c r="F15" s="25"/>
      <c r="G15" s="114">
        <f>'Lista de Saldos IM'!E53/1000</f>
        <v>1502.4906299999998</v>
      </c>
      <c r="H15" s="25"/>
      <c r="I15" s="25">
        <v>2.4906299999999999</v>
      </c>
      <c r="J15" s="25"/>
    </row>
    <row r="16" spans="2:11" x14ac:dyDescent="0.25">
      <c r="B16" s="25" t="s">
        <v>20</v>
      </c>
      <c r="C16" s="25"/>
      <c r="D16" s="25"/>
      <c r="E16" s="25"/>
      <c r="F16" s="25"/>
      <c r="G16" s="111">
        <f>('Lista de Saldos IM'!E55+'Lista de Saldos IM'!E54)/1000</f>
        <v>209.09344999999999</v>
      </c>
      <c r="H16" s="25"/>
      <c r="I16" s="26">
        <v>194.51172</v>
      </c>
      <c r="J16" s="25"/>
    </row>
    <row r="17" spans="1:12" x14ac:dyDescent="0.25">
      <c r="B17"/>
      <c r="C17" s="18" t="s">
        <v>103</v>
      </c>
      <c r="D17" s="31"/>
      <c r="E17" s="25"/>
      <c r="F17" s="25"/>
      <c r="G17" s="115">
        <f>SUM(G13:G16)</f>
        <v>10253.608049999999</v>
      </c>
      <c r="H17" s="36"/>
      <c r="I17" s="36">
        <f>SUM(I13:I16)</f>
        <v>7818.5289600000006</v>
      </c>
      <c r="J17" s="36"/>
    </row>
    <row r="18" spans="1:12" ht="15" customHeight="1" x14ac:dyDescent="0.25">
      <c r="F18" s="25"/>
      <c r="G18" s="116"/>
    </row>
    <row r="19" spans="1:12" x14ac:dyDescent="0.25">
      <c r="A19"/>
      <c r="B19" s="13" t="s">
        <v>102</v>
      </c>
      <c r="C19" s="25"/>
      <c r="D19" s="25"/>
      <c r="E19" s="25"/>
      <c r="F19" s="25"/>
      <c r="G19" s="115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114">
        <f>('Lista de Saldos IM'!E59+'Lista de Saldos IM'!E63+'Lista de Saldos IM'!E64+'Lista de Saldos IM'!E65+'Lista de Saldos IM'!E66+'Lista de Saldos IM'!E68+'Lista de Saldos IM'!E69+'Lista de Saldos IM'!E70+'Lista de Saldos IM'!E71+'Lista de Saldos IM'!E82+'Lista de Saldos IM'!E80+'Lista de Saldos IM'!E67)/1000</f>
        <v>13518.309889999997</v>
      </c>
      <c r="H20" s="25"/>
      <c r="I20" s="25">
        <v>13565.580239999999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114"/>
      <c r="H21" s="25"/>
      <c r="I21" s="25"/>
      <c r="J21" s="25"/>
    </row>
    <row r="22" spans="1:12" x14ac:dyDescent="0.25">
      <c r="B22" s="1" t="s">
        <v>75</v>
      </c>
      <c r="C22" s="25"/>
      <c r="D22" s="25"/>
      <c r="E22" s="25"/>
      <c r="F22" s="25"/>
      <c r="G22" s="114">
        <f>('Lista de Saldos IM'!E56-2000000)/1000</f>
        <v>1500</v>
      </c>
      <c r="H22" s="25"/>
      <c r="I22" s="25">
        <v>1500</v>
      </c>
      <c r="J22" s="25"/>
    </row>
    <row r="23" spans="1:12" ht="13.5" customHeight="1" x14ac:dyDescent="0.25">
      <c r="B23" s="25" t="s">
        <v>97</v>
      </c>
      <c r="C23" s="25"/>
      <c r="D23" s="25"/>
      <c r="E23" s="25"/>
      <c r="F23" s="25"/>
      <c r="G23" s="26"/>
      <c r="H23" s="25"/>
      <c r="I23" s="26">
        <v>0</v>
      </c>
      <c r="J23" s="25"/>
      <c r="L23" s="25"/>
    </row>
    <row r="24" spans="1:12" x14ac:dyDescent="0.25">
      <c r="B24"/>
      <c r="C24" s="18" t="s">
        <v>104</v>
      </c>
      <c r="D24" s="31"/>
      <c r="E24" s="25"/>
      <c r="F24" s="25"/>
      <c r="G24" s="36">
        <f>SUM(G20:G23)</f>
        <v>15018.309889999997</v>
      </c>
      <c r="H24" s="25"/>
      <c r="I24" s="36">
        <f>SUM(I20:I23)</f>
        <v>15065.580239999999</v>
      </c>
      <c r="J24" s="25"/>
    </row>
    <row r="25" spans="1:12" x14ac:dyDescent="0.25">
      <c r="H25" s="36"/>
      <c r="J25" s="36"/>
    </row>
    <row r="26" spans="1:12" x14ac:dyDescent="0.25">
      <c r="B26"/>
      <c r="C26" s="30"/>
      <c r="D26" s="31"/>
      <c r="E26" s="25"/>
      <c r="F26" s="25"/>
      <c r="G26" s="37"/>
      <c r="H26" s="36"/>
      <c r="I26" s="37"/>
      <c r="J26" s="36"/>
    </row>
    <row r="27" spans="1:12" ht="13.8" thickBot="1" x14ac:dyDescent="0.3">
      <c r="B27" s="25"/>
      <c r="C27" s="6" t="s">
        <v>105</v>
      </c>
      <c r="D27" s="30"/>
      <c r="E27" s="25"/>
      <c r="F27" s="25"/>
      <c r="G27" s="38">
        <f>+G24+G17</f>
        <v>25271.917939999996</v>
      </c>
      <c r="H27" s="25"/>
      <c r="I27" s="38">
        <f>+I24+I17</f>
        <v>22884.109199999999</v>
      </c>
      <c r="J27" s="25"/>
    </row>
    <row r="28" spans="1:12" ht="13.8" thickTop="1" x14ac:dyDescent="0.25">
      <c r="H28" s="36"/>
      <c r="J28" s="36"/>
    </row>
    <row r="30" spans="1:12" x14ac:dyDescent="0.25">
      <c r="G30" s="110"/>
    </row>
    <row r="31" spans="1:12" x14ac:dyDescent="0.25">
      <c r="B31" s="33" t="s">
        <v>23</v>
      </c>
      <c r="C31" s="25"/>
      <c r="D31" s="25"/>
      <c r="E31" s="25"/>
      <c r="F31" s="25"/>
      <c r="G31" s="109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x14ac:dyDescent="0.25">
      <c r="B33" s="13" t="s">
        <v>101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25">
        <f>-'Lista de Saldos IM'!E84/1000</f>
        <v>9429.947189999999</v>
      </c>
      <c r="H35" s="25"/>
      <c r="I35" s="25">
        <v>7115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81">
        <f>-'Lista de Saldos IM'!E85/1000</f>
        <v>837.36901</v>
      </c>
      <c r="H36" s="25"/>
      <c r="I36" s="81">
        <v>925.75023999999996</v>
      </c>
      <c r="J36" s="25"/>
    </row>
    <row r="37" spans="2:14" x14ac:dyDescent="0.25">
      <c r="B37" s="1" t="s">
        <v>26</v>
      </c>
      <c r="C37" s="25"/>
      <c r="D37" s="25"/>
      <c r="E37" s="25"/>
      <c r="F37" s="25"/>
      <c r="G37" s="26">
        <f>-'Lista de Saldos IM'!E86/1000</f>
        <v>91.869350000000011</v>
      </c>
      <c r="H37" s="25"/>
      <c r="I37" s="26">
        <v>0</v>
      </c>
      <c r="J37" s="25"/>
      <c r="N37" s="112"/>
    </row>
    <row r="38" spans="2:14" x14ac:dyDescent="0.25">
      <c r="B38" s="25"/>
      <c r="C38" s="25"/>
      <c r="D38" s="25"/>
      <c r="E38" s="25"/>
      <c r="F38" s="25"/>
      <c r="G38" s="13">
        <f>SUM(G35:G37)</f>
        <v>10359.18555</v>
      </c>
      <c r="H38" s="13"/>
      <c r="I38" s="13">
        <f>SUM(I35:I37)</f>
        <v>8040.7502400000003</v>
      </c>
      <c r="J38" s="13"/>
    </row>
    <row r="39" spans="2:14" x14ac:dyDescent="0.25">
      <c r="G39" s="25"/>
      <c r="I39" s="25"/>
    </row>
    <row r="40" spans="2:14" x14ac:dyDescent="0.25">
      <c r="B40" s="25" t="s">
        <v>27</v>
      </c>
      <c r="C40" s="25"/>
      <c r="D40" s="25"/>
      <c r="E40" s="25"/>
      <c r="F40" s="65"/>
      <c r="G40" s="25">
        <f>(-'Lista de Saldos IM'!E88-'Lista de Saldos IM'!E89)/1000</f>
        <v>475.58668</v>
      </c>
      <c r="H40" s="25"/>
      <c r="I40" s="25">
        <v>484.06860999999998</v>
      </c>
      <c r="J40" s="25"/>
    </row>
    <row r="41" spans="2:14" x14ac:dyDescent="0.25">
      <c r="B41" s="25" t="s">
        <v>28</v>
      </c>
      <c r="C41" s="25"/>
      <c r="D41" s="25"/>
      <c r="E41" s="25"/>
      <c r="F41" s="65"/>
      <c r="G41" s="111">
        <f>(-'Lista de Saldos IM'!E91-'Lista de Saldos IM'!E92-'Lista de Saldos IM'!E93-'Lista de Saldos IM'!E94-'Lista de Saldos IM'!E95-'Lista de Saldos IM'!E96-'Lista de Saldos IM'!E97-'Lista de Saldos IM'!E98-'Lista de Saldos IM'!E100-'Lista de Saldos IM'!E104-'Lista de Saldos IM'!E102-'Lista de Saldos IM'!E99)/1000</f>
        <v>299.09302999999994</v>
      </c>
      <c r="H41" s="25"/>
      <c r="I41" s="26">
        <v>231.32704999999999</v>
      </c>
      <c r="J41" s="25"/>
    </row>
    <row r="42" spans="2:14" x14ac:dyDescent="0.25">
      <c r="B42" s="39"/>
      <c r="C42" s="30"/>
      <c r="D42"/>
      <c r="E42"/>
      <c r="F42"/>
      <c r="G42" s="36">
        <f>SUM(G40:G41)</f>
        <v>774.67970999999989</v>
      </c>
      <c r="H42" s="25"/>
      <c r="I42" s="36">
        <f>SUM(I40:I41)</f>
        <v>715.39565999999991</v>
      </c>
      <c r="J42" s="25"/>
    </row>
    <row r="43" spans="2:14" x14ac:dyDescent="0.25">
      <c r="B43" s="39"/>
      <c r="C43" s="30"/>
      <c r="D43"/>
      <c r="E43"/>
      <c r="F43"/>
      <c r="G43" s="36"/>
      <c r="H43" s="25"/>
      <c r="I43" s="36"/>
      <c r="J43" s="25"/>
    </row>
    <row r="44" spans="2:14" x14ac:dyDescent="0.25">
      <c r="B44" s="39"/>
      <c r="C44" s="18" t="s">
        <v>106</v>
      </c>
      <c r="D44"/>
      <c r="E44"/>
      <c r="F44"/>
      <c r="G44" s="36">
        <f>G38+G42</f>
        <v>11133.86526</v>
      </c>
      <c r="H44" s="25"/>
      <c r="I44" s="36">
        <f>I38+I42</f>
        <v>8756.1458999999995</v>
      </c>
      <c r="J44" s="25"/>
    </row>
    <row r="45" spans="2:14" x14ac:dyDescent="0.25">
      <c r="B45" s="39"/>
      <c r="C45" s="30"/>
      <c r="D45"/>
      <c r="E45"/>
      <c r="F45"/>
      <c r="G45" s="36"/>
      <c r="H45" s="25"/>
      <c r="I45" s="36"/>
      <c r="J45" s="25"/>
    </row>
    <row r="46" spans="2:14" x14ac:dyDescent="0.25">
      <c r="B46" s="13" t="s">
        <v>102</v>
      </c>
      <c r="C46" s="30"/>
      <c r="D46"/>
      <c r="E46"/>
      <c r="F46"/>
      <c r="G46" s="36"/>
      <c r="H46" s="25"/>
      <c r="I46" s="36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x14ac:dyDescent="0.25">
      <c r="B48" t="s">
        <v>98</v>
      </c>
      <c r="C48"/>
      <c r="D48"/>
      <c r="E48"/>
      <c r="F48"/>
      <c r="G48" s="40">
        <f>1039717.39/1000</f>
        <v>1039.71739</v>
      </c>
      <c r="H48" s="41"/>
      <c r="I48" s="40">
        <v>1039.71739</v>
      </c>
      <c r="J48" s="41"/>
    </row>
    <row r="49" spans="2:12" x14ac:dyDescent="0.25">
      <c r="B49" s="25" t="s">
        <v>29</v>
      </c>
      <c r="C49"/>
      <c r="D49"/>
      <c r="E49"/>
      <c r="F49" s="65"/>
      <c r="G49" s="26">
        <f>(-'Lista de Saldos IM'!E106-'Lista de Saldos IM'!E87)/1000</f>
        <v>4461.8220600000004</v>
      </c>
      <c r="H49"/>
      <c r="I49" s="26">
        <v>4765.2182599999996</v>
      </c>
      <c r="J49"/>
    </row>
    <row r="50" spans="2:12" x14ac:dyDescent="0.25">
      <c r="B50" s="25"/>
      <c r="C50"/>
      <c r="D50"/>
      <c r="E50"/>
      <c r="F50" s="65"/>
      <c r="G50" s="25"/>
      <c r="H50"/>
      <c r="I50" s="25"/>
      <c r="J50"/>
    </row>
    <row r="51" spans="2:12" x14ac:dyDescent="0.25">
      <c r="C51" s="18" t="s">
        <v>107</v>
      </c>
      <c r="D51" s="25"/>
      <c r="E51" s="25"/>
      <c r="F51" s="25"/>
      <c r="G51" s="36">
        <f>SUM(G48:G49)</f>
        <v>5501.5394500000002</v>
      </c>
      <c r="H51"/>
      <c r="I51" s="36">
        <f>SUM(I48:I49)</f>
        <v>5804.9356499999994</v>
      </c>
      <c r="J51"/>
    </row>
    <row r="52" spans="2:12" x14ac:dyDescent="0.25">
      <c r="C52" s="30"/>
      <c r="D52" s="25"/>
      <c r="E52" s="25"/>
      <c r="F52" s="25"/>
      <c r="G52" s="36"/>
      <c r="H52"/>
      <c r="I52" s="36"/>
      <c r="J52"/>
    </row>
    <row r="53" spans="2:12" x14ac:dyDescent="0.25">
      <c r="C53" s="18" t="s">
        <v>99</v>
      </c>
      <c r="G53" s="64">
        <f>+G44+G51</f>
        <v>16635.404710000003</v>
      </c>
      <c r="H53" s="25"/>
      <c r="I53" s="64">
        <f>+I44+I51</f>
        <v>14561.081549999999</v>
      </c>
      <c r="J53" s="25"/>
    </row>
    <row r="54" spans="2:12" x14ac:dyDescent="0.25">
      <c r="B54" s="25"/>
      <c r="D54" s="30"/>
      <c r="E54" s="25"/>
      <c r="F54" s="25"/>
      <c r="G54" s="23"/>
      <c r="H54" s="36"/>
      <c r="I54" s="23"/>
      <c r="J54" s="36"/>
    </row>
    <row r="55" spans="2:12" x14ac:dyDescent="0.25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v>2301.6970000000001</v>
      </c>
      <c r="H57" s="25"/>
      <c r="I57" s="25">
        <v>2301.6970000000001</v>
      </c>
      <c r="J57" s="25"/>
    </row>
    <row r="58" spans="2:12" x14ac:dyDescent="0.25">
      <c r="B58" s="25" t="s">
        <v>91</v>
      </c>
      <c r="C58" s="25"/>
      <c r="D58" s="25"/>
      <c r="E58" s="25"/>
      <c r="F58" s="25"/>
      <c r="G58" s="25"/>
      <c r="H58" s="25"/>
      <c r="I58" s="25"/>
      <c r="J58" s="25"/>
    </row>
    <row r="59" spans="2:12" x14ac:dyDescent="0.25">
      <c r="B59" s="1" t="s">
        <v>32</v>
      </c>
      <c r="G59" s="25">
        <f>6021330.65/1000</f>
        <v>6021.3306500000008</v>
      </c>
      <c r="I59" s="25">
        <v>4954.7006600000004</v>
      </c>
      <c r="L59" s="23"/>
    </row>
    <row r="60" spans="2:12" x14ac:dyDescent="0.25">
      <c r="B60" s="27" t="s">
        <v>33</v>
      </c>
      <c r="C60" s="25"/>
      <c r="D60" s="25"/>
      <c r="E60" s="25"/>
      <c r="F60" s="25"/>
      <c r="G60" s="43">
        <f>RESULTADO!H52</f>
        <v>313.48557999999991</v>
      </c>
      <c r="H60" s="25"/>
      <c r="I60" s="43">
        <v>1066.6299899999999</v>
      </c>
      <c r="J60" s="25"/>
    </row>
    <row r="61" spans="2:12" x14ac:dyDescent="0.25">
      <c r="B61" s="25"/>
      <c r="C61" s="6" t="s">
        <v>108</v>
      </c>
      <c r="D61" s="31"/>
      <c r="E61" s="25"/>
      <c r="F61" s="25"/>
      <c r="G61" s="37">
        <f>SUM(G57:G60)</f>
        <v>8636.5132300000005</v>
      </c>
      <c r="H61" s="36"/>
      <c r="I61" s="37">
        <f>SUM(I57:I60)</f>
        <v>8323.02765</v>
      </c>
      <c r="J61" s="36"/>
    </row>
    <row r="62" spans="2:12" x14ac:dyDescent="0.25">
      <c r="B62"/>
      <c r="C62"/>
      <c r="D62"/>
      <c r="E62"/>
      <c r="F62"/>
      <c r="G62"/>
      <c r="H62"/>
      <c r="I62"/>
      <c r="J62"/>
    </row>
    <row r="63" spans="2:12" ht="13.8" thickBot="1" x14ac:dyDescent="0.3">
      <c r="B63"/>
      <c r="C63" s="6" t="s">
        <v>109</v>
      </c>
      <c r="D63" s="30"/>
      <c r="E63" s="25"/>
      <c r="F63" s="25"/>
      <c r="G63" s="22">
        <f>+G53+G61</f>
        <v>25271.917940000003</v>
      </c>
      <c r="H63" s="36"/>
      <c r="I63" s="22">
        <f>+I53+I61</f>
        <v>22884.109199999999</v>
      </c>
      <c r="J63" s="36"/>
    </row>
    <row r="64" spans="2:12" ht="13.8" thickTop="1" x14ac:dyDescent="0.25">
      <c r="B64"/>
      <c r="C64"/>
      <c r="D64"/>
      <c r="E64"/>
      <c r="F64"/>
      <c r="G64" s="42"/>
      <c r="H64"/>
      <c r="I64"/>
      <c r="J64" s="76"/>
    </row>
    <row r="65" spans="2:9" x14ac:dyDescent="0.25">
      <c r="B65"/>
      <c r="C65"/>
      <c r="D65"/>
      <c r="E65"/>
      <c r="F65"/>
      <c r="G65" s="42"/>
      <c r="H65"/>
      <c r="I65"/>
    </row>
    <row r="66" spans="2:9" x14ac:dyDescent="0.25">
      <c r="B66"/>
      <c r="C66"/>
      <c r="D66"/>
      <c r="E66"/>
      <c r="F66"/>
      <c r="G66" s="53"/>
      <c r="H66" s="25"/>
      <c r="I66" s="25"/>
    </row>
    <row r="67" spans="2:9" x14ac:dyDescent="0.25">
      <c r="B67" s="25"/>
      <c r="C67" s="25"/>
      <c r="D67" s="25"/>
      <c r="E67" s="25"/>
      <c r="F67" s="25"/>
      <c r="G67" s="25"/>
      <c r="H67" s="25"/>
      <c r="I67" s="25"/>
    </row>
    <row r="68" spans="2:9" x14ac:dyDescent="0.25">
      <c r="B68" s="25"/>
      <c r="C68"/>
      <c r="D68"/>
      <c r="E68"/>
      <c r="F68"/>
      <c r="G68" s="44"/>
      <c r="H68"/>
      <c r="I68" s="25"/>
    </row>
    <row r="69" spans="2:9" x14ac:dyDescent="0.25">
      <c r="B69" s="26"/>
      <c r="C69" s="26"/>
      <c r="D69" s="25"/>
      <c r="E69" s="31"/>
      <c r="F69" s="45"/>
      <c r="G69" s="45"/>
      <c r="H69" s="31"/>
      <c r="I69" s="25"/>
    </row>
    <row r="70" spans="2:9" x14ac:dyDescent="0.25">
      <c r="B70" s="127" t="s">
        <v>90</v>
      </c>
      <c r="C70" s="127"/>
      <c r="D70" s="25"/>
      <c r="F70" s="131" t="s">
        <v>96</v>
      </c>
      <c r="G70" s="132"/>
      <c r="H70" s="25"/>
      <c r="I70" s="32"/>
    </row>
    <row r="71" spans="2:9" x14ac:dyDescent="0.25">
      <c r="B71" s="127"/>
      <c r="C71" s="127"/>
      <c r="D71" s="25"/>
      <c r="E71"/>
      <c r="F71" s="128"/>
      <c r="G71" s="128"/>
      <c r="H71" s="32"/>
      <c r="I71" s="32"/>
    </row>
    <row r="72" spans="2:9" x14ac:dyDescent="0.25">
      <c r="B72" s="32"/>
      <c r="C72" s="25"/>
      <c r="D72" s="32"/>
      <c r="E72" s="31"/>
      <c r="F72" s="31"/>
      <c r="G72" s="31"/>
      <c r="H72" s="31"/>
      <c r="I72" s="31"/>
    </row>
    <row r="73" spans="2:9" x14ac:dyDescent="0.25">
      <c r="D73" s="31"/>
      <c r="H73" s="25"/>
      <c r="I73" s="25"/>
    </row>
    <row r="74" spans="2:9" x14ac:dyDescent="0.25">
      <c r="B74" s="129"/>
      <c r="C74" s="129"/>
      <c r="D74" s="129"/>
      <c r="E74" s="129"/>
      <c r="F74" s="129"/>
      <c r="G74" s="129"/>
      <c r="H74" s="129"/>
      <c r="I74" s="25"/>
    </row>
    <row r="75" spans="2:9" x14ac:dyDescent="0.25">
      <c r="B75" s="129"/>
      <c r="C75" s="129"/>
      <c r="D75" s="129"/>
      <c r="E75" s="129"/>
      <c r="F75" s="129"/>
      <c r="G75" s="129"/>
      <c r="H75" s="129"/>
    </row>
    <row r="76" spans="2:9" x14ac:dyDescent="0.25">
      <c r="B76" s="126"/>
      <c r="C76" s="126"/>
      <c r="D76" s="126"/>
      <c r="E76" s="126"/>
      <c r="F76" s="126"/>
      <c r="G76" s="126"/>
      <c r="H76" s="126"/>
    </row>
  </sheetData>
  <mergeCells count="10">
    <mergeCell ref="B6:I6"/>
    <mergeCell ref="B7:I7"/>
    <mergeCell ref="B8:I8"/>
    <mergeCell ref="B70:C70"/>
    <mergeCell ref="F70:G70"/>
    <mergeCell ref="B76:H76"/>
    <mergeCell ref="B71:C71"/>
    <mergeCell ref="F71:G71"/>
    <mergeCell ref="B74:H74"/>
    <mergeCell ref="B75:H75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5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91"/>
  <sheetViews>
    <sheetView showGridLines="0" tabSelected="1" zoomScale="80" zoomScaleNormal="80" workbookViewId="0">
      <selection activeCell="J7" sqref="J7"/>
    </sheetView>
  </sheetViews>
  <sheetFormatPr baseColWidth="10" defaultColWidth="9.21875" defaultRowHeight="13.2" x14ac:dyDescent="0.25"/>
  <cols>
    <col min="1" max="1" width="2.21875" style="1" customWidth="1"/>
    <col min="2" max="2" width="15" style="1" customWidth="1"/>
    <col min="3" max="3" width="32.21875" style="1" customWidth="1"/>
    <col min="4" max="4" width="4.21875" style="1" customWidth="1"/>
    <col min="5" max="5" width="16.21875" style="1" customWidth="1"/>
    <col min="6" max="6" width="3.21875" style="1" customWidth="1"/>
    <col min="7" max="7" width="4.21875" style="1" customWidth="1"/>
    <col min="8" max="8" width="16.21875" style="1" customWidth="1"/>
    <col min="9" max="9" width="9.21875" style="1"/>
    <col min="10" max="10" width="9.77734375" style="1" bestFit="1" customWidth="1"/>
    <col min="11" max="11" width="10.77734375" style="4" bestFit="1" customWidth="1"/>
    <col min="12" max="13" width="9.21875" style="1"/>
    <col min="14" max="14" width="18" style="1" bestFit="1" customWidth="1"/>
    <col min="15" max="16384" width="9.21875" style="1"/>
  </cols>
  <sheetData>
    <row r="1" spans="2:9" x14ac:dyDescent="0.25">
      <c r="E1" s="35"/>
      <c r="H1" s="35"/>
    </row>
    <row r="2" spans="2:9" x14ac:dyDescent="0.25">
      <c r="E2" s="35"/>
      <c r="H2" s="35"/>
    </row>
    <row r="3" spans="2:9" x14ac:dyDescent="0.25">
      <c r="B3" s="3" t="s">
        <v>85</v>
      </c>
      <c r="E3" s="5" t="s">
        <v>314</v>
      </c>
      <c r="G3" s="35"/>
      <c r="H3" s="5" t="s">
        <v>34</v>
      </c>
    </row>
    <row r="4" spans="2:9" x14ac:dyDescent="0.25">
      <c r="E4" s="35">
        <v>2021</v>
      </c>
      <c r="H4" s="35">
        <v>2020</v>
      </c>
    </row>
    <row r="5" spans="2:9" x14ac:dyDescent="0.25">
      <c r="E5" s="35"/>
      <c r="H5" s="35"/>
    </row>
    <row r="6" spans="2:9" x14ac:dyDescent="0.25">
      <c r="E6" s="35"/>
      <c r="H6" s="35"/>
    </row>
    <row r="7" spans="2:9" x14ac:dyDescent="0.25">
      <c r="B7" s="133" t="s">
        <v>35</v>
      </c>
      <c r="C7" s="133"/>
      <c r="D7" s="133"/>
      <c r="E7" s="133"/>
      <c r="F7" s="133"/>
      <c r="G7" s="133"/>
      <c r="H7" s="133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v>0.2</v>
      </c>
      <c r="F9" s="25"/>
      <c r="G9" s="25"/>
      <c r="H9" s="25">
        <v>0.2</v>
      </c>
    </row>
    <row r="10" spans="2:9" x14ac:dyDescent="0.25">
      <c r="E10" s="25"/>
      <c r="F10" s="25"/>
      <c r="G10" s="25"/>
      <c r="H10" s="25"/>
    </row>
    <row r="11" spans="2:9" x14ac:dyDescent="0.25">
      <c r="B11" s="1" t="s">
        <v>116</v>
      </c>
      <c r="E11" s="25">
        <v>219.9</v>
      </c>
      <c r="F11" s="25"/>
      <c r="G11" s="25"/>
      <c r="H11" s="25">
        <v>219.9</v>
      </c>
    </row>
    <row r="12" spans="2:9" x14ac:dyDescent="0.25">
      <c r="E12" s="25"/>
      <c r="F12" s="25"/>
      <c r="G12" s="25"/>
      <c r="H12" s="25"/>
    </row>
    <row r="13" spans="2:9" ht="12" customHeight="1" x14ac:dyDescent="0.25">
      <c r="B13" s="1" t="s">
        <v>37</v>
      </c>
      <c r="E13" s="117">
        <f>495389.91/1000</f>
        <v>495.38990999999999</v>
      </c>
      <c r="F13" s="25"/>
      <c r="G13" s="25"/>
      <c r="H13" s="25">
        <v>48.365639999999999</v>
      </c>
      <c r="I13" s="25"/>
    </row>
    <row r="14" spans="2:9" x14ac:dyDescent="0.25">
      <c r="E14" s="25"/>
      <c r="F14" s="25"/>
      <c r="G14" s="25"/>
      <c r="H14" s="25"/>
    </row>
    <row r="15" spans="2:9" x14ac:dyDescent="0.25">
      <c r="B15" s="1" t="s">
        <v>38</v>
      </c>
      <c r="E15" s="25">
        <f>41536.76/1000</f>
        <v>41.536760000000001</v>
      </c>
      <c r="F15" s="25"/>
      <c r="G15" s="25"/>
      <c r="H15" s="25">
        <v>143.4408</v>
      </c>
    </row>
    <row r="16" spans="2:9" x14ac:dyDescent="0.25">
      <c r="E16" s="26"/>
      <c r="F16" s="25"/>
      <c r="G16" s="25"/>
      <c r="H16" s="26"/>
      <c r="I16" s="23"/>
    </row>
    <row r="17" spans="2:10" hidden="1" x14ac:dyDescent="0.25">
      <c r="B17" s="1" t="s">
        <v>81</v>
      </c>
      <c r="E17" s="26">
        <v>0</v>
      </c>
      <c r="F17" s="25"/>
      <c r="G17" s="25"/>
      <c r="H17" s="26">
        <v>0</v>
      </c>
    </row>
    <row r="18" spans="2:10" x14ac:dyDescent="0.25">
      <c r="B18"/>
      <c r="E18" s="25"/>
      <c r="F18" s="25"/>
      <c r="G18" s="25"/>
      <c r="H18" s="25"/>
    </row>
    <row r="19" spans="2:10" ht="13.8" thickBot="1" x14ac:dyDescent="0.3">
      <c r="E19" s="48">
        <f>SUM(E9:E18)</f>
        <v>757.02666999999997</v>
      </c>
      <c r="F19" s="49"/>
      <c r="G19" s="49"/>
      <c r="H19" s="48">
        <v>411.8202</v>
      </c>
      <c r="J19" s="23"/>
    </row>
    <row r="20" spans="2:10" ht="13.8" thickTop="1" x14ac:dyDescent="0.25">
      <c r="E20"/>
      <c r="F20"/>
      <c r="G20"/>
      <c r="H20"/>
    </row>
    <row r="21" spans="2:10" x14ac:dyDescent="0.25">
      <c r="E21" s="50"/>
      <c r="F21"/>
      <c r="G21"/>
      <c r="H21" s="50"/>
    </row>
    <row r="22" spans="2:10" x14ac:dyDescent="0.25">
      <c r="B22" s="133" t="s">
        <v>39</v>
      </c>
      <c r="C22" s="133"/>
      <c r="D22" s="133"/>
      <c r="E22" s="133"/>
      <c r="F22" s="133"/>
      <c r="G22" s="133"/>
      <c r="H22" s="133"/>
    </row>
    <row r="24" spans="2:10" x14ac:dyDescent="0.25">
      <c r="B24" s="1" t="s">
        <v>40</v>
      </c>
      <c r="E24" s="25">
        <f>'Lista de Saldos IM'!E45/1000</f>
        <v>3257.0201000000002</v>
      </c>
      <c r="F24" s="25"/>
      <c r="G24" s="25"/>
      <c r="H24" s="25">
        <v>2823.3782999999999</v>
      </c>
    </row>
    <row r="25" spans="2:10" x14ac:dyDescent="0.25">
      <c r="E25" s="25"/>
      <c r="F25" s="25"/>
      <c r="G25" s="25"/>
      <c r="H25" s="25"/>
    </row>
    <row r="26" spans="2:10" x14ac:dyDescent="0.25">
      <c r="B26" s="51" t="s">
        <v>92</v>
      </c>
      <c r="F26" s="25"/>
      <c r="G26" s="25"/>
    </row>
    <row r="27" spans="2:10" x14ac:dyDescent="0.25">
      <c r="B27" s="51"/>
      <c r="E27" s="25"/>
      <c r="F27" s="25"/>
      <c r="G27" s="25"/>
      <c r="H27" s="25"/>
    </row>
    <row r="28" spans="2:10" x14ac:dyDescent="0.25">
      <c r="B28" s="1" t="s">
        <v>115</v>
      </c>
      <c r="E28" s="114">
        <f>('Lista de Saldos IM'!E46+2000000)/1000</f>
        <v>4350</v>
      </c>
      <c r="F28" s="25"/>
      <c r="G28" s="25"/>
      <c r="H28" s="25">
        <v>2350</v>
      </c>
    </row>
    <row r="29" spans="2:10" x14ac:dyDescent="0.25">
      <c r="E29" s="25"/>
      <c r="F29" s="25"/>
      <c r="G29" s="25"/>
      <c r="H29" s="25"/>
    </row>
    <row r="30" spans="2:10" hidden="1" x14ac:dyDescent="0.25">
      <c r="B30" s="52" t="s">
        <v>41</v>
      </c>
      <c r="D30" s="25"/>
      <c r="E30" s="25"/>
      <c r="F30" s="25"/>
      <c r="G30" s="25"/>
      <c r="H30" s="25"/>
    </row>
    <row r="31" spans="2:10" hidden="1" x14ac:dyDescent="0.25">
      <c r="D31" s="25"/>
      <c r="E31" s="25"/>
      <c r="F31" s="25"/>
      <c r="G31" s="25"/>
      <c r="H31" s="25"/>
    </row>
    <row r="32" spans="2:10" hidden="1" x14ac:dyDescent="0.25">
      <c r="B32" s="1" t="s">
        <v>42</v>
      </c>
      <c r="D32" s="25"/>
      <c r="E32" s="25"/>
      <c r="F32" s="25"/>
      <c r="G32" s="25"/>
      <c r="H32" s="25"/>
    </row>
    <row r="33" spans="2:12" hidden="1" x14ac:dyDescent="0.25">
      <c r="D33" s="25"/>
      <c r="E33" s="25"/>
      <c r="F33" s="25"/>
      <c r="G33" s="25"/>
      <c r="H33" s="25"/>
    </row>
    <row r="34" spans="2:12" hidden="1" x14ac:dyDescent="0.25">
      <c r="B34" s="52" t="s">
        <v>43</v>
      </c>
      <c r="D34" s="25"/>
      <c r="E34" s="25"/>
      <c r="F34" s="25"/>
      <c r="G34" s="25"/>
      <c r="H34" s="25"/>
    </row>
    <row r="35" spans="2:12" hidden="1" x14ac:dyDescent="0.25">
      <c r="D35" s="25"/>
      <c r="E35" s="25"/>
      <c r="F35" s="25"/>
      <c r="G35" s="25"/>
      <c r="H35" s="25"/>
    </row>
    <row r="36" spans="2:12" hidden="1" x14ac:dyDescent="0.25">
      <c r="B36" s="1" t="s">
        <v>83</v>
      </c>
      <c r="D36" s="25"/>
      <c r="E36" s="25"/>
      <c r="F36" s="25"/>
      <c r="G36" s="25"/>
      <c r="H36" s="25"/>
    </row>
    <row r="37" spans="2:12" hidden="1" x14ac:dyDescent="0.25">
      <c r="D37" s="25"/>
      <c r="E37" s="25"/>
      <c r="F37" s="25"/>
      <c r="G37" s="25"/>
      <c r="H37" s="25"/>
    </row>
    <row r="38" spans="2:12" hidden="1" x14ac:dyDescent="0.25">
      <c r="B38" s="1" t="s">
        <v>94</v>
      </c>
      <c r="D38" s="25"/>
      <c r="E38" s="25">
        <v>0</v>
      </c>
      <c r="F38" s="25"/>
      <c r="G38" s="25"/>
      <c r="H38" s="25">
        <v>0</v>
      </c>
    </row>
    <row r="39" spans="2:12" hidden="1" x14ac:dyDescent="0.25">
      <c r="D39" s="25"/>
      <c r="E39" s="25"/>
      <c r="F39" s="25"/>
      <c r="G39" s="25"/>
      <c r="H39" s="25"/>
    </row>
    <row r="40" spans="2:12" hidden="1" x14ac:dyDescent="0.25">
      <c r="B40" s="1" t="s">
        <v>78</v>
      </c>
      <c r="D40" s="25"/>
      <c r="E40" s="25">
        <v>0</v>
      </c>
      <c r="F40" s="25"/>
      <c r="G40" s="25"/>
      <c r="H40" s="25">
        <v>0</v>
      </c>
    </row>
    <row r="41" spans="2:12" hidden="1" x14ac:dyDescent="0.25">
      <c r="D41" s="25"/>
      <c r="E41" s="25"/>
      <c r="F41" s="25"/>
      <c r="G41" s="25"/>
      <c r="H41" s="25"/>
    </row>
    <row r="42" spans="2:12" hidden="1" x14ac:dyDescent="0.25">
      <c r="B42" s="1" t="s">
        <v>44</v>
      </c>
      <c r="D42" s="25"/>
      <c r="E42" s="25"/>
      <c r="F42" s="25"/>
      <c r="G42" s="25"/>
      <c r="H42" s="25"/>
    </row>
    <row r="43" spans="2:12" hidden="1" x14ac:dyDescent="0.25">
      <c r="D43" s="25"/>
      <c r="E43" s="25"/>
      <c r="F43" s="25"/>
      <c r="G43" s="25"/>
      <c r="H43" s="25"/>
    </row>
    <row r="44" spans="2:12" ht="11.25" hidden="1" customHeight="1" x14ac:dyDescent="0.25">
      <c r="B44" s="51" t="s">
        <v>45</v>
      </c>
      <c r="D44" s="25"/>
      <c r="E44" s="25">
        <v>0</v>
      </c>
      <c r="F44" s="25"/>
      <c r="G44" s="25"/>
      <c r="H44" s="25">
        <v>0</v>
      </c>
    </row>
    <row r="45" spans="2:12" ht="12" customHeight="1" x14ac:dyDescent="0.25">
      <c r="D45" s="25"/>
      <c r="E45" s="25"/>
      <c r="F45" s="25"/>
      <c r="G45" s="25"/>
      <c r="H45" s="25"/>
    </row>
    <row r="46" spans="2:12" ht="14.25" customHeight="1" x14ac:dyDescent="0.25">
      <c r="B46" s="1" t="s">
        <v>84</v>
      </c>
      <c r="D46" s="25"/>
      <c r="E46" s="114">
        <f>('Lista de Saldos IM'!E47-'Lista de Saldos IM'!D44-'Lista de Saldos IM'!E50+'Lista de Saldos IM'!E51+'Lista de Saldos IM'!E48+'Lista de Saldos IM'!E49)/1000</f>
        <v>178.06344000000001</v>
      </c>
      <c r="F46" s="25"/>
      <c r="G46" s="25"/>
      <c r="H46" s="25">
        <v>36.328110000000002</v>
      </c>
    </row>
    <row r="47" spans="2:12" ht="12.75" customHeight="1" x14ac:dyDescent="0.25">
      <c r="D47" s="25"/>
      <c r="E47" s="26"/>
      <c r="F47" s="25"/>
      <c r="G47" s="25"/>
      <c r="H47" s="26"/>
      <c r="L47" s="23"/>
    </row>
    <row r="48" spans="2:12" x14ac:dyDescent="0.25">
      <c r="B48" s="1" t="s">
        <v>84</v>
      </c>
      <c r="D48" s="25"/>
      <c r="E48" s="26"/>
      <c r="F48" s="25"/>
      <c r="G48" s="25"/>
      <c r="H48" s="26"/>
    </row>
    <row r="49" spans="2:14" x14ac:dyDescent="0.25">
      <c r="E49" s="25"/>
      <c r="F49" s="25"/>
      <c r="G49" s="25"/>
      <c r="H49" s="25"/>
    </row>
    <row r="50" spans="2:14" ht="13.8" thickBot="1" x14ac:dyDescent="0.3">
      <c r="E50" s="48">
        <f>SUM(E24:E49)</f>
        <v>7785.0835399999996</v>
      </c>
      <c r="F50" s="49"/>
      <c r="G50" s="49"/>
      <c r="H50" s="48">
        <f>SUM(H24:H49)</f>
        <v>5209.7064100000007</v>
      </c>
      <c r="J50" s="23"/>
      <c r="N50" s="118"/>
    </row>
    <row r="51" spans="2:14" ht="13.8" thickTop="1" x14ac:dyDescent="0.25">
      <c r="E51" s="49"/>
      <c r="F51" s="49"/>
      <c r="G51" s="49"/>
      <c r="H51" s="49"/>
    </row>
    <row r="52" spans="2:14" hidden="1" x14ac:dyDescent="0.25">
      <c r="B52" s="133" t="s">
        <v>19</v>
      </c>
      <c r="C52" s="133"/>
      <c r="D52" s="133"/>
      <c r="E52" s="133"/>
      <c r="F52" s="133"/>
      <c r="G52" s="133"/>
      <c r="H52" s="133"/>
    </row>
    <row r="53" spans="2:14" hidden="1" x14ac:dyDescent="0.25"/>
    <row r="54" spans="2:14" hidden="1" x14ac:dyDescent="0.25">
      <c r="B54" s="1" t="s">
        <v>46</v>
      </c>
      <c r="E54" s="25"/>
      <c r="F54" s="25"/>
      <c r="G54" s="25"/>
      <c r="H54" s="25"/>
    </row>
    <row r="55" spans="2:14" hidden="1" x14ac:dyDescent="0.25">
      <c r="E55" s="25"/>
      <c r="F55" s="25"/>
      <c r="G55" s="25"/>
      <c r="H55" s="25"/>
    </row>
    <row r="56" spans="2:14" hidden="1" x14ac:dyDescent="0.25">
      <c r="B56" s="1" t="s">
        <v>47</v>
      </c>
      <c r="E56" s="25"/>
      <c r="F56" s="25"/>
      <c r="G56" s="25"/>
      <c r="H56" s="25"/>
    </row>
    <row r="57" spans="2:14" hidden="1" x14ac:dyDescent="0.25">
      <c r="E57" s="25"/>
      <c r="F57" s="25"/>
      <c r="G57" s="25"/>
      <c r="H57" s="25"/>
    </row>
    <row r="58" spans="2:14" hidden="1" x14ac:dyDescent="0.25">
      <c r="B58" s="1" t="s">
        <v>48</v>
      </c>
      <c r="E58" s="25"/>
      <c r="F58" s="25"/>
      <c r="G58" s="25"/>
      <c r="H58" s="25"/>
    </row>
    <row r="59" spans="2:14" hidden="1" x14ac:dyDescent="0.25">
      <c r="E59" s="25"/>
      <c r="F59" s="25"/>
      <c r="G59" s="25"/>
      <c r="H59" s="25"/>
    </row>
    <row r="60" spans="2:14" hidden="1" x14ac:dyDescent="0.25">
      <c r="B60" s="1" t="s">
        <v>49</v>
      </c>
      <c r="E60" s="25"/>
      <c r="F60" s="25"/>
      <c r="G60" s="25"/>
      <c r="H60" s="25"/>
    </row>
    <row r="61" spans="2:14" hidden="1" x14ac:dyDescent="0.25">
      <c r="E61" s="25"/>
      <c r="F61" s="25"/>
      <c r="G61" s="25"/>
      <c r="H61" s="25"/>
    </row>
    <row r="62" spans="2:14" hidden="1" x14ac:dyDescent="0.25">
      <c r="B62" s="1" t="s">
        <v>50</v>
      </c>
      <c r="E62" s="25"/>
      <c r="F62" s="25"/>
      <c r="G62" s="25"/>
      <c r="H62" s="25"/>
    </row>
    <row r="63" spans="2:14" hidden="1" x14ac:dyDescent="0.25">
      <c r="E63" s="25"/>
      <c r="F63" s="25"/>
      <c r="G63" s="25"/>
      <c r="H63" s="25"/>
    </row>
    <row r="64" spans="2:14" hidden="1" x14ac:dyDescent="0.25">
      <c r="B64" s="1" t="s">
        <v>51</v>
      </c>
      <c r="E64" s="25"/>
      <c r="F64" s="25"/>
      <c r="G64" s="25"/>
      <c r="H64" s="25"/>
    </row>
    <row r="65" spans="2:8" hidden="1" x14ac:dyDescent="0.25">
      <c r="E65" s="25"/>
      <c r="F65" s="25"/>
      <c r="G65" s="25"/>
      <c r="H65" s="25"/>
    </row>
    <row r="66" spans="2:8" hidden="1" x14ac:dyDescent="0.25">
      <c r="B66" s="1" t="s">
        <v>52</v>
      </c>
      <c r="E66" s="25"/>
      <c r="F66" s="25"/>
      <c r="G66" s="25"/>
      <c r="H66" s="25"/>
    </row>
    <row r="67" spans="2:8" hidden="1" x14ac:dyDescent="0.25">
      <c r="E67" s="25"/>
      <c r="F67" s="25"/>
      <c r="G67" s="25"/>
      <c r="H67" s="25"/>
    </row>
    <row r="68" spans="2:8" hidden="1" x14ac:dyDescent="0.25">
      <c r="B68" s="1" t="s">
        <v>53</v>
      </c>
      <c r="E68" s="26"/>
      <c r="F68" s="25"/>
      <c r="G68" s="25"/>
      <c r="H68" s="26"/>
    </row>
    <row r="69" spans="2:8" hidden="1" x14ac:dyDescent="0.25">
      <c r="E69" s="25"/>
      <c r="F69" s="25"/>
      <c r="G69" s="25"/>
      <c r="H69" s="25"/>
    </row>
    <row r="70" spans="2:8" ht="13.8" hidden="1" thickBot="1" x14ac:dyDescent="0.3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5"/>
    <row r="72" spans="2:8" hidden="1" x14ac:dyDescent="0.25"/>
    <row r="73" spans="2:8" hidden="1" x14ac:dyDescent="0.25"/>
    <row r="74" spans="2:8" hidden="1" x14ac:dyDescent="0.25">
      <c r="E74" s="36"/>
      <c r="F74" s="36"/>
      <c r="G74" s="36"/>
      <c r="H74" s="36"/>
    </row>
    <row r="75" spans="2:8" hidden="1" x14ac:dyDescent="0.25">
      <c r="E75" s="36"/>
      <c r="F75" s="36"/>
      <c r="G75" s="36"/>
      <c r="H75" s="36"/>
    </row>
    <row r="76" spans="2:8" x14ac:dyDescent="0.25">
      <c r="E76" s="36"/>
      <c r="F76" s="36"/>
      <c r="G76" s="36"/>
      <c r="H76" s="36"/>
    </row>
    <row r="77" spans="2:8" x14ac:dyDescent="0.25">
      <c r="B77" s="133" t="s">
        <v>54</v>
      </c>
      <c r="C77" s="133"/>
      <c r="D77" s="133"/>
      <c r="E77" s="133"/>
      <c r="F77" s="133"/>
      <c r="G77" s="133"/>
      <c r="H77" s="133"/>
    </row>
    <row r="78" spans="2:8" x14ac:dyDescent="0.25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5">
      <c r="B79" s="2" t="s">
        <v>76</v>
      </c>
      <c r="E79" s="55"/>
      <c r="F79" s="25"/>
      <c r="G79" s="25"/>
      <c r="H79" s="55"/>
    </row>
    <row r="80" spans="2:8" hidden="1" x14ac:dyDescent="0.25">
      <c r="E80" s="25"/>
      <c r="F80" s="25"/>
      <c r="G80" s="25"/>
      <c r="H80" s="25"/>
    </row>
    <row r="81" spans="2:8" x14ac:dyDescent="0.25">
      <c r="B81" s="1" t="s">
        <v>95</v>
      </c>
      <c r="E81" s="56"/>
      <c r="F81" s="25"/>
      <c r="G81" s="25"/>
      <c r="H81" s="56"/>
    </row>
    <row r="82" spans="2:8" hidden="1" x14ac:dyDescent="0.25">
      <c r="E82" s="25"/>
      <c r="F82" s="25"/>
      <c r="G82" s="25"/>
      <c r="H82" s="25"/>
    </row>
    <row r="83" spans="2:8" hidden="1" x14ac:dyDescent="0.25">
      <c r="B83" s="1" t="s">
        <v>82</v>
      </c>
      <c r="E83" s="25"/>
      <c r="F83" s="25"/>
      <c r="G83" s="25"/>
      <c r="H83" s="25"/>
    </row>
    <row r="84" spans="2:8" x14ac:dyDescent="0.25">
      <c r="E84" s="25"/>
      <c r="F84" s="25"/>
      <c r="G84" s="25"/>
      <c r="H84" s="25"/>
    </row>
    <row r="85" spans="2:8" x14ac:dyDescent="0.25">
      <c r="B85" s="1" t="s">
        <v>55</v>
      </c>
      <c r="E85" s="25">
        <f>('Lista de Saldos IM'!E54+'Lista de Saldos IM'!E55)/1000</f>
        <v>209.09344999999999</v>
      </c>
      <c r="F85" s="25"/>
      <c r="G85" s="25"/>
      <c r="H85" s="25">
        <v>194.51172</v>
      </c>
    </row>
    <row r="86" spans="2:8" hidden="1" x14ac:dyDescent="0.25">
      <c r="E86" s="25"/>
      <c r="F86" s="25"/>
      <c r="G86" s="25"/>
      <c r="H86" s="25"/>
    </row>
    <row r="87" spans="2:8" hidden="1" x14ac:dyDescent="0.25">
      <c r="B87" s="1" t="s">
        <v>74</v>
      </c>
      <c r="E87" s="25"/>
      <c r="F87" s="25"/>
      <c r="G87" s="25"/>
      <c r="H87" s="25"/>
    </row>
    <row r="88" spans="2:8" x14ac:dyDescent="0.25">
      <c r="E88" s="26"/>
      <c r="F88" s="25"/>
      <c r="G88" s="25"/>
      <c r="H88" s="26"/>
    </row>
    <row r="89" spans="2:8" x14ac:dyDescent="0.25">
      <c r="E89" s="25"/>
      <c r="F89" s="25"/>
      <c r="G89" s="25"/>
      <c r="H89" s="25"/>
    </row>
    <row r="90" spans="2:8" ht="13.8" thickBot="1" x14ac:dyDescent="0.3">
      <c r="E90" s="38">
        <f>SUM(E79:E89)</f>
        <v>209.09344999999999</v>
      </c>
      <c r="F90" s="36"/>
      <c r="G90" s="36"/>
      <c r="H90" s="38">
        <f>SUM(H79:H89)</f>
        <v>194.51172</v>
      </c>
    </row>
    <row r="91" spans="2:8" ht="13.8" thickTop="1" x14ac:dyDescent="0.25">
      <c r="E91" s="36"/>
      <c r="F91" s="36"/>
      <c r="G91" s="36"/>
      <c r="H91" s="36"/>
    </row>
    <row r="92" spans="2:8" x14ac:dyDescent="0.25">
      <c r="E92" s="36"/>
      <c r="F92" s="36"/>
      <c r="G92" s="36"/>
      <c r="H92" s="36"/>
    </row>
    <row r="93" spans="2:8" x14ac:dyDescent="0.25">
      <c r="E93" s="36"/>
      <c r="F93" s="36"/>
      <c r="G93" s="36"/>
      <c r="H93" s="36"/>
    </row>
    <row r="94" spans="2:8" x14ac:dyDescent="0.25">
      <c r="E94" s="36"/>
      <c r="F94" s="36"/>
      <c r="G94" s="36"/>
      <c r="H94" s="36"/>
    </row>
    <row r="95" spans="2:8" x14ac:dyDescent="0.25">
      <c r="E95" s="36"/>
      <c r="F95" s="36"/>
      <c r="G95" s="36"/>
      <c r="H95" s="36"/>
    </row>
    <row r="96" spans="2:8" x14ac:dyDescent="0.25">
      <c r="E96" s="36"/>
      <c r="F96" s="36"/>
      <c r="G96" s="36"/>
      <c r="H96" s="36"/>
    </row>
    <row r="97" spans="2:8" x14ac:dyDescent="0.25">
      <c r="E97" s="36"/>
      <c r="F97" s="36"/>
      <c r="G97" s="36"/>
      <c r="H97" s="36"/>
    </row>
    <row r="98" spans="2:8" x14ac:dyDescent="0.25">
      <c r="E98" s="36"/>
      <c r="F98" s="36"/>
      <c r="G98" s="36"/>
      <c r="H98" s="36"/>
    </row>
    <row r="99" spans="2:8" x14ac:dyDescent="0.25">
      <c r="E99" s="36"/>
      <c r="F99" s="36"/>
      <c r="G99" s="36"/>
      <c r="H99" s="36"/>
    </row>
    <row r="100" spans="2:8" hidden="1" x14ac:dyDescent="0.25">
      <c r="E100" s="36"/>
      <c r="F100" s="36"/>
      <c r="G100" s="36"/>
      <c r="H100" s="36"/>
    </row>
    <row r="101" spans="2:8" hidden="1" x14ac:dyDescent="0.25">
      <c r="E101" s="36"/>
      <c r="F101" s="36"/>
      <c r="G101" s="36"/>
      <c r="H101" s="36"/>
    </row>
    <row r="102" spans="2:8" x14ac:dyDescent="0.25">
      <c r="E102" s="36"/>
      <c r="F102" s="36"/>
      <c r="G102" s="36"/>
      <c r="H102" s="36"/>
    </row>
    <row r="103" spans="2:8" x14ac:dyDescent="0.25">
      <c r="B103" s="133" t="s">
        <v>56</v>
      </c>
      <c r="C103" s="133"/>
      <c r="D103" s="133"/>
      <c r="E103" s="133"/>
      <c r="F103" s="133"/>
      <c r="G103" s="133"/>
      <c r="H103" s="133"/>
    </row>
    <row r="104" spans="2:8" x14ac:dyDescent="0.25">
      <c r="D104" s="23"/>
      <c r="E104" s="35"/>
      <c r="F104" s="35"/>
      <c r="G104" s="35"/>
      <c r="H104" s="35"/>
    </row>
    <row r="105" spans="2:8" x14ac:dyDescent="0.25">
      <c r="B105" s="1" t="s">
        <v>57</v>
      </c>
      <c r="D105" s="23"/>
      <c r="E105" s="23">
        <v>3660.3158199999998</v>
      </c>
      <c r="H105" s="23">
        <v>3660.3158199999998</v>
      </c>
    </row>
    <row r="106" spans="2:8" x14ac:dyDescent="0.25">
      <c r="D106" s="23"/>
      <c r="E106" s="23"/>
      <c r="H106" s="23"/>
    </row>
    <row r="107" spans="2:8" x14ac:dyDescent="0.25">
      <c r="B107" s="1" t="s">
        <v>58</v>
      </c>
      <c r="D107" s="23"/>
      <c r="E107" s="23">
        <v>4148.3412799999996</v>
      </c>
      <c r="H107" s="23">
        <v>4148.3412799999996</v>
      </c>
    </row>
    <row r="108" spans="2:8" x14ac:dyDescent="0.25">
      <c r="D108" s="23"/>
      <c r="E108" s="23"/>
      <c r="H108" s="23"/>
    </row>
    <row r="109" spans="2:8" x14ac:dyDescent="0.25">
      <c r="B109" s="1" t="s">
        <v>59</v>
      </c>
      <c r="D109" s="23"/>
      <c r="E109" s="23">
        <v>9021.6</v>
      </c>
      <c r="H109" s="23">
        <v>8932.7665799999995</v>
      </c>
    </row>
    <row r="110" spans="2:8" x14ac:dyDescent="0.25">
      <c r="D110" s="23"/>
      <c r="E110" s="121"/>
      <c r="H110" s="23"/>
    </row>
    <row r="111" spans="2:8" x14ac:dyDescent="0.25">
      <c r="B111" s="1" t="s">
        <v>60</v>
      </c>
      <c r="D111" s="23"/>
      <c r="E111" s="121">
        <f>124873.85/1000</f>
        <v>124.87385</v>
      </c>
      <c r="H111" s="23">
        <v>123.03902000000001</v>
      </c>
    </row>
    <row r="112" spans="2:8" x14ac:dyDescent="0.25">
      <c r="D112" s="23"/>
      <c r="E112" s="121"/>
      <c r="H112" s="23"/>
    </row>
    <row r="113" spans="2:8" x14ac:dyDescent="0.25">
      <c r="B113" s="1" t="s">
        <v>61</v>
      </c>
      <c r="D113" s="23"/>
      <c r="E113" s="121">
        <f>211791.83/1000</f>
        <v>211.79182999999998</v>
      </c>
      <c r="H113" s="23">
        <v>211.79182999999998</v>
      </c>
    </row>
    <row r="114" spans="2:8" x14ac:dyDescent="0.25">
      <c r="D114" s="23"/>
      <c r="E114" s="121"/>
      <c r="H114" s="23"/>
    </row>
    <row r="115" spans="2:8" x14ac:dyDescent="0.25">
      <c r="B115" s="1" t="s">
        <v>111</v>
      </c>
      <c r="D115" s="23"/>
      <c r="E115" s="121">
        <f>133541.49/1000</f>
        <v>133.54148999999998</v>
      </c>
      <c r="H115" s="23">
        <v>88.46696</v>
      </c>
    </row>
    <row r="116" spans="2:8" x14ac:dyDescent="0.25">
      <c r="D116" s="23"/>
      <c r="E116" s="23"/>
      <c r="H116" s="23"/>
    </row>
    <row r="117" spans="2:8" x14ac:dyDescent="0.25">
      <c r="B117" s="1" t="s">
        <v>62</v>
      </c>
      <c r="D117" s="23"/>
      <c r="E117" s="57">
        <f>-3782112.55/1000</f>
        <v>-3782.1125499999998</v>
      </c>
      <c r="H117" s="57">
        <v>-3599.1412500000001</v>
      </c>
    </row>
    <row r="118" spans="2:8" x14ac:dyDescent="0.25">
      <c r="D118" s="23"/>
      <c r="E118" s="23"/>
      <c r="H118" s="23"/>
    </row>
    <row r="119" spans="2:8" ht="13.8" thickBot="1" x14ac:dyDescent="0.3">
      <c r="D119" s="23"/>
      <c r="E119" s="58">
        <f>SUM(E105:E117)</f>
        <v>13518.351719999997</v>
      </c>
      <c r="H119" s="58">
        <f>SUM(H105:H117)</f>
        <v>13565.580239999999</v>
      </c>
    </row>
    <row r="120" spans="2:8" ht="13.8" thickTop="1" x14ac:dyDescent="0.25">
      <c r="D120" s="23"/>
      <c r="E120" s="19"/>
      <c r="H120" s="19"/>
    </row>
    <row r="121" spans="2:8" x14ac:dyDescent="0.25">
      <c r="B121" s="68" t="s">
        <v>75</v>
      </c>
      <c r="C121" s="68"/>
      <c r="D121" s="68"/>
      <c r="E121" s="68"/>
      <c r="F121" s="68"/>
      <c r="G121" s="68"/>
      <c r="H121" s="68"/>
    </row>
    <row r="122" spans="2:8" x14ac:dyDescent="0.25">
      <c r="C122" s="2"/>
    </row>
    <row r="123" spans="2:8" x14ac:dyDescent="0.25">
      <c r="B123" s="1" t="s">
        <v>86</v>
      </c>
      <c r="C123" s="2"/>
      <c r="D123" s="2"/>
      <c r="E123" s="25">
        <f>4000-500-2000</f>
        <v>1500</v>
      </c>
      <c r="F123" s="8"/>
      <c r="G123" s="8"/>
      <c r="H123" s="25">
        <f>4000-500</f>
        <v>3500</v>
      </c>
    </row>
    <row r="124" spans="2:8" x14ac:dyDescent="0.25">
      <c r="C124" s="2"/>
      <c r="D124" s="2"/>
      <c r="E124" s="25"/>
      <c r="F124" s="8"/>
      <c r="G124" s="8"/>
      <c r="H124" s="25"/>
    </row>
    <row r="125" spans="2:8" ht="13.8" thickBot="1" x14ac:dyDescent="0.3">
      <c r="B125" s="2"/>
      <c r="C125" s="2"/>
      <c r="D125" s="2"/>
      <c r="E125" s="73">
        <f>+E123+E124</f>
        <v>1500</v>
      </c>
      <c r="F125" s="8"/>
      <c r="G125" s="8"/>
      <c r="H125" s="73">
        <f>+H123+H124</f>
        <v>3500</v>
      </c>
    </row>
    <row r="126" spans="2:8" ht="13.8" thickTop="1" x14ac:dyDescent="0.25">
      <c r="C126" s="54"/>
      <c r="E126" s="25"/>
      <c r="F126" s="25"/>
      <c r="G126" s="25"/>
      <c r="H126" s="25"/>
    </row>
    <row r="127" spans="2:8" x14ac:dyDescent="0.25">
      <c r="B127" s="133" t="s">
        <v>63</v>
      </c>
      <c r="C127" s="133"/>
      <c r="D127" s="133"/>
      <c r="E127" s="133"/>
      <c r="F127" s="133"/>
      <c r="G127" s="133"/>
      <c r="H127" s="133"/>
    </row>
    <row r="129" spans="2:11" hidden="1" x14ac:dyDescent="0.25">
      <c r="B129" s="1" t="s">
        <v>64</v>
      </c>
      <c r="E129" s="25"/>
      <c r="H129" s="25"/>
    </row>
    <row r="130" spans="2:11" hidden="1" x14ac:dyDescent="0.25">
      <c r="E130" s="25"/>
      <c r="H130" s="25"/>
    </row>
    <row r="131" spans="2:11" x14ac:dyDescent="0.25">
      <c r="B131" s="1" t="s">
        <v>65</v>
      </c>
      <c r="E131" s="25">
        <f>BALANCE!G36</f>
        <v>837.36901</v>
      </c>
      <c r="H131" s="25">
        <f>BALANCE!I36</f>
        <v>925.75023999999996</v>
      </c>
    </row>
    <row r="132" spans="2:11" x14ac:dyDescent="0.25">
      <c r="E132" s="43"/>
      <c r="H132" s="43"/>
    </row>
    <row r="133" spans="2:11" hidden="1" x14ac:dyDescent="0.25">
      <c r="B133" s="2" t="s">
        <v>26</v>
      </c>
      <c r="E133" s="43">
        <v>0</v>
      </c>
      <c r="H133" s="43">
        <v>0</v>
      </c>
    </row>
    <row r="134" spans="2:11" x14ac:dyDescent="0.25">
      <c r="E134" s="53"/>
      <c r="H134" s="53"/>
    </row>
    <row r="135" spans="2:11" ht="13.8" thickBot="1" x14ac:dyDescent="0.3">
      <c r="E135" s="59">
        <f>SUM(E129:E133)</f>
        <v>837.36901</v>
      </c>
      <c r="F135" s="25"/>
      <c r="G135" s="25"/>
      <c r="H135" s="59">
        <f>SUM(H129:H133)</f>
        <v>925.75023999999996</v>
      </c>
    </row>
    <row r="136" spans="2:11" ht="13.8" thickTop="1" x14ac:dyDescent="0.25">
      <c r="E136" s="53"/>
      <c r="F136" s="25"/>
      <c r="G136" s="25"/>
      <c r="H136" s="53"/>
    </row>
    <row r="137" spans="2:11" x14ac:dyDescent="0.25">
      <c r="B137" s="133" t="s">
        <v>66</v>
      </c>
      <c r="C137" s="133"/>
      <c r="D137" s="133"/>
      <c r="E137" s="133"/>
      <c r="F137" s="133"/>
      <c r="G137" s="133"/>
      <c r="H137" s="133"/>
    </row>
    <row r="138" spans="2:11" x14ac:dyDescent="0.25">
      <c r="B138" s="60"/>
      <c r="C138" s="60"/>
      <c r="D138" s="60"/>
      <c r="E138" s="60"/>
      <c r="F138" s="60"/>
      <c r="G138" s="60"/>
      <c r="H138" s="60"/>
    </row>
    <row r="139" spans="2:11" hidden="1" x14ac:dyDescent="0.25">
      <c r="E139" s="35"/>
      <c r="F139" s="35"/>
      <c r="G139" s="35"/>
      <c r="H139" s="35"/>
    </row>
    <row r="140" spans="2:11" x14ac:dyDescent="0.25">
      <c r="B140" s="1" t="s">
        <v>67</v>
      </c>
      <c r="E140" s="25">
        <f>(-'Lista de Saldos IM'!E88)/1000</f>
        <v>28.616240000000001</v>
      </c>
      <c r="F140" s="25"/>
      <c r="G140" s="25"/>
      <c r="H140" s="25">
        <v>47.384709999999998</v>
      </c>
      <c r="J140" s="25"/>
      <c r="K140" s="25"/>
    </row>
    <row r="141" spans="2:11" x14ac:dyDescent="0.25">
      <c r="E141" s="25"/>
      <c r="F141" s="25"/>
      <c r="G141" s="25"/>
      <c r="H141" s="25"/>
      <c r="J141" s="25"/>
      <c r="K141" s="25"/>
    </row>
    <row r="142" spans="2:11" hidden="1" x14ac:dyDescent="0.25">
      <c r="B142" s="1" t="s">
        <v>68</v>
      </c>
      <c r="E142" s="25">
        <v>0</v>
      </c>
      <c r="F142" s="25"/>
      <c r="G142" s="25"/>
      <c r="H142" s="25">
        <v>0</v>
      </c>
      <c r="J142" s="25"/>
      <c r="K142" s="25"/>
    </row>
    <row r="143" spans="2:11" hidden="1" x14ac:dyDescent="0.25">
      <c r="E143" s="25"/>
      <c r="F143" s="25"/>
      <c r="G143" s="25"/>
      <c r="H143" s="25"/>
      <c r="K143" s="25"/>
    </row>
    <row r="144" spans="2:11" hidden="1" x14ac:dyDescent="0.25">
      <c r="B144" s="1" t="s">
        <v>69</v>
      </c>
      <c r="E144" s="25"/>
      <c r="F144" s="25"/>
      <c r="G144" s="25"/>
      <c r="H144" s="25"/>
      <c r="K144" s="25"/>
    </row>
    <row r="145" spans="2:11" hidden="1" x14ac:dyDescent="0.25">
      <c r="E145" s="25"/>
      <c r="F145" s="25"/>
      <c r="G145" s="25"/>
      <c r="H145" s="25"/>
      <c r="K145" s="25"/>
    </row>
    <row r="146" spans="2:11" x14ac:dyDescent="0.25">
      <c r="B146" s="1" t="s">
        <v>70</v>
      </c>
      <c r="E146" s="26">
        <f>446970.44/1000</f>
        <v>446.97044</v>
      </c>
      <c r="F146" s="25"/>
      <c r="G146" s="25"/>
      <c r="H146" s="26">
        <v>436.68390000000005</v>
      </c>
      <c r="K146" s="25"/>
    </row>
    <row r="147" spans="2:11" x14ac:dyDescent="0.25">
      <c r="E147" s="25"/>
      <c r="F147" s="25"/>
      <c r="G147" s="25"/>
      <c r="H147" s="25"/>
      <c r="K147" s="25"/>
    </row>
    <row r="148" spans="2:11" ht="13.8" thickBot="1" x14ac:dyDescent="0.3">
      <c r="E148" s="38">
        <f>SUM(E140:E146)</f>
        <v>475.58668</v>
      </c>
      <c r="F148" s="36"/>
      <c r="G148" s="36"/>
      <c r="H148" s="38">
        <f>SUM(H140:H146)</f>
        <v>484.06861000000004</v>
      </c>
      <c r="K148" s="36"/>
    </row>
    <row r="149" spans="2:11" ht="13.8" thickTop="1" x14ac:dyDescent="0.25">
      <c r="E149" s="36"/>
      <c r="F149" s="36"/>
      <c r="G149" s="36"/>
      <c r="H149" s="36"/>
    </row>
    <row r="150" spans="2:11" x14ac:dyDescent="0.25">
      <c r="B150" s="133" t="s">
        <v>71</v>
      </c>
      <c r="C150" s="133"/>
      <c r="D150" s="133"/>
      <c r="E150" s="133"/>
      <c r="F150" s="133"/>
      <c r="G150" s="133"/>
      <c r="H150" s="133"/>
    </row>
    <row r="151" spans="2:11" x14ac:dyDescent="0.25">
      <c r="B151" s="66"/>
      <c r="C151" s="66"/>
      <c r="D151" s="66"/>
      <c r="E151" s="66"/>
      <c r="F151" s="66"/>
      <c r="G151" s="66"/>
      <c r="H151" s="66"/>
    </row>
    <row r="152" spans="2:11" hidden="1" x14ac:dyDescent="0.25">
      <c r="B152" t="s">
        <v>77</v>
      </c>
      <c r="C152" s="66"/>
      <c r="D152" s="66"/>
      <c r="E152" s="13">
        <v>0</v>
      </c>
      <c r="F152" s="66"/>
      <c r="G152" s="66"/>
      <c r="H152" s="13">
        <v>0</v>
      </c>
    </row>
    <row r="153" spans="2:11" hidden="1" x14ac:dyDescent="0.25">
      <c r="E153" s="23"/>
      <c r="F153" s="23"/>
      <c r="G153" s="23"/>
      <c r="H153" s="23"/>
    </row>
    <row r="154" spans="2:11" hidden="1" x14ac:dyDescent="0.25">
      <c r="B154" s="1" t="s">
        <v>72</v>
      </c>
      <c r="E154" s="13">
        <v>0</v>
      </c>
      <c r="H154" s="13">
        <v>0</v>
      </c>
    </row>
    <row r="155" spans="2:11" hidden="1" x14ac:dyDescent="0.25">
      <c r="E155" s="13"/>
      <c r="H155" s="13"/>
    </row>
    <row r="156" spans="2:11" x14ac:dyDescent="0.25">
      <c r="B156" s="1" t="s">
        <v>73</v>
      </c>
      <c r="E156" s="26">
        <f>BALANCE!G49</f>
        <v>4461.8220600000004</v>
      </c>
      <c r="H156" s="26">
        <f>BALANCE!I49</f>
        <v>4765.2182599999996</v>
      </c>
    </row>
    <row r="158" spans="2:11" ht="13.8" thickBot="1" x14ac:dyDescent="0.3">
      <c r="B158" s="3"/>
      <c r="E158" s="58">
        <f>SUM(E152:E156)</f>
        <v>4461.8220600000004</v>
      </c>
      <c r="H158" s="58">
        <f>SUM(H152:H156)</f>
        <v>4765.2182599999996</v>
      </c>
    </row>
    <row r="159" spans="2:11" ht="13.8" thickTop="1" x14ac:dyDescent="0.25">
      <c r="B159" s="3"/>
      <c r="E159" s="19"/>
      <c r="H159" s="19"/>
    </row>
    <row r="160" spans="2:11" x14ac:dyDescent="0.25">
      <c r="B160" s="3"/>
      <c r="E160" s="19"/>
      <c r="H160" s="19"/>
    </row>
    <row r="161" spans="2:8" hidden="1" x14ac:dyDescent="0.25">
      <c r="B161" s="3"/>
      <c r="E161" s="19"/>
      <c r="H161" s="19"/>
    </row>
    <row r="162" spans="2:8" hidden="1" x14ac:dyDescent="0.25">
      <c r="B162" s="68" t="s">
        <v>71</v>
      </c>
      <c r="C162" s="68"/>
      <c r="D162" s="68"/>
      <c r="E162" s="61">
        <v>0</v>
      </c>
      <c r="F162" s="68"/>
      <c r="G162" s="68"/>
      <c r="H162" s="61">
        <v>0</v>
      </c>
    </row>
    <row r="163" spans="2:8" hidden="1" x14ac:dyDescent="0.25">
      <c r="E163" s="23"/>
      <c r="H163" s="23"/>
    </row>
    <row r="164" spans="2:8" ht="13.8" hidden="1" thickBot="1" x14ac:dyDescent="0.3">
      <c r="E164" s="58">
        <f>E162</f>
        <v>0</v>
      </c>
      <c r="H164" s="58">
        <f>H162</f>
        <v>0</v>
      </c>
    </row>
    <row r="165" spans="2:8" hidden="1" x14ac:dyDescent="0.25"/>
    <row r="166" spans="2:8" hidden="1" x14ac:dyDescent="0.25"/>
    <row r="183" spans="1:8" x14ac:dyDescent="0.25">
      <c r="A183" s="67"/>
      <c r="E183" s="23"/>
      <c r="H183" s="23"/>
    </row>
    <row r="184" spans="1:8" x14ac:dyDescent="0.25">
      <c r="A184" s="67"/>
      <c r="E184" s="23"/>
      <c r="H184" s="23"/>
    </row>
    <row r="185" spans="1:8" x14ac:dyDescent="0.25">
      <c r="A185" s="67"/>
    </row>
    <row r="186" spans="1:8" x14ac:dyDescent="0.25">
      <c r="A186" s="67"/>
    </row>
    <row r="187" spans="1:8" x14ac:dyDescent="0.25">
      <c r="A187" s="67"/>
    </row>
    <row r="188" spans="1:8" x14ac:dyDescent="0.25">
      <c r="A188" s="67"/>
    </row>
    <row r="189" spans="1:8" x14ac:dyDescent="0.25">
      <c r="A189" s="67"/>
    </row>
    <row r="190" spans="1:8" x14ac:dyDescent="0.25">
      <c r="A190" s="67"/>
    </row>
    <row r="191" spans="1:8" x14ac:dyDescent="0.25">
      <c r="A191" s="67"/>
    </row>
  </sheetData>
  <sortState ref="A210:J265">
    <sortCondition descending="1" ref="E210:E265"/>
  </sortState>
  <mergeCells count="8">
    <mergeCell ref="B127:H127"/>
    <mergeCell ref="B137:H137"/>
    <mergeCell ref="B150:H150"/>
    <mergeCell ref="B103:H103"/>
    <mergeCell ref="B7:H7"/>
    <mergeCell ref="B22:H22"/>
    <mergeCell ref="B52:H52"/>
    <mergeCell ref="B77:H77"/>
  </mergeCells>
  <phoneticPr fontId="0" type="noConversion"/>
  <conditionalFormatting sqref="E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391"/>
  <sheetViews>
    <sheetView showGridLines="0" topLeftCell="A82" zoomScale="80" zoomScaleNormal="80" workbookViewId="0">
      <selection activeCell="E88" sqref="E88"/>
    </sheetView>
  </sheetViews>
  <sheetFormatPr baseColWidth="10" defaultColWidth="11.44140625" defaultRowHeight="14.4" x14ac:dyDescent="0.3"/>
  <cols>
    <col min="1" max="1" width="5.77734375" style="85" customWidth="1"/>
    <col min="2" max="2" width="4.44140625" style="85" bestFit="1" customWidth="1"/>
    <col min="3" max="3" width="14.5546875" style="86" customWidth="1"/>
    <col min="4" max="4" width="47" style="85" bestFit="1" customWidth="1"/>
    <col min="5" max="7" width="16" style="87" customWidth="1"/>
    <col min="8" max="8" width="16.77734375" style="85" customWidth="1"/>
    <col min="9" max="9" width="12.77734375" style="85" customWidth="1"/>
    <col min="10" max="10" width="47" style="85" bestFit="1" customWidth="1"/>
    <col min="11" max="11" width="17.77734375" style="87" bestFit="1" customWidth="1"/>
    <col min="12" max="13" width="16.5546875" style="87" customWidth="1"/>
    <col min="14" max="16384" width="11.44140625" style="85"/>
  </cols>
  <sheetData>
    <row r="5" spans="1:13" s="82" customFormat="1" x14ac:dyDescent="0.3">
      <c r="A5" s="82" t="s">
        <v>117</v>
      </c>
      <c r="B5" s="82" t="s">
        <v>118</v>
      </c>
      <c r="C5" s="83" t="s">
        <v>119</v>
      </c>
      <c r="D5" s="83" t="s">
        <v>120</v>
      </c>
      <c r="E5" s="84" t="s">
        <v>121</v>
      </c>
      <c r="F5" s="84" t="s">
        <v>122</v>
      </c>
      <c r="G5" s="84" t="s">
        <v>123</v>
      </c>
      <c r="I5" s="82" t="s">
        <v>124</v>
      </c>
      <c r="J5" s="82" t="s">
        <v>125</v>
      </c>
      <c r="K5" s="84" t="s">
        <v>126</v>
      </c>
      <c r="L5" s="84" t="s">
        <v>127</v>
      </c>
      <c r="M5" s="84" t="s">
        <v>128</v>
      </c>
    </row>
    <row r="6" spans="1:13" x14ac:dyDescent="0.3">
      <c r="A6" s="85" t="s">
        <v>129</v>
      </c>
      <c r="B6" s="85">
        <v>139</v>
      </c>
      <c r="C6" s="86">
        <v>1111200000</v>
      </c>
      <c r="D6" s="85" t="s">
        <v>36</v>
      </c>
      <c r="E6" s="98">
        <v>160</v>
      </c>
      <c r="F6" s="98">
        <v>160</v>
      </c>
      <c r="G6" s="98"/>
      <c r="I6" s="86">
        <v>1111200000</v>
      </c>
      <c r="J6" s="85" t="s">
        <v>36</v>
      </c>
      <c r="K6" s="98">
        <v>160</v>
      </c>
      <c r="L6" s="98">
        <v>160</v>
      </c>
      <c r="M6" s="98"/>
    </row>
    <row r="7" spans="1:13" x14ac:dyDescent="0.3">
      <c r="A7" s="85" t="s">
        <v>129</v>
      </c>
      <c r="B7" s="85">
        <v>139</v>
      </c>
      <c r="E7" s="98"/>
      <c r="F7" s="98"/>
      <c r="G7" s="98"/>
      <c r="K7" s="98"/>
      <c r="L7" s="98"/>
      <c r="M7" s="98"/>
    </row>
    <row r="8" spans="1:13" x14ac:dyDescent="0.3">
      <c r="A8" s="85" t="s">
        <v>129</v>
      </c>
      <c r="B8" s="85">
        <v>139</v>
      </c>
      <c r="E8" s="98"/>
      <c r="F8" s="98"/>
      <c r="G8" s="4"/>
      <c r="K8" s="98"/>
      <c r="L8" s="98"/>
      <c r="M8" s="4"/>
    </row>
    <row r="9" spans="1:13" x14ac:dyDescent="0.3">
      <c r="A9" s="85" t="s">
        <v>129</v>
      </c>
      <c r="B9" s="85">
        <v>139</v>
      </c>
      <c r="C9" s="86">
        <v>1112100191</v>
      </c>
      <c r="D9" s="85" t="s">
        <v>130</v>
      </c>
      <c r="E9" s="98">
        <v>9650.31</v>
      </c>
      <c r="F9" s="98">
        <v>9650.31</v>
      </c>
      <c r="G9" s="98"/>
      <c r="I9" s="85">
        <v>1112100191</v>
      </c>
      <c r="J9" s="85" t="s">
        <v>130</v>
      </c>
      <c r="K9" s="100">
        <v>9650.31</v>
      </c>
      <c r="L9" s="98">
        <v>9650.31</v>
      </c>
      <c r="M9" s="98"/>
    </row>
    <row r="10" spans="1:13" x14ac:dyDescent="0.3">
      <c r="A10" s="85" t="s">
        <v>129</v>
      </c>
      <c r="B10" s="85">
        <v>139</v>
      </c>
      <c r="C10" s="86">
        <v>1112100192</v>
      </c>
      <c r="D10" s="85" t="s">
        <v>131</v>
      </c>
      <c r="E10" s="98"/>
      <c r="F10" s="98"/>
      <c r="G10" s="98"/>
      <c r="I10" s="86">
        <v>1112100192</v>
      </c>
      <c r="J10" s="85" t="s">
        <v>131</v>
      </c>
      <c r="K10" s="100"/>
      <c r="L10" s="98"/>
      <c r="M10" s="98"/>
    </row>
    <row r="11" spans="1:13" x14ac:dyDescent="0.3">
      <c r="A11" s="85" t="s">
        <v>129</v>
      </c>
      <c r="B11" s="85">
        <v>139</v>
      </c>
      <c r="C11" s="86">
        <v>1112100193</v>
      </c>
      <c r="D11" s="85" t="s">
        <v>132</v>
      </c>
      <c r="E11" s="98">
        <v>282082.09000000003</v>
      </c>
      <c r="F11" s="98">
        <v>192688.11</v>
      </c>
      <c r="G11" s="98"/>
      <c r="I11" s="85">
        <v>1112100193</v>
      </c>
      <c r="J11" s="85" t="s">
        <v>132</v>
      </c>
      <c r="K11" s="100">
        <v>282082.09000000003</v>
      </c>
      <c r="L11" s="98">
        <v>192688.11</v>
      </c>
      <c r="M11" s="98"/>
    </row>
    <row r="12" spans="1:13" x14ac:dyDescent="0.3">
      <c r="A12" s="85" t="s">
        <v>129</v>
      </c>
      <c r="B12" s="85">
        <v>139</v>
      </c>
      <c r="C12" s="86">
        <v>1112100196</v>
      </c>
      <c r="D12" s="85" t="s">
        <v>133</v>
      </c>
      <c r="E12" s="98">
        <v>-17551.91</v>
      </c>
      <c r="F12" s="98">
        <v>-17551.91</v>
      </c>
      <c r="G12" s="98"/>
      <c r="I12" s="85">
        <v>1112100196</v>
      </c>
      <c r="J12" s="85" t="s">
        <v>133</v>
      </c>
      <c r="K12" s="100">
        <v>-17551.91</v>
      </c>
      <c r="L12" s="98">
        <v>-17551.91</v>
      </c>
      <c r="M12" s="98"/>
    </row>
    <row r="13" spans="1:13" x14ac:dyDescent="0.3">
      <c r="A13" s="85" t="s">
        <v>129</v>
      </c>
      <c r="B13" s="85">
        <v>139</v>
      </c>
      <c r="C13" s="86">
        <v>1112100197</v>
      </c>
      <c r="D13" s="85" t="s">
        <v>134</v>
      </c>
      <c r="E13" s="98">
        <v>-212833.27</v>
      </c>
      <c r="F13" s="98">
        <v>-110614.71</v>
      </c>
      <c r="G13" s="98"/>
      <c r="I13" s="85">
        <v>1112100197</v>
      </c>
      <c r="J13" s="85" t="s">
        <v>134</v>
      </c>
      <c r="K13" s="100">
        <v>-212833.27</v>
      </c>
      <c r="L13" s="98">
        <v>-110614.71</v>
      </c>
      <c r="M13" s="98"/>
    </row>
    <row r="14" spans="1:13" x14ac:dyDescent="0.3">
      <c r="A14" s="85" t="s">
        <v>129</v>
      </c>
      <c r="B14" s="85">
        <v>139</v>
      </c>
      <c r="C14" s="86">
        <v>1112100201</v>
      </c>
      <c r="D14" s="85" t="s">
        <v>135</v>
      </c>
      <c r="E14" s="98">
        <v>8231.16</v>
      </c>
      <c r="F14" s="98">
        <v>8231.16</v>
      </c>
      <c r="G14" s="98"/>
      <c r="I14" s="85">
        <v>1112100201</v>
      </c>
      <c r="J14" s="85" t="s">
        <v>135</v>
      </c>
      <c r="K14" s="98">
        <v>8231.16</v>
      </c>
      <c r="L14" s="98">
        <v>8231.16</v>
      </c>
      <c r="M14" s="98"/>
    </row>
    <row r="15" spans="1:13" x14ac:dyDescent="0.3">
      <c r="A15" s="85" t="s">
        <v>129</v>
      </c>
      <c r="B15" s="85">
        <v>139</v>
      </c>
      <c r="C15" s="86">
        <v>1112100203</v>
      </c>
      <c r="D15" s="85" t="s">
        <v>136</v>
      </c>
      <c r="E15" s="98"/>
      <c r="F15" s="98"/>
      <c r="G15" s="98"/>
      <c r="I15" s="85">
        <v>1112100203</v>
      </c>
      <c r="J15" s="85" t="s">
        <v>136</v>
      </c>
      <c r="K15" s="98"/>
      <c r="L15" s="98"/>
      <c r="M15" s="98"/>
    </row>
    <row r="16" spans="1:13" x14ac:dyDescent="0.3">
      <c r="A16" s="85" t="s">
        <v>129</v>
      </c>
      <c r="B16" s="85">
        <v>139</v>
      </c>
      <c r="C16" s="86">
        <v>1112100207</v>
      </c>
      <c r="D16" s="85" t="s">
        <v>137</v>
      </c>
      <c r="E16" s="98">
        <v>-8231.16</v>
      </c>
      <c r="F16" s="98">
        <v>-8182.4</v>
      </c>
      <c r="G16" s="98"/>
      <c r="I16" s="85">
        <v>1112100207</v>
      </c>
      <c r="J16" s="85" t="s">
        <v>137</v>
      </c>
      <c r="K16" s="98">
        <v>-8231.16</v>
      </c>
      <c r="L16" s="98">
        <v>-8182.4</v>
      </c>
      <c r="M16" s="98"/>
    </row>
    <row r="17" spans="1:13" x14ac:dyDescent="0.3">
      <c r="A17" s="85" t="s">
        <v>129</v>
      </c>
      <c r="B17" s="85">
        <v>139</v>
      </c>
      <c r="C17" s="86">
        <v>1112100221</v>
      </c>
      <c r="D17" s="85" t="s">
        <v>138</v>
      </c>
      <c r="E17" s="98">
        <v>49239.69</v>
      </c>
      <c r="F17" s="98">
        <v>49239.69</v>
      </c>
      <c r="G17" s="98"/>
      <c r="I17" s="85">
        <v>1112100221</v>
      </c>
      <c r="J17" s="85" t="s">
        <v>138</v>
      </c>
      <c r="K17" s="98">
        <v>49239.69</v>
      </c>
      <c r="L17" s="98">
        <v>49239.69</v>
      </c>
      <c r="M17" s="98"/>
    </row>
    <row r="18" spans="1:13" x14ac:dyDescent="0.3">
      <c r="A18" s="85" t="s">
        <v>129</v>
      </c>
      <c r="B18" s="85">
        <v>139</v>
      </c>
      <c r="C18" s="86">
        <v>1112100222</v>
      </c>
      <c r="D18" s="85" t="s">
        <v>139</v>
      </c>
      <c r="E18" s="98"/>
      <c r="F18" s="98"/>
      <c r="G18" s="98"/>
      <c r="I18" s="85">
        <v>1112100222</v>
      </c>
      <c r="J18" s="85" t="s">
        <v>139</v>
      </c>
      <c r="K18" s="98"/>
      <c r="L18" s="98"/>
      <c r="M18" s="98"/>
    </row>
    <row r="19" spans="1:13" x14ac:dyDescent="0.3">
      <c r="A19" s="85" t="s">
        <v>129</v>
      </c>
      <c r="B19" s="85">
        <v>139</v>
      </c>
      <c r="C19" s="86">
        <v>1112100223</v>
      </c>
      <c r="D19" s="85" t="s">
        <v>140</v>
      </c>
      <c r="E19" s="98">
        <v>728567.37</v>
      </c>
      <c r="F19" s="98">
        <v>560715.18000000005</v>
      </c>
      <c r="G19" s="98"/>
      <c r="I19" s="85">
        <v>1112100223</v>
      </c>
      <c r="J19" s="85" t="s">
        <v>140</v>
      </c>
      <c r="K19" s="98">
        <v>728567.37</v>
      </c>
      <c r="L19" s="98">
        <v>560715.18000000005</v>
      </c>
      <c r="M19" s="98"/>
    </row>
    <row r="20" spans="1:13" x14ac:dyDescent="0.3">
      <c r="A20" s="85" t="s">
        <v>129</v>
      </c>
      <c r="B20" s="85">
        <v>139</v>
      </c>
      <c r="C20" s="86">
        <v>1112100226</v>
      </c>
      <c r="D20" s="85" t="s">
        <v>141</v>
      </c>
      <c r="E20" s="98">
        <v>-5876.56</v>
      </c>
      <c r="F20" s="98">
        <v>-5876.56</v>
      </c>
      <c r="G20" s="98"/>
      <c r="I20" s="85">
        <v>1112100226</v>
      </c>
      <c r="J20" s="85" t="s">
        <v>141</v>
      </c>
      <c r="K20" s="98">
        <v>-5876.56</v>
      </c>
      <c r="L20" s="98">
        <v>-5876.56</v>
      </c>
      <c r="M20" s="98"/>
    </row>
    <row r="21" spans="1:13" x14ac:dyDescent="0.3">
      <c r="A21" s="85" t="s">
        <v>129</v>
      </c>
      <c r="B21" s="85">
        <v>139</v>
      </c>
      <c r="C21" s="86">
        <v>1112100227</v>
      </c>
      <c r="D21" s="85" t="s">
        <v>142</v>
      </c>
      <c r="E21" s="98">
        <v>-689873.23</v>
      </c>
      <c r="F21" s="98">
        <v>-496441.39</v>
      </c>
      <c r="G21" s="98"/>
      <c r="I21" s="85">
        <v>1112100227</v>
      </c>
      <c r="J21" s="85" t="s">
        <v>142</v>
      </c>
      <c r="K21" s="98">
        <v>-689873.23</v>
      </c>
      <c r="L21" s="98">
        <v>-496441.39</v>
      </c>
      <c r="M21" s="98"/>
    </row>
    <row r="22" spans="1:13" x14ac:dyDescent="0.3">
      <c r="A22" s="85" t="s">
        <v>129</v>
      </c>
      <c r="C22" s="86">
        <v>1112100331</v>
      </c>
      <c r="D22" s="85" t="s">
        <v>143</v>
      </c>
      <c r="E22" s="98">
        <v>92.09</v>
      </c>
      <c r="F22" s="98">
        <v>92.09</v>
      </c>
      <c r="G22" s="98"/>
      <c r="I22" s="85">
        <v>1112100331</v>
      </c>
      <c r="J22" s="85" t="s">
        <v>143</v>
      </c>
      <c r="K22" s="98">
        <v>92.09</v>
      </c>
      <c r="L22" s="98">
        <v>92.09</v>
      </c>
      <c r="M22" s="98"/>
    </row>
    <row r="23" spans="1:13" x14ac:dyDescent="0.3">
      <c r="A23" s="85" t="s">
        <v>129</v>
      </c>
      <c r="B23" s="85">
        <v>139</v>
      </c>
      <c r="C23" s="86">
        <v>1112100333</v>
      </c>
      <c r="D23" s="85" t="s">
        <v>144</v>
      </c>
      <c r="E23" s="98"/>
      <c r="F23" s="98"/>
      <c r="G23" s="98"/>
      <c r="I23" s="86">
        <v>1112100333</v>
      </c>
      <c r="J23" s="85" t="s">
        <v>144</v>
      </c>
      <c r="K23" s="98"/>
      <c r="L23" s="98"/>
      <c r="M23" s="98"/>
    </row>
    <row r="24" spans="1:13" x14ac:dyDescent="0.3">
      <c r="A24" s="85" t="s">
        <v>129</v>
      </c>
      <c r="B24" s="85">
        <v>139</v>
      </c>
      <c r="C24" s="86">
        <v>1112100337</v>
      </c>
      <c r="D24" s="85" t="s">
        <v>145</v>
      </c>
      <c r="E24" s="98"/>
      <c r="F24" s="98"/>
      <c r="G24" s="98"/>
      <c r="I24" s="86">
        <v>1112100337</v>
      </c>
      <c r="J24" s="85" t="s">
        <v>145</v>
      </c>
      <c r="K24" s="98"/>
      <c r="L24" s="98"/>
      <c r="M24" s="98"/>
    </row>
    <row r="25" spans="1:13" x14ac:dyDescent="0.3">
      <c r="A25" s="85" t="s">
        <v>129</v>
      </c>
      <c r="C25" s="86">
        <v>1112100341</v>
      </c>
      <c r="D25" s="85" t="s">
        <v>143</v>
      </c>
      <c r="E25" s="98">
        <v>808.76</v>
      </c>
      <c r="F25" s="98">
        <v>808.76</v>
      </c>
      <c r="G25" s="98"/>
      <c r="I25" s="85">
        <v>1112100341</v>
      </c>
      <c r="J25" s="85" t="s">
        <v>143</v>
      </c>
      <c r="K25" s="98">
        <v>808.76</v>
      </c>
      <c r="L25" s="98">
        <v>808.76</v>
      </c>
      <c r="M25" s="98"/>
    </row>
    <row r="26" spans="1:13" x14ac:dyDescent="0.3">
      <c r="A26" s="85" t="s">
        <v>129</v>
      </c>
      <c r="B26" s="85">
        <v>139</v>
      </c>
      <c r="C26" s="86">
        <v>1112100343</v>
      </c>
      <c r="D26" s="85" t="s">
        <v>146</v>
      </c>
      <c r="E26" s="98">
        <v>2843472.58</v>
      </c>
      <c r="F26" s="98">
        <v>320304.12</v>
      </c>
      <c r="G26" s="98"/>
      <c r="I26" s="85">
        <v>1112100343</v>
      </c>
      <c r="J26" s="85" t="s">
        <v>146</v>
      </c>
      <c r="K26" s="98">
        <v>2843472.58</v>
      </c>
      <c r="L26" s="98">
        <v>320304.12</v>
      </c>
      <c r="M26" s="98"/>
    </row>
    <row r="27" spans="1:13" x14ac:dyDescent="0.3">
      <c r="C27" s="86">
        <v>1112100343</v>
      </c>
      <c r="D27" s="85" t="s">
        <v>146</v>
      </c>
      <c r="E27" s="98">
        <v>38120</v>
      </c>
      <c r="F27" s="98">
        <v>38120</v>
      </c>
      <c r="G27" s="98"/>
      <c r="I27" s="85">
        <v>1112100343</v>
      </c>
      <c r="J27" s="85" t="s">
        <v>146</v>
      </c>
      <c r="K27" s="98">
        <v>38120</v>
      </c>
      <c r="L27" s="98">
        <v>38120</v>
      </c>
      <c r="M27" s="98"/>
    </row>
    <row r="28" spans="1:13" x14ac:dyDescent="0.3">
      <c r="A28" s="85" t="s">
        <v>129</v>
      </c>
      <c r="B28" s="85">
        <v>139</v>
      </c>
      <c r="C28" s="86">
        <v>1112100346</v>
      </c>
      <c r="D28" s="85" t="s">
        <v>147</v>
      </c>
      <c r="E28" s="98">
        <v>-15176.7</v>
      </c>
      <c r="F28" s="98">
        <v>-12202.09</v>
      </c>
      <c r="G28" s="98"/>
      <c r="I28" s="85">
        <v>1112100346</v>
      </c>
      <c r="J28" s="85" t="s">
        <v>147</v>
      </c>
      <c r="K28" s="98">
        <v>-15176.7</v>
      </c>
      <c r="L28" s="98">
        <v>-12202.09</v>
      </c>
      <c r="M28" s="98"/>
    </row>
    <row r="29" spans="1:13" x14ac:dyDescent="0.3">
      <c r="C29" s="86">
        <v>1112100346</v>
      </c>
      <c r="D29" s="85" t="s">
        <v>147</v>
      </c>
      <c r="E29" s="98">
        <v>-457.95</v>
      </c>
      <c r="F29" s="98">
        <v>-457.95</v>
      </c>
      <c r="G29" s="98"/>
      <c r="I29" s="85">
        <v>1112100346</v>
      </c>
      <c r="J29" s="85" t="s">
        <v>147</v>
      </c>
      <c r="K29" s="98">
        <v>-457.95</v>
      </c>
      <c r="L29" s="98">
        <v>-457.95</v>
      </c>
      <c r="M29" s="98"/>
    </row>
    <row r="30" spans="1:13" x14ac:dyDescent="0.3">
      <c r="A30" s="85" t="s">
        <v>129</v>
      </c>
      <c r="B30" s="85">
        <v>139</v>
      </c>
      <c r="C30" s="86">
        <v>1112100347</v>
      </c>
      <c r="D30" s="85" t="s">
        <v>148</v>
      </c>
      <c r="E30" s="98">
        <v>-2566784.92</v>
      </c>
      <c r="F30" s="98">
        <v>-332503.03999999998</v>
      </c>
      <c r="G30" s="98"/>
      <c r="I30" s="85">
        <v>1112100347</v>
      </c>
      <c r="J30" s="85" t="s">
        <v>148</v>
      </c>
      <c r="K30" s="98">
        <v>-2566784.92</v>
      </c>
      <c r="L30" s="98">
        <v>-332503.03999999998</v>
      </c>
      <c r="M30" s="98"/>
    </row>
    <row r="31" spans="1:13" x14ac:dyDescent="0.3">
      <c r="C31" s="86">
        <v>1112100347</v>
      </c>
      <c r="D31" s="85" t="s">
        <v>148</v>
      </c>
      <c r="E31" s="98">
        <v>-584.99</v>
      </c>
      <c r="F31" s="98">
        <v>-584.99</v>
      </c>
      <c r="G31" s="98"/>
      <c r="I31" s="85">
        <v>1112100347</v>
      </c>
      <c r="J31" s="85" t="s">
        <v>148</v>
      </c>
      <c r="K31" s="98">
        <v>-584.99</v>
      </c>
      <c r="L31" s="98">
        <v>-584.99</v>
      </c>
      <c r="M31" s="98"/>
    </row>
    <row r="32" spans="1:13" x14ac:dyDescent="0.3">
      <c r="A32" s="85" t="s">
        <v>129</v>
      </c>
      <c r="B32" s="85">
        <v>139</v>
      </c>
      <c r="C32" s="86">
        <v>1112100348</v>
      </c>
      <c r="D32" s="85" t="s">
        <v>149</v>
      </c>
      <c r="E32" s="98"/>
      <c r="F32" s="98"/>
      <c r="G32" s="98"/>
      <c r="I32" s="85">
        <v>1112100348</v>
      </c>
      <c r="J32" s="85" t="s">
        <v>149</v>
      </c>
      <c r="K32" s="98"/>
      <c r="L32" s="98"/>
      <c r="M32" s="98"/>
    </row>
    <row r="33" spans="1:15" x14ac:dyDescent="0.3">
      <c r="A33" s="85" t="s">
        <v>129</v>
      </c>
      <c r="B33" s="85">
        <v>139</v>
      </c>
      <c r="C33" s="86">
        <v>1112104181</v>
      </c>
      <c r="D33" s="85" t="s">
        <v>150</v>
      </c>
      <c r="E33" s="98">
        <v>1997.74</v>
      </c>
      <c r="F33" s="98">
        <v>1997.74</v>
      </c>
      <c r="G33" s="98"/>
      <c r="I33" s="85">
        <v>1112104181</v>
      </c>
      <c r="J33" s="85" t="s">
        <v>150</v>
      </c>
      <c r="K33" s="98">
        <v>1997.74</v>
      </c>
      <c r="L33" s="98">
        <v>1997.74</v>
      </c>
      <c r="M33" s="98"/>
    </row>
    <row r="34" spans="1:15" x14ac:dyDescent="0.3">
      <c r="A34" s="85" t="s">
        <v>129</v>
      </c>
      <c r="B34" s="85">
        <v>139</v>
      </c>
      <c r="C34" s="86">
        <v>1112104183</v>
      </c>
      <c r="D34" s="85" t="s">
        <v>151</v>
      </c>
      <c r="E34" s="98"/>
      <c r="F34" s="98"/>
      <c r="G34" s="98"/>
      <c r="I34" s="86">
        <v>1112104183</v>
      </c>
      <c r="J34" s="85" t="s">
        <v>151</v>
      </c>
      <c r="K34" s="98"/>
      <c r="L34" s="98"/>
      <c r="M34" s="98"/>
    </row>
    <row r="35" spans="1:15" x14ac:dyDescent="0.3">
      <c r="A35" s="85" t="s">
        <v>129</v>
      </c>
      <c r="B35" s="85">
        <v>139</v>
      </c>
      <c r="C35" s="86">
        <v>1112104187</v>
      </c>
      <c r="D35" s="85" t="s">
        <v>152</v>
      </c>
      <c r="E35" s="98"/>
      <c r="F35" s="98"/>
      <c r="G35" s="98"/>
      <c r="I35" s="86">
        <v>1112104187</v>
      </c>
      <c r="J35" s="85" t="s">
        <v>152</v>
      </c>
      <c r="K35" s="98"/>
      <c r="L35" s="98"/>
      <c r="M35" s="98"/>
    </row>
    <row r="36" spans="1:15" x14ac:dyDescent="0.3">
      <c r="A36" s="85" t="s">
        <v>129</v>
      </c>
      <c r="B36" s="85">
        <v>139</v>
      </c>
      <c r="C36" s="86">
        <v>1112104191</v>
      </c>
      <c r="D36" s="85" t="s">
        <v>153</v>
      </c>
      <c r="E36" s="98">
        <v>3805.8</v>
      </c>
      <c r="F36" s="98">
        <v>3805.8</v>
      </c>
      <c r="G36" s="98"/>
      <c r="I36" s="86">
        <v>1112104191</v>
      </c>
      <c r="J36" s="85" t="s">
        <v>153</v>
      </c>
      <c r="K36" s="98">
        <v>3805.8</v>
      </c>
      <c r="L36" s="98">
        <v>3805.8</v>
      </c>
      <c r="M36" s="98"/>
    </row>
    <row r="37" spans="1:15" x14ac:dyDescent="0.3">
      <c r="A37" s="85" t="s">
        <v>129</v>
      </c>
      <c r="B37" s="85">
        <v>139</v>
      </c>
      <c r="C37" s="86">
        <v>1112104193</v>
      </c>
      <c r="D37" s="85" t="s">
        <v>154</v>
      </c>
      <c r="E37" s="98">
        <v>298203.09999999998</v>
      </c>
      <c r="F37" s="98">
        <v>266094.07</v>
      </c>
      <c r="G37" s="98"/>
      <c r="I37" s="86">
        <v>1112104193</v>
      </c>
      <c r="J37" s="85" t="s">
        <v>154</v>
      </c>
      <c r="K37" s="98">
        <v>298203.09999999998</v>
      </c>
      <c r="L37" s="98">
        <v>266094.07</v>
      </c>
      <c r="M37" s="98"/>
    </row>
    <row r="38" spans="1:15" x14ac:dyDescent="0.3">
      <c r="A38" s="85" t="s">
        <v>129</v>
      </c>
      <c r="B38" s="85">
        <v>139</v>
      </c>
      <c r="C38" s="86">
        <v>1112104197</v>
      </c>
      <c r="D38" s="85" t="s">
        <v>155</v>
      </c>
      <c r="E38" s="98">
        <v>-257380.4</v>
      </c>
      <c r="F38" s="98">
        <v>-211519.64</v>
      </c>
      <c r="G38" s="98"/>
      <c r="I38" s="86">
        <v>1112104197</v>
      </c>
      <c r="J38" s="85" t="s">
        <v>155</v>
      </c>
      <c r="K38" s="98">
        <v>-257380.4</v>
      </c>
      <c r="L38" s="98">
        <v>-211519.64</v>
      </c>
      <c r="M38" s="98"/>
    </row>
    <row r="39" spans="1:15" x14ac:dyDescent="0.3">
      <c r="A39" s="85" t="s">
        <v>129</v>
      </c>
      <c r="B39" s="85">
        <v>140</v>
      </c>
      <c r="C39" s="85">
        <v>1112100423</v>
      </c>
      <c r="D39" s="85" t="s">
        <v>156</v>
      </c>
      <c r="E39" s="98">
        <v>356949.69</v>
      </c>
      <c r="F39" s="98">
        <v>119682.36</v>
      </c>
      <c r="G39" s="98"/>
      <c r="I39" s="85">
        <v>1112100423</v>
      </c>
      <c r="J39" s="85" t="s">
        <v>156</v>
      </c>
      <c r="K39" s="98">
        <v>356949.69</v>
      </c>
      <c r="L39" s="98">
        <v>119682.36</v>
      </c>
      <c r="M39" s="98"/>
    </row>
    <row r="40" spans="1:15" x14ac:dyDescent="0.3">
      <c r="A40" s="85" t="s">
        <v>129</v>
      </c>
      <c r="B40" s="85">
        <v>141</v>
      </c>
      <c r="C40" s="85">
        <v>1112100421</v>
      </c>
      <c r="D40" s="85" t="s">
        <v>157</v>
      </c>
      <c r="E40" s="99">
        <v>3224.99</v>
      </c>
      <c r="F40" s="99">
        <v>3224.99</v>
      </c>
      <c r="G40" s="98"/>
      <c r="I40" s="85">
        <v>1112100421</v>
      </c>
      <c r="J40" s="85" t="s">
        <v>157</v>
      </c>
      <c r="K40" s="99">
        <v>3224.99</v>
      </c>
      <c r="L40" s="99">
        <v>3224.99</v>
      </c>
      <c r="M40" s="98"/>
      <c r="N40" s="88"/>
      <c r="O40" s="88"/>
    </row>
    <row r="41" spans="1:15" x14ac:dyDescent="0.3">
      <c r="A41" s="85" t="s">
        <v>129</v>
      </c>
      <c r="B41" s="85">
        <v>141</v>
      </c>
      <c r="C41" s="85">
        <v>1112100427</v>
      </c>
      <c r="D41" s="85" t="s">
        <v>157</v>
      </c>
      <c r="E41" s="98">
        <v>-312248.09999999998</v>
      </c>
      <c r="F41" s="98">
        <v>-82309.740000000005</v>
      </c>
      <c r="G41" s="100"/>
      <c r="I41" s="85">
        <v>1112100427</v>
      </c>
      <c r="J41" s="85" t="s">
        <v>157</v>
      </c>
      <c r="K41" s="98">
        <v>-312248.09999999998</v>
      </c>
      <c r="L41" s="98">
        <v>-82309.740000000005</v>
      </c>
      <c r="M41" s="98"/>
    </row>
    <row r="42" spans="1:15" x14ac:dyDescent="0.3">
      <c r="C42" s="85">
        <v>1112100427</v>
      </c>
      <c r="D42" s="85" t="s">
        <v>157</v>
      </c>
      <c r="E42" s="98">
        <v>-42056.27</v>
      </c>
      <c r="F42" s="98">
        <v>-40597.61</v>
      </c>
      <c r="G42" s="100"/>
      <c r="I42" s="85">
        <v>1112100427</v>
      </c>
      <c r="J42" s="85" t="s">
        <v>157</v>
      </c>
      <c r="K42" s="98">
        <v>-42056.27</v>
      </c>
      <c r="L42" s="98">
        <v>-40597.61</v>
      </c>
      <c r="M42" s="98"/>
    </row>
    <row r="43" spans="1:15" x14ac:dyDescent="0.3">
      <c r="A43" s="85" t="s">
        <v>129</v>
      </c>
      <c r="B43" s="85">
        <v>139</v>
      </c>
      <c r="C43" s="86">
        <v>1113000000</v>
      </c>
      <c r="D43" s="85" t="s">
        <v>38</v>
      </c>
      <c r="E43" s="98">
        <v>41536.76</v>
      </c>
      <c r="F43" s="98">
        <v>43137.29</v>
      </c>
      <c r="G43" s="98"/>
      <c r="I43" s="86">
        <v>1113000000</v>
      </c>
      <c r="J43" s="85" t="s">
        <v>38</v>
      </c>
      <c r="K43" s="98">
        <v>41536.76</v>
      </c>
      <c r="L43" s="98">
        <v>43137.29</v>
      </c>
      <c r="M43" s="98"/>
    </row>
    <row r="44" spans="1:15" x14ac:dyDescent="0.3">
      <c r="C44" s="89">
        <v>3429300.89</v>
      </c>
      <c r="D44" s="85">
        <v>219853.76</v>
      </c>
      <c r="E44" s="101">
        <v>537086.66999999958</v>
      </c>
      <c r="F44" s="101">
        <v>299109.64</v>
      </c>
      <c r="G44" s="101">
        <v>0</v>
      </c>
      <c r="K44" s="101">
        <v>537086.66999999958</v>
      </c>
      <c r="L44" s="101">
        <v>299109.64</v>
      </c>
      <c r="M44" s="101">
        <v>0</v>
      </c>
    </row>
    <row r="45" spans="1:15" x14ac:dyDescent="0.3">
      <c r="A45" s="85" t="s">
        <v>158</v>
      </c>
      <c r="B45" s="85">
        <v>139</v>
      </c>
      <c r="C45" s="86">
        <v>1131100000</v>
      </c>
      <c r="D45" s="85" t="s">
        <v>40</v>
      </c>
      <c r="E45" s="98">
        <v>3257020.1</v>
      </c>
      <c r="F45" s="98">
        <v>3168003.91</v>
      </c>
      <c r="G45" s="98"/>
      <c r="I45" s="86">
        <v>1131100000</v>
      </c>
      <c r="J45" s="85" t="s">
        <v>40</v>
      </c>
      <c r="K45" s="98">
        <v>3257020.1</v>
      </c>
      <c r="L45" s="98">
        <v>3168003.91</v>
      </c>
      <c r="M45" s="98"/>
    </row>
    <row r="46" spans="1:15" x14ac:dyDescent="0.3">
      <c r="A46" s="85" t="s">
        <v>159</v>
      </c>
      <c r="B46" s="85">
        <v>139</v>
      </c>
      <c r="C46" s="90">
        <v>1131300000</v>
      </c>
      <c r="D46" s="85" t="s">
        <v>160</v>
      </c>
      <c r="E46" s="98">
        <v>2350000</v>
      </c>
      <c r="F46" s="98">
        <v>2386389.34</v>
      </c>
      <c r="G46" s="98"/>
      <c r="I46" s="86">
        <v>1131300000</v>
      </c>
      <c r="J46" s="85" t="s">
        <v>160</v>
      </c>
      <c r="K46" s="98">
        <v>2350000</v>
      </c>
      <c r="L46" s="98">
        <v>2386389.34</v>
      </c>
      <c r="M46" s="98"/>
    </row>
    <row r="47" spans="1:15" x14ac:dyDescent="0.3">
      <c r="A47" s="85" t="s">
        <v>161</v>
      </c>
      <c r="B47" s="85">
        <v>139</v>
      </c>
      <c r="C47" s="86">
        <v>1132500000</v>
      </c>
      <c r="D47" s="85" t="s">
        <v>162</v>
      </c>
      <c r="E47" s="98">
        <v>383070.82</v>
      </c>
      <c r="F47" s="98">
        <v>329823.53000000003</v>
      </c>
      <c r="G47" s="98"/>
      <c r="I47" s="86">
        <v>1132500000</v>
      </c>
      <c r="J47" s="85" t="s">
        <v>162</v>
      </c>
      <c r="K47" s="98">
        <v>383070.82</v>
      </c>
      <c r="L47" s="98">
        <v>329823.53000000003</v>
      </c>
      <c r="M47" s="98"/>
    </row>
    <row r="48" spans="1:15" x14ac:dyDescent="0.3">
      <c r="A48" s="85" t="s">
        <v>161</v>
      </c>
      <c r="B48" s="85">
        <v>139</v>
      </c>
      <c r="C48" s="86">
        <v>1133200000</v>
      </c>
      <c r="D48" s="85" t="s">
        <v>163</v>
      </c>
      <c r="E48" s="98">
        <v>6287.07</v>
      </c>
      <c r="F48" s="98">
        <v>4374.41</v>
      </c>
      <c r="G48" s="98"/>
      <c r="I48" s="86">
        <v>1133200000</v>
      </c>
      <c r="J48" s="85" t="s">
        <v>163</v>
      </c>
      <c r="K48" s="98">
        <v>6287.07</v>
      </c>
      <c r="L48" s="98">
        <v>4374.41</v>
      </c>
      <c r="M48" s="98"/>
    </row>
    <row r="49" spans="1:13" x14ac:dyDescent="0.3">
      <c r="A49" s="85" t="s">
        <v>161</v>
      </c>
      <c r="B49" s="85">
        <v>139</v>
      </c>
      <c r="C49" s="86">
        <v>1133210000</v>
      </c>
      <c r="D49" s="85" t="s">
        <v>164</v>
      </c>
      <c r="E49" s="98">
        <v>5782.65</v>
      </c>
      <c r="F49" s="98"/>
      <c r="G49" s="98"/>
      <c r="I49" s="86">
        <v>1133210000</v>
      </c>
      <c r="J49" s="85" t="s">
        <v>164</v>
      </c>
      <c r="K49" s="98">
        <v>5782.65</v>
      </c>
      <c r="L49" s="98"/>
      <c r="M49" s="98"/>
    </row>
    <row r="50" spans="1:13" x14ac:dyDescent="0.3">
      <c r="A50" s="85" t="s">
        <v>161</v>
      </c>
      <c r="B50" s="85">
        <v>139</v>
      </c>
      <c r="C50" s="86">
        <v>1140000000</v>
      </c>
      <c r="D50" s="85" t="s">
        <v>165</v>
      </c>
      <c r="E50" s="98"/>
      <c r="F50" s="98">
        <v>52</v>
      </c>
      <c r="G50" s="98"/>
      <c r="I50" s="86">
        <v>1140000000</v>
      </c>
      <c r="J50" s="85" t="s">
        <v>165</v>
      </c>
      <c r="K50" s="98"/>
      <c r="L50" s="98">
        <v>52</v>
      </c>
      <c r="M50" s="98"/>
    </row>
    <row r="51" spans="1:13" x14ac:dyDescent="0.3">
      <c r="A51" s="85" t="s">
        <v>161</v>
      </c>
      <c r="B51" s="85">
        <v>139</v>
      </c>
      <c r="C51" s="86">
        <v>1141000000</v>
      </c>
      <c r="D51" s="85" t="s">
        <v>166</v>
      </c>
      <c r="E51" s="98">
        <v>2776.66</v>
      </c>
      <c r="F51" s="98">
        <v>2862.54</v>
      </c>
      <c r="G51" s="98"/>
      <c r="I51" s="86">
        <v>1141000000</v>
      </c>
      <c r="J51" s="85" t="s">
        <v>166</v>
      </c>
      <c r="K51" s="98">
        <v>2776.66</v>
      </c>
      <c r="L51" s="98">
        <v>2862.54</v>
      </c>
      <c r="M51" s="98"/>
    </row>
    <row r="52" spans="1:13" x14ac:dyDescent="0.3">
      <c r="E52" s="102">
        <v>397917.2</v>
      </c>
      <c r="F52" s="102">
        <v>337112.48</v>
      </c>
      <c r="G52" s="102">
        <v>0</v>
      </c>
      <c r="K52" s="102">
        <v>397917.2</v>
      </c>
      <c r="L52" s="102">
        <v>337112.48</v>
      </c>
      <c r="M52" s="102">
        <v>0</v>
      </c>
    </row>
    <row r="53" spans="1:13" x14ac:dyDescent="0.3">
      <c r="A53" s="85" t="s">
        <v>167</v>
      </c>
      <c r="B53" s="85">
        <v>139</v>
      </c>
      <c r="C53" s="85">
        <v>1125000000</v>
      </c>
      <c r="D53" s="85" t="s">
        <v>168</v>
      </c>
      <c r="E53" s="98">
        <v>1502490.63</v>
      </c>
      <c r="F53" s="98">
        <v>2490.63</v>
      </c>
      <c r="G53" s="98"/>
      <c r="I53" s="85">
        <v>1125000000</v>
      </c>
      <c r="J53" s="85" t="s">
        <v>168</v>
      </c>
      <c r="K53" s="98">
        <v>1502490.63</v>
      </c>
      <c r="L53" s="98">
        <v>2490.63</v>
      </c>
      <c r="M53" s="98"/>
    </row>
    <row r="54" spans="1:13" x14ac:dyDescent="0.3">
      <c r="A54" s="85" t="s">
        <v>169</v>
      </c>
      <c r="B54" s="85">
        <v>139</v>
      </c>
      <c r="C54" s="86">
        <v>1151000000</v>
      </c>
      <c r="D54" s="85" t="s">
        <v>170</v>
      </c>
      <c r="E54" s="98">
        <v>56739.77</v>
      </c>
      <c r="F54" s="98">
        <v>89344.54</v>
      </c>
      <c r="G54" s="98"/>
      <c r="I54" s="85">
        <v>1151000000</v>
      </c>
      <c r="J54" s="85" t="s">
        <v>170</v>
      </c>
      <c r="K54" s="98">
        <v>56739.77</v>
      </c>
      <c r="L54" s="98">
        <v>89344.54</v>
      </c>
      <c r="M54" s="98"/>
    </row>
    <row r="55" spans="1:13" x14ac:dyDescent="0.3">
      <c r="A55" s="85" t="s">
        <v>169</v>
      </c>
      <c r="B55" s="85">
        <v>139</v>
      </c>
      <c r="C55" s="85">
        <v>1164000000</v>
      </c>
      <c r="D55" s="85" t="s">
        <v>20</v>
      </c>
      <c r="E55" s="98">
        <v>152353.68</v>
      </c>
      <c r="F55" s="98">
        <v>145622.75</v>
      </c>
      <c r="G55" s="98"/>
      <c r="I55" s="85">
        <v>1164000000</v>
      </c>
      <c r="J55" s="85" t="s">
        <v>20</v>
      </c>
      <c r="K55" s="98">
        <v>152353.68</v>
      </c>
      <c r="L55" s="98">
        <v>145622.75</v>
      </c>
      <c r="M55" s="98"/>
    </row>
    <row r="56" spans="1:13" x14ac:dyDescent="0.3">
      <c r="A56" s="85" t="s">
        <v>171</v>
      </c>
      <c r="B56" s="85">
        <v>139</v>
      </c>
      <c r="C56" s="86">
        <v>1202000000</v>
      </c>
      <c r="D56" s="85" t="s">
        <v>172</v>
      </c>
      <c r="E56" s="98">
        <v>3500000</v>
      </c>
      <c r="F56" s="98">
        <v>3500000</v>
      </c>
      <c r="G56" s="98"/>
      <c r="I56" s="85">
        <v>1202000000</v>
      </c>
      <c r="J56" s="85" t="s">
        <v>172</v>
      </c>
      <c r="K56" s="98">
        <v>3500000</v>
      </c>
      <c r="L56" s="98">
        <v>3500000</v>
      </c>
      <c r="M56" s="98"/>
    </row>
    <row r="57" spans="1:13" x14ac:dyDescent="0.3">
      <c r="A57" s="85" t="s">
        <v>173</v>
      </c>
      <c r="B57" s="85">
        <v>139</v>
      </c>
      <c r="C57" s="86">
        <v>1301100000</v>
      </c>
      <c r="D57" s="85" t="s">
        <v>174</v>
      </c>
      <c r="E57" s="98">
        <v>3320394.53</v>
      </c>
      <c r="F57" s="98">
        <v>3320394.53</v>
      </c>
      <c r="G57" s="98"/>
      <c r="I57" s="85">
        <v>1301100000</v>
      </c>
      <c r="J57" s="85" t="s">
        <v>174</v>
      </c>
      <c r="K57" s="98">
        <v>3320394.53</v>
      </c>
      <c r="L57" s="98">
        <v>3320394.53</v>
      </c>
      <c r="M57" s="98"/>
    </row>
    <row r="58" spans="1:13" x14ac:dyDescent="0.3">
      <c r="A58" s="85" t="s">
        <v>173</v>
      </c>
      <c r="B58" s="85">
        <v>139</v>
      </c>
      <c r="C58" s="86">
        <v>1301200000</v>
      </c>
      <c r="D58" s="85" t="s">
        <v>175</v>
      </c>
      <c r="E58" s="98">
        <v>339921.29</v>
      </c>
      <c r="F58" s="98">
        <v>339921.29</v>
      </c>
      <c r="G58" s="98"/>
      <c r="I58" s="85">
        <v>1301200000</v>
      </c>
      <c r="J58" s="85" t="s">
        <v>175</v>
      </c>
      <c r="K58" s="98">
        <v>339921.29</v>
      </c>
      <c r="L58" s="98">
        <v>339921.29</v>
      </c>
      <c r="M58" s="98"/>
    </row>
    <row r="59" spans="1:13" x14ac:dyDescent="0.3">
      <c r="E59" s="103">
        <v>3660315.82</v>
      </c>
      <c r="F59" s="103">
        <v>3660315.82</v>
      </c>
      <c r="G59" s="103">
        <v>0</v>
      </c>
      <c r="K59" s="103">
        <v>3660315.82</v>
      </c>
      <c r="L59" s="103">
        <v>3660315.82</v>
      </c>
      <c r="M59" s="103">
        <v>0</v>
      </c>
    </row>
    <row r="60" spans="1:13" x14ac:dyDescent="0.3">
      <c r="A60" s="85" t="s">
        <v>176</v>
      </c>
      <c r="B60" s="85">
        <v>139</v>
      </c>
      <c r="C60" s="86">
        <v>1302100000</v>
      </c>
      <c r="D60" s="85" t="s">
        <v>177</v>
      </c>
      <c r="E60" s="98">
        <v>3075886.52</v>
      </c>
      <c r="F60" s="98">
        <v>3075886.52</v>
      </c>
      <c r="G60" s="98"/>
      <c r="I60" s="85">
        <v>1302100000</v>
      </c>
      <c r="J60" s="85" t="s">
        <v>177</v>
      </c>
      <c r="K60" s="98">
        <v>3075886.52</v>
      </c>
      <c r="L60" s="98">
        <v>3075886.52</v>
      </c>
      <c r="M60" s="98"/>
    </row>
    <row r="61" spans="1:13" x14ac:dyDescent="0.3">
      <c r="A61" s="85" t="s">
        <v>176</v>
      </c>
      <c r="B61" s="85">
        <v>139</v>
      </c>
      <c r="C61" s="86">
        <v>1302200000</v>
      </c>
      <c r="D61" s="85" t="s">
        <v>178</v>
      </c>
      <c r="E61" s="98">
        <v>747027.76</v>
      </c>
      <c r="F61" s="98">
        <v>747027.76</v>
      </c>
      <c r="G61" s="98"/>
      <c r="I61" s="85">
        <v>1302200000</v>
      </c>
      <c r="J61" s="85" t="s">
        <v>178</v>
      </c>
      <c r="K61" s="98">
        <v>747027.76</v>
      </c>
      <c r="L61" s="98">
        <v>747027.76</v>
      </c>
      <c r="M61" s="98"/>
    </row>
    <row r="62" spans="1:13" x14ac:dyDescent="0.3">
      <c r="A62" s="85" t="s">
        <v>176</v>
      </c>
      <c r="B62" s="85">
        <v>139</v>
      </c>
      <c r="C62" s="86">
        <v>1303100000</v>
      </c>
      <c r="D62" s="85" t="s">
        <v>179</v>
      </c>
      <c r="E62" s="98">
        <v>325427</v>
      </c>
      <c r="F62" s="98">
        <v>325427</v>
      </c>
      <c r="G62" s="98"/>
      <c r="I62" s="86">
        <v>1303100000</v>
      </c>
      <c r="J62" s="85" t="s">
        <v>179</v>
      </c>
      <c r="K62" s="98">
        <v>325427</v>
      </c>
      <c r="L62" s="98">
        <v>325427</v>
      </c>
      <c r="M62" s="98"/>
    </row>
    <row r="63" spans="1:13" x14ac:dyDescent="0.3">
      <c r="E63" s="101">
        <v>4148341.2800000003</v>
      </c>
      <c r="F63" s="101">
        <v>4148341.2800000003</v>
      </c>
      <c r="G63" s="101">
        <v>0</v>
      </c>
      <c r="K63" s="101">
        <v>4148341.2800000003</v>
      </c>
      <c r="L63" s="101">
        <v>4148341.2800000003</v>
      </c>
      <c r="M63" s="101">
        <v>0</v>
      </c>
    </row>
    <row r="64" spans="1:13" x14ac:dyDescent="0.3">
      <c r="A64" s="85" t="s">
        <v>180</v>
      </c>
      <c r="B64" s="85">
        <v>139</v>
      </c>
      <c r="C64" s="86">
        <v>1304100000</v>
      </c>
      <c r="D64" s="85" t="s">
        <v>181</v>
      </c>
      <c r="E64" s="98">
        <v>8290230.4100000001</v>
      </c>
      <c r="F64" s="98">
        <v>8290230.4100000001</v>
      </c>
      <c r="G64" s="98"/>
      <c r="I64" s="85">
        <v>1304100000</v>
      </c>
      <c r="J64" s="85" t="s">
        <v>181</v>
      </c>
      <c r="K64" s="98">
        <v>8290230.4100000001</v>
      </c>
      <c r="L64" s="98">
        <v>8290230.4100000001</v>
      </c>
      <c r="M64" s="98"/>
    </row>
    <row r="65" spans="1:13" x14ac:dyDescent="0.3">
      <c r="C65" s="85">
        <v>1304200000</v>
      </c>
      <c r="D65" s="85" t="s">
        <v>182</v>
      </c>
      <c r="E65" s="98">
        <v>721179</v>
      </c>
      <c r="F65" s="98">
        <v>721179</v>
      </c>
      <c r="G65" s="98"/>
      <c r="I65" s="85">
        <v>1304200000</v>
      </c>
      <c r="J65" s="85" t="s">
        <v>182</v>
      </c>
      <c r="K65" s="98">
        <v>721179</v>
      </c>
      <c r="L65" s="98">
        <v>721179</v>
      </c>
      <c r="M65" s="98"/>
    </row>
    <row r="66" spans="1:13" x14ac:dyDescent="0.3">
      <c r="A66" s="85" t="s">
        <v>180</v>
      </c>
      <c r="C66" s="86">
        <v>1304500000</v>
      </c>
      <c r="D66" s="85" t="s">
        <v>183</v>
      </c>
      <c r="E66" s="98">
        <v>10148.76</v>
      </c>
      <c r="F66" s="98">
        <v>10148.76</v>
      </c>
      <c r="G66" s="98"/>
      <c r="I66" s="85">
        <v>1304500000</v>
      </c>
      <c r="J66" s="85" t="s">
        <v>183</v>
      </c>
      <c r="K66" s="98">
        <v>10148.76</v>
      </c>
      <c r="L66" s="98">
        <v>10148.76</v>
      </c>
      <c r="M66" s="98"/>
    </row>
    <row r="67" spans="1:13" x14ac:dyDescent="0.3">
      <c r="C67" s="86">
        <v>1304510000</v>
      </c>
      <c r="D67" s="85" t="s">
        <v>184</v>
      </c>
      <c r="E67" s="98">
        <v>-18272.740000000002</v>
      </c>
      <c r="F67" s="98">
        <v>-18004.02</v>
      </c>
      <c r="G67" s="98"/>
      <c r="I67" s="85">
        <v>1304510000</v>
      </c>
      <c r="J67" s="85" t="s">
        <v>184</v>
      </c>
      <c r="K67" s="98">
        <v>-18272.740000000002</v>
      </c>
      <c r="L67" s="98">
        <v>-18004.02</v>
      </c>
      <c r="M67" s="98"/>
    </row>
    <row r="68" spans="1:13" x14ac:dyDescent="0.3">
      <c r="C68" s="86">
        <v>1307100000</v>
      </c>
      <c r="D68" s="85" t="s">
        <v>310</v>
      </c>
      <c r="E68" s="98">
        <v>336.28</v>
      </c>
      <c r="F68" s="98"/>
      <c r="G68" s="98"/>
      <c r="I68" s="85">
        <v>1307100000</v>
      </c>
      <c r="J68" s="85" t="s">
        <v>310</v>
      </c>
      <c r="K68" s="98">
        <v>336.28</v>
      </c>
      <c r="L68" s="98"/>
      <c r="M68" s="98"/>
    </row>
    <row r="69" spans="1:13" x14ac:dyDescent="0.3">
      <c r="A69" s="91" t="s">
        <v>185</v>
      </c>
      <c r="B69" s="85">
        <v>139</v>
      </c>
      <c r="C69" s="86">
        <v>1308100000</v>
      </c>
      <c r="D69" s="85" t="s">
        <v>186</v>
      </c>
      <c r="E69" s="98">
        <v>211791.83</v>
      </c>
      <c r="F69" s="98">
        <v>211791.83</v>
      </c>
      <c r="G69" s="98"/>
      <c r="I69" s="85">
        <v>1308100000</v>
      </c>
      <c r="J69" s="85" t="s">
        <v>186</v>
      </c>
      <c r="K69" s="98">
        <v>211791.83</v>
      </c>
      <c r="L69" s="98">
        <v>211791.83</v>
      </c>
      <c r="M69" s="98"/>
    </row>
    <row r="70" spans="1:13" x14ac:dyDescent="0.3">
      <c r="A70" s="91" t="s">
        <v>187</v>
      </c>
      <c r="C70" s="86">
        <v>1309100000</v>
      </c>
      <c r="D70" s="85" t="s">
        <v>187</v>
      </c>
      <c r="E70" s="98">
        <v>123897.57</v>
      </c>
      <c r="F70" s="98">
        <v>122614.02</v>
      </c>
      <c r="G70" s="98"/>
      <c r="I70" s="85">
        <v>1309100000</v>
      </c>
      <c r="J70" s="85" t="s">
        <v>187</v>
      </c>
      <c r="K70" s="98">
        <v>123897.57</v>
      </c>
      <c r="L70" s="98">
        <v>122614.02</v>
      </c>
      <c r="M70" s="98"/>
    </row>
    <row r="71" spans="1:13" x14ac:dyDescent="0.3">
      <c r="C71" s="86">
        <v>1309200000</v>
      </c>
      <c r="D71" s="85" t="s">
        <v>188</v>
      </c>
      <c r="E71" s="98">
        <v>640</v>
      </c>
      <c r="F71" s="98">
        <v>640</v>
      </c>
      <c r="G71" s="98"/>
      <c r="I71" s="85">
        <v>1309200000</v>
      </c>
      <c r="J71" s="85" t="s">
        <v>188</v>
      </c>
      <c r="K71" s="98">
        <v>640</v>
      </c>
      <c r="L71" s="98">
        <v>640</v>
      </c>
      <c r="M71" s="98"/>
    </row>
    <row r="72" spans="1:13" x14ac:dyDescent="0.3">
      <c r="A72" s="85" t="s">
        <v>189</v>
      </c>
      <c r="C72" s="86">
        <v>1309340000</v>
      </c>
      <c r="D72" s="85" t="s">
        <v>190</v>
      </c>
      <c r="E72" s="98">
        <v>-238</v>
      </c>
      <c r="F72" s="98">
        <v>-219</v>
      </c>
      <c r="G72" s="98"/>
      <c r="I72" s="85">
        <v>1309340000</v>
      </c>
      <c r="J72" s="85" t="s">
        <v>190</v>
      </c>
      <c r="K72" s="98">
        <v>-238</v>
      </c>
      <c r="L72" s="98">
        <v>-219</v>
      </c>
      <c r="M72" s="98"/>
    </row>
    <row r="73" spans="1:13" x14ac:dyDescent="0.3">
      <c r="A73" s="85" t="s">
        <v>189</v>
      </c>
      <c r="B73" s="85">
        <v>139</v>
      </c>
      <c r="C73" s="86">
        <v>1302310000</v>
      </c>
      <c r="D73" s="85" t="s">
        <v>191</v>
      </c>
      <c r="E73" s="98"/>
      <c r="F73" s="98"/>
      <c r="G73" s="98"/>
      <c r="I73" s="85">
        <v>1302310000</v>
      </c>
      <c r="J73" s="85" t="s">
        <v>191</v>
      </c>
      <c r="K73" s="98"/>
      <c r="L73" s="98"/>
      <c r="M73" s="98"/>
    </row>
    <row r="74" spans="1:13" x14ac:dyDescent="0.3">
      <c r="A74" s="85" t="s">
        <v>189</v>
      </c>
      <c r="B74" s="85">
        <v>139</v>
      </c>
      <c r="C74" s="86">
        <v>1302320000</v>
      </c>
      <c r="D74" s="85" t="s">
        <v>192</v>
      </c>
      <c r="E74" s="98"/>
      <c r="F74" s="98"/>
      <c r="G74" s="98"/>
      <c r="I74" s="86">
        <v>1302320000</v>
      </c>
      <c r="J74" s="85" t="s">
        <v>192</v>
      </c>
      <c r="K74" s="98"/>
      <c r="L74" s="98"/>
      <c r="M74" s="98"/>
    </row>
    <row r="75" spans="1:13" x14ac:dyDescent="0.3">
      <c r="A75" s="85" t="s">
        <v>176</v>
      </c>
      <c r="B75" s="85">
        <v>139</v>
      </c>
      <c r="C75" s="86">
        <v>1303310000</v>
      </c>
      <c r="D75" s="85" t="s">
        <v>193</v>
      </c>
      <c r="E75" s="98"/>
      <c r="F75" s="98"/>
      <c r="G75" s="98"/>
      <c r="I75" s="85">
        <v>1303310000</v>
      </c>
      <c r="J75" s="85" t="s">
        <v>193</v>
      </c>
      <c r="K75" s="98"/>
      <c r="L75" s="98"/>
      <c r="M75" s="98"/>
    </row>
    <row r="76" spans="1:13" x14ac:dyDescent="0.3">
      <c r="A76" s="85" t="s">
        <v>189</v>
      </c>
      <c r="B76" s="85">
        <v>139</v>
      </c>
      <c r="C76" s="85">
        <v>1304310000</v>
      </c>
      <c r="D76" s="85" t="s">
        <v>194</v>
      </c>
      <c r="E76" s="98">
        <v>-3653438.41</v>
      </c>
      <c r="F76" s="98">
        <v>-3591603.82</v>
      </c>
      <c r="G76" s="98"/>
      <c r="I76" s="85">
        <v>1304310000</v>
      </c>
      <c r="J76" s="85" t="s">
        <v>194</v>
      </c>
      <c r="K76" s="98">
        <v>-3653438.41</v>
      </c>
      <c r="L76" s="98">
        <v>-3591603.82</v>
      </c>
      <c r="M76" s="98"/>
    </row>
    <row r="77" spans="1:13" x14ac:dyDescent="0.3">
      <c r="C77" s="86">
        <v>1304320000</v>
      </c>
      <c r="D77" s="85" t="s">
        <v>195</v>
      </c>
      <c r="E77" s="98">
        <v>112989</v>
      </c>
      <c r="F77" s="98">
        <v>108801</v>
      </c>
      <c r="G77" s="98"/>
      <c r="I77" s="85">
        <v>1304320000</v>
      </c>
      <c r="J77" s="85" t="s">
        <v>195</v>
      </c>
      <c r="K77" s="98">
        <v>112989</v>
      </c>
      <c r="L77" s="98">
        <v>108801</v>
      </c>
      <c r="M77" s="98"/>
    </row>
    <row r="78" spans="1:13" x14ac:dyDescent="0.3">
      <c r="A78" s="85" t="s">
        <v>189</v>
      </c>
      <c r="C78" s="86">
        <v>1309310000</v>
      </c>
      <c r="D78" s="85" t="s">
        <v>196</v>
      </c>
      <c r="E78" s="98">
        <v>-109776.57</v>
      </c>
      <c r="F78" s="98">
        <v>-107660.02</v>
      </c>
      <c r="G78" s="98"/>
      <c r="I78" s="85">
        <v>1309310000</v>
      </c>
      <c r="J78" s="85" t="s">
        <v>196</v>
      </c>
      <c r="K78" s="98">
        <v>-109776.57</v>
      </c>
      <c r="L78" s="98">
        <v>-107660.02</v>
      </c>
      <c r="M78" s="98"/>
    </row>
    <row r="79" spans="1:13" x14ac:dyDescent="0.3">
      <c r="A79" s="85" t="s">
        <v>189</v>
      </c>
      <c r="B79" s="85">
        <v>139</v>
      </c>
      <c r="C79" s="86">
        <v>1308310000</v>
      </c>
      <c r="D79" s="85" t="s">
        <v>197</v>
      </c>
      <c r="E79" s="104">
        <v>-113375.83</v>
      </c>
      <c r="F79" s="104">
        <v>-110436.83</v>
      </c>
      <c r="G79" s="104"/>
      <c r="I79" s="85">
        <v>1308310000</v>
      </c>
      <c r="J79" s="85" t="s">
        <v>197</v>
      </c>
      <c r="K79" s="104">
        <v>-113375.83</v>
      </c>
      <c r="L79" s="104">
        <v>-110436.83</v>
      </c>
      <c r="M79" s="104"/>
    </row>
    <row r="80" spans="1:13" x14ac:dyDescent="0.3">
      <c r="E80" s="98">
        <v>-3763839.81</v>
      </c>
      <c r="F80" s="98">
        <v>-3701118.67</v>
      </c>
      <c r="G80" s="98">
        <v>0</v>
      </c>
      <c r="K80" s="98">
        <v>-3763839.81</v>
      </c>
      <c r="L80" s="98">
        <v>-3701118.67</v>
      </c>
      <c r="M80" s="98">
        <v>0</v>
      </c>
    </row>
    <row r="81" spans="1:13" x14ac:dyDescent="0.3">
      <c r="C81" s="86">
        <v>1531000000</v>
      </c>
      <c r="D81" s="85" t="s">
        <v>97</v>
      </c>
      <c r="E81" s="98">
        <v>60193.69</v>
      </c>
      <c r="F81" s="98">
        <v>60193.69</v>
      </c>
      <c r="G81" s="98"/>
      <c r="H81" s="95"/>
      <c r="I81" s="86">
        <v>1531000000</v>
      </c>
      <c r="J81" s="85" t="s">
        <v>97</v>
      </c>
      <c r="K81" s="98">
        <v>60193.69</v>
      </c>
      <c r="L81" s="98">
        <v>60193.69</v>
      </c>
      <c r="M81" s="98"/>
    </row>
    <row r="82" spans="1:13" x14ac:dyDescent="0.3">
      <c r="A82" s="85" t="s">
        <v>198</v>
      </c>
      <c r="B82" s="85">
        <v>139</v>
      </c>
      <c r="C82" s="86">
        <v>1319999999</v>
      </c>
      <c r="D82" s="85" t="s">
        <v>111</v>
      </c>
      <c r="E82" s="98">
        <v>133541.49</v>
      </c>
      <c r="F82" s="98">
        <v>1619.83</v>
      </c>
      <c r="G82" s="98"/>
      <c r="I82" s="85">
        <v>1319999999</v>
      </c>
      <c r="J82" s="85" t="s">
        <v>111</v>
      </c>
      <c r="K82" s="98">
        <v>133541.49</v>
      </c>
      <c r="L82" s="98">
        <v>1619.83</v>
      </c>
      <c r="M82" s="98"/>
    </row>
    <row r="83" spans="1:13" x14ac:dyDescent="0.3">
      <c r="A83" s="85" t="s">
        <v>199</v>
      </c>
      <c r="B83" s="85">
        <v>139</v>
      </c>
      <c r="C83" s="86">
        <v>1501000000</v>
      </c>
      <c r="D83" s="85" t="s">
        <v>200</v>
      </c>
      <c r="E83" s="98">
        <v>1361960.18</v>
      </c>
      <c r="F83" s="98">
        <v>1470893.54</v>
      </c>
      <c r="G83" s="98"/>
      <c r="I83" s="85">
        <v>1501000000</v>
      </c>
      <c r="J83" s="85" t="s">
        <v>200</v>
      </c>
      <c r="K83" s="98">
        <v>1361960.18</v>
      </c>
      <c r="L83" s="98">
        <v>1470893.54</v>
      </c>
      <c r="M83" s="98"/>
    </row>
    <row r="84" spans="1:13" x14ac:dyDescent="0.3">
      <c r="A84" s="85" t="s">
        <v>201</v>
      </c>
      <c r="B84" s="85">
        <v>139</v>
      </c>
      <c r="C84" s="86">
        <v>2111000000</v>
      </c>
      <c r="D84" s="85" t="s">
        <v>202</v>
      </c>
      <c r="E84" s="98">
        <v>-9429947.1899999995</v>
      </c>
      <c r="F84" s="98">
        <v>-7429947.1900000004</v>
      </c>
      <c r="G84" s="98">
        <v>-1999999.9999999991</v>
      </c>
      <c r="I84" s="85">
        <v>2111000000</v>
      </c>
      <c r="J84" s="85" t="s">
        <v>202</v>
      </c>
      <c r="K84" s="98">
        <v>-9429947.1899999995</v>
      </c>
      <c r="L84" s="98">
        <v>-7429947.1900000004</v>
      </c>
      <c r="M84" s="98"/>
    </row>
    <row r="85" spans="1:13" x14ac:dyDescent="0.3">
      <c r="A85" s="85" t="s">
        <v>203</v>
      </c>
      <c r="B85" s="85">
        <v>139</v>
      </c>
      <c r="C85" s="86">
        <v>2112000000</v>
      </c>
      <c r="D85" s="85" t="s">
        <v>204</v>
      </c>
      <c r="E85" s="98">
        <v>-837369.01</v>
      </c>
      <c r="F85" s="98">
        <v>-832631.06</v>
      </c>
      <c r="G85" s="98">
        <v>-4737.9499999999534</v>
      </c>
      <c r="I85" s="85">
        <v>2112000000</v>
      </c>
      <c r="J85" s="85" t="s">
        <v>204</v>
      </c>
      <c r="K85" s="98">
        <v>-837369.01</v>
      </c>
      <c r="L85" s="98">
        <v>-832631.06</v>
      </c>
      <c r="M85" s="98"/>
    </row>
    <row r="86" spans="1:13" x14ac:dyDescent="0.3">
      <c r="A86" s="85" t="s">
        <v>203</v>
      </c>
      <c r="B86" s="85">
        <v>139</v>
      </c>
      <c r="C86" s="86">
        <v>2114000000</v>
      </c>
      <c r="D86" s="85" t="s">
        <v>205</v>
      </c>
      <c r="E86" s="98">
        <v>-91869.35</v>
      </c>
      <c r="F86" s="98">
        <v>-91156.67</v>
      </c>
      <c r="G86" s="98">
        <v>-712.68000000000757</v>
      </c>
      <c r="I86" s="85">
        <v>2114000000</v>
      </c>
      <c r="J86" s="85" t="s">
        <v>205</v>
      </c>
      <c r="K86" s="98">
        <v>-91869.35</v>
      </c>
      <c r="L86" s="98">
        <v>-91156.67</v>
      </c>
      <c r="M86" s="98"/>
    </row>
    <row r="87" spans="1:13" x14ac:dyDescent="0.3">
      <c r="A87" s="85" t="s">
        <v>206</v>
      </c>
      <c r="C87" s="86">
        <v>2203000000</v>
      </c>
      <c r="D87" s="85" t="s">
        <v>207</v>
      </c>
      <c r="E87" s="98">
        <v>-25402.98</v>
      </c>
      <c r="F87" s="98">
        <v>-31444.63</v>
      </c>
      <c r="G87" s="98">
        <v>6041.6500000000015</v>
      </c>
      <c r="I87" s="85">
        <v>2203000000</v>
      </c>
      <c r="J87" s="85" t="s">
        <v>207</v>
      </c>
      <c r="K87" s="98">
        <v>-25402.98</v>
      </c>
      <c r="L87" s="98">
        <v>-31444.63</v>
      </c>
      <c r="M87" s="98"/>
    </row>
    <row r="88" spans="1:13" x14ac:dyDescent="0.3">
      <c r="A88" s="85" t="s">
        <v>208</v>
      </c>
      <c r="B88" s="85">
        <v>139</v>
      </c>
      <c r="C88" s="86">
        <v>2121000000</v>
      </c>
      <c r="D88" s="85" t="s">
        <v>66</v>
      </c>
      <c r="E88" s="98">
        <v>-28616.240000000002</v>
      </c>
      <c r="F88" s="98">
        <v>-42022.77</v>
      </c>
      <c r="G88" s="98">
        <v>13406.529999999995</v>
      </c>
      <c r="I88" s="85">
        <v>2121000000</v>
      </c>
      <c r="J88" s="85" t="s">
        <v>66</v>
      </c>
      <c r="K88" s="98">
        <v>-28616.240000000002</v>
      </c>
      <c r="L88" s="98">
        <v>-42022.77</v>
      </c>
      <c r="M88" s="98"/>
    </row>
    <row r="89" spans="1:13" x14ac:dyDescent="0.3">
      <c r="A89" s="85" t="s">
        <v>209</v>
      </c>
      <c r="B89" s="85">
        <v>139</v>
      </c>
      <c r="C89" s="86">
        <v>2122000000</v>
      </c>
      <c r="D89" s="85" t="s">
        <v>210</v>
      </c>
      <c r="E89" s="98">
        <v>-446970.44</v>
      </c>
      <c r="F89" s="98">
        <v>-453137.29</v>
      </c>
      <c r="G89" s="98">
        <v>6166.8499999999767</v>
      </c>
      <c r="I89" s="85">
        <v>2122000000</v>
      </c>
      <c r="J89" s="85" t="s">
        <v>210</v>
      </c>
      <c r="K89" s="98">
        <v>-446970.44</v>
      </c>
      <c r="L89" s="98">
        <v>-453137.29</v>
      </c>
      <c r="M89" s="98"/>
    </row>
    <row r="90" spans="1:13" x14ac:dyDescent="0.3">
      <c r="E90" s="98"/>
      <c r="F90" s="98"/>
      <c r="G90" s="98"/>
      <c r="K90" s="98"/>
      <c r="L90" s="98"/>
      <c r="M90" s="98"/>
    </row>
    <row r="91" spans="1:13" x14ac:dyDescent="0.3">
      <c r="A91" s="85" t="s">
        <v>211</v>
      </c>
      <c r="B91" s="85">
        <v>139</v>
      </c>
      <c r="C91" s="86">
        <v>2133200000</v>
      </c>
      <c r="D91" s="85" t="s">
        <v>212</v>
      </c>
      <c r="E91" s="98">
        <v>-2714.83</v>
      </c>
      <c r="F91" s="98">
        <v>-2744.63</v>
      </c>
      <c r="G91" s="98"/>
      <c r="I91" s="86">
        <v>2133200000</v>
      </c>
      <c r="J91" s="85" t="s">
        <v>212</v>
      </c>
      <c r="K91" s="98">
        <v>-2714.83</v>
      </c>
      <c r="L91" s="98">
        <v>-2744.63</v>
      </c>
      <c r="M91" s="98"/>
    </row>
    <row r="92" spans="1:13" x14ac:dyDescent="0.3">
      <c r="C92" s="86">
        <v>2133700000</v>
      </c>
      <c r="D92" s="85" t="s">
        <v>213</v>
      </c>
      <c r="E92" s="98">
        <v>36570.28</v>
      </c>
      <c r="F92" s="98">
        <v>-107034.94</v>
      </c>
      <c r="G92" s="98"/>
      <c r="I92" s="85">
        <v>2133700000</v>
      </c>
      <c r="J92" s="85" t="s">
        <v>213</v>
      </c>
      <c r="K92" s="98">
        <v>36570.28</v>
      </c>
      <c r="L92" s="98">
        <v>-107034.94</v>
      </c>
      <c r="M92" s="98"/>
    </row>
    <row r="93" spans="1:13" x14ac:dyDescent="0.3">
      <c r="A93" s="85" t="s">
        <v>211</v>
      </c>
      <c r="B93" s="85">
        <v>139</v>
      </c>
      <c r="C93" s="86">
        <v>2137000000</v>
      </c>
      <c r="D93" s="85" t="s">
        <v>214</v>
      </c>
      <c r="E93" s="98">
        <v>-32768.74</v>
      </c>
      <c r="F93" s="98">
        <v>-32649.54</v>
      </c>
      <c r="G93" s="98"/>
      <c r="I93" s="86">
        <v>2137000000</v>
      </c>
      <c r="J93" s="85" t="s">
        <v>214</v>
      </c>
      <c r="K93" s="98">
        <v>-32768.74</v>
      </c>
      <c r="L93" s="98">
        <v>-32649.54</v>
      </c>
      <c r="M93" s="98"/>
    </row>
    <row r="94" spans="1:13" x14ac:dyDescent="0.3">
      <c r="A94" s="85" t="s">
        <v>211</v>
      </c>
      <c r="B94" s="85">
        <v>139</v>
      </c>
      <c r="C94" s="85">
        <v>2140000000</v>
      </c>
      <c r="D94" s="85" t="s">
        <v>215</v>
      </c>
      <c r="E94" s="99">
        <v>-34157.050000000003</v>
      </c>
      <c r="F94" s="99">
        <v>-24127.27</v>
      </c>
      <c r="G94" s="98"/>
      <c r="I94" s="85">
        <v>2140000000</v>
      </c>
      <c r="J94" s="85" t="s">
        <v>215</v>
      </c>
      <c r="K94" s="99">
        <v>-34157.050000000003</v>
      </c>
      <c r="L94" s="99">
        <v>-24127.27</v>
      </c>
      <c r="M94" s="98"/>
    </row>
    <row r="95" spans="1:13" x14ac:dyDescent="0.3">
      <c r="C95" s="86">
        <v>2131000000</v>
      </c>
      <c r="D95" s="85" t="s">
        <v>216</v>
      </c>
      <c r="E95" s="98">
        <v>1357.59</v>
      </c>
      <c r="F95" s="98"/>
      <c r="G95" s="98"/>
      <c r="I95" s="85">
        <v>2131000000</v>
      </c>
      <c r="J95" s="85" t="s">
        <v>216</v>
      </c>
      <c r="K95" s="98">
        <v>1357.59</v>
      </c>
      <c r="L95" s="98"/>
      <c r="M95" s="98"/>
    </row>
    <row r="96" spans="1:13" x14ac:dyDescent="0.3">
      <c r="A96" s="85" t="s">
        <v>211</v>
      </c>
      <c r="C96" s="86">
        <v>2134130000</v>
      </c>
      <c r="D96" s="85" t="s">
        <v>217</v>
      </c>
      <c r="E96" s="98"/>
      <c r="F96" s="98"/>
      <c r="G96" s="98"/>
      <c r="I96" s="85">
        <v>2134130000</v>
      </c>
      <c r="J96" s="85" t="s">
        <v>217</v>
      </c>
      <c r="K96" s="98"/>
      <c r="L96" s="98"/>
      <c r="M96" s="98"/>
    </row>
    <row r="97" spans="1:13" x14ac:dyDescent="0.3">
      <c r="A97" s="85" t="s">
        <v>211</v>
      </c>
      <c r="C97" s="86">
        <v>2180200000</v>
      </c>
      <c r="D97" s="85" t="s">
        <v>218</v>
      </c>
      <c r="E97" s="98">
        <v>-28798.51</v>
      </c>
      <c r="F97" s="98">
        <v>-25311.19</v>
      </c>
      <c r="G97" s="98"/>
      <c r="I97" s="85">
        <v>2180200000</v>
      </c>
      <c r="J97" s="85" t="s">
        <v>218</v>
      </c>
      <c r="K97" s="98">
        <v>-28798.51</v>
      </c>
      <c r="L97" s="98">
        <v>-25311.19</v>
      </c>
      <c r="M97" s="98"/>
    </row>
    <row r="98" spans="1:13" x14ac:dyDescent="0.3">
      <c r="A98" s="85" t="s">
        <v>211</v>
      </c>
      <c r="C98" s="86">
        <v>2134020000</v>
      </c>
      <c r="D98" s="85" t="s">
        <v>219</v>
      </c>
      <c r="E98" s="98">
        <v>-3200.04</v>
      </c>
      <c r="F98" s="98">
        <v>-2055.6</v>
      </c>
      <c r="G98" s="98"/>
      <c r="I98" s="85">
        <v>2134020000</v>
      </c>
      <c r="J98" s="85" t="s">
        <v>219</v>
      </c>
      <c r="K98" s="98">
        <v>-3200.04</v>
      </c>
      <c r="L98" s="98">
        <v>-2055.6</v>
      </c>
      <c r="M98" s="98"/>
    </row>
    <row r="99" spans="1:13" x14ac:dyDescent="0.3">
      <c r="A99" s="85" t="s">
        <v>211</v>
      </c>
      <c r="C99" s="86">
        <v>2134080000</v>
      </c>
      <c r="D99" s="85" t="s">
        <v>220</v>
      </c>
      <c r="E99" s="98">
        <v>-128</v>
      </c>
      <c r="F99" s="98">
        <v>-80</v>
      </c>
      <c r="G99" s="98"/>
      <c r="I99" s="85">
        <v>2134080000</v>
      </c>
      <c r="J99" s="85" t="s">
        <v>220</v>
      </c>
      <c r="K99" s="98">
        <v>-128</v>
      </c>
      <c r="L99" s="98">
        <v>-80</v>
      </c>
      <c r="M99" s="98"/>
    </row>
    <row r="100" spans="1:13" x14ac:dyDescent="0.3">
      <c r="A100" s="85" t="s">
        <v>211</v>
      </c>
      <c r="C100" s="86">
        <v>2134160000</v>
      </c>
      <c r="D100" s="85" t="s">
        <v>221</v>
      </c>
      <c r="E100" s="119">
        <v>-304.42</v>
      </c>
      <c r="F100" s="119">
        <v>-164.03</v>
      </c>
      <c r="G100" s="119"/>
      <c r="I100" s="85">
        <v>2134160000</v>
      </c>
      <c r="J100" s="85" t="s">
        <v>221</v>
      </c>
      <c r="K100" s="105">
        <v>-304.42</v>
      </c>
      <c r="L100" s="105">
        <v>-164.03</v>
      </c>
      <c r="M100" s="105"/>
    </row>
    <row r="101" spans="1:13" x14ac:dyDescent="0.3">
      <c r="E101" s="120">
        <v>-64143.72</v>
      </c>
      <c r="F101" s="120">
        <v>-194167.2</v>
      </c>
      <c r="G101" s="98">
        <v>0</v>
      </c>
      <c r="K101" s="98">
        <v>-64143.72</v>
      </c>
      <c r="L101" s="98">
        <v>-194167.2</v>
      </c>
      <c r="M101" s="98">
        <v>0</v>
      </c>
    </row>
    <row r="102" spans="1:13" x14ac:dyDescent="0.3">
      <c r="A102" s="85" t="s">
        <v>222</v>
      </c>
      <c r="B102" s="85">
        <v>139</v>
      </c>
      <c r="C102" s="86">
        <v>2134060000</v>
      </c>
      <c r="D102" s="85" t="s">
        <v>223</v>
      </c>
      <c r="E102" s="105">
        <v>-3200.04</v>
      </c>
      <c r="F102" s="105">
        <v>-2055.6</v>
      </c>
      <c r="G102" s="105"/>
      <c r="I102" s="85">
        <v>2134060000</v>
      </c>
      <c r="J102" s="85" t="s">
        <v>223</v>
      </c>
      <c r="K102" s="105">
        <v>-3200.04</v>
      </c>
      <c r="L102" s="105">
        <v>-2055.6</v>
      </c>
      <c r="M102" s="105"/>
    </row>
    <row r="103" spans="1:13" x14ac:dyDescent="0.3">
      <c r="C103" s="90"/>
      <c r="D103" s="92"/>
      <c r="E103" s="98">
        <v>-3200.04</v>
      </c>
      <c r="F103" s="98">
        <v>-2055.6</v>
      </c>
      <c r="G103" s="98">
        <v>0</v>
      </c>
      <c r="K103" s="98">
        <v>-3200.04</v>
      </c>
      <c r="L103" s="98">
        <v>-2055.6</v>
      </c>
      <c r="M103" s="98">
        <v>0</v>
      </c>
    </row>
    <row r="104" spans="1:13" x14ac:dyDescent="0.3">
      <c r="A104" s="85" t="s">
        <v>224</v>
      </c>
      <c r="B104" s="85">
        <v>139</v>
      </c>
      <c r="C104" s="86">
        <v>2151000000</v>
      </c>
      <c r="D104" s="85" t="s">
        <v>225</v>
      </c>
      <c r="E104" s="98">
        <v>-231749.27</v>
      </c>
      <c r="F104" s="98">
        <v>-209954.43</v>
      </c>
      <c r="G104" s="98"/>
      <c r="I104" s="85">
        <v>2151000000</v>
      </c>
      <c r="J104" s="85" t="s">
        <v>225</v>
      </c>
      <c r="K104" s="98">
        <v>-231749.27</v>
      </c>
      <c r="L104" s="98">
        <v>-209954.43</v>
      </c>
      <c r="M104" s="98"/>
    </row>
    <row r="105" spans="1:13" x14ac:dyDescent="0.3">
      <c r="A105" s="85" t="s">
        <v>226</v>
      </c>
      <c r="B105" s="85">
        <v>139</v>
      </c>
      <c r="C105" s="86">
        <v>2190000000</v>
      </c>
      <c r="D105" s="85" t="s">
        <v>227</v>
      </c>
      <c r="E105" s="98">
        <v>-1361960.18</v>
      </c>
      <c r="F105" s="98">
        <v>-1470893.54</v>
      </c>
      <c r="G105" s="98"/>
      <c r="I105" s="85">
        <v>2190000000</v>
      </c>
      <c r="J105" s="85" t="s">
        <v>227</v>
      </c>
      <c r="K105" s="98">
        <v>-1361960.18</v>
      </c>
      <c r="L105" s="98">
        <v>-1470893.54</v>
      </c>
      <c r="M105" s="98"/>
    </row>
    <row r="106" spans="1:13" x14ac:dyDescent="0.3">
      <c r="A106" s="85" t="s">
        <v>228</v>
      </c>
      <c r="B106" s="85">
        <v>139</v>
      </c>
      <c r="C106" s="86">
        <v>2201000000</v>
      </c>
      <c r="D106" s="85" t="s">
        <v>229</v>
      </c>
      <c r="E106" s="98">
        <v>-4436419.08</v>
      </c>
      <c r="F106" s="98">
        <v>-4508313.0599999996</v>
      </c>
      <c r="G106" s="98"/>
      <c r="I106" s="85">
        <v>2201000000</v>
      </c>
      <c r="J106" s="85" t="s">
        <v>229</v>
      </c>
      <c r="K106" s="98">
        <v>-4436419.08</v>
      </c>
      <c r="L106" s="98">
        <v>-4508313.0599999996</v>
      </c>
      <c r="M106" s="98"/>
    </row>
    <row r="107" spans="1:13" x14ac:dyDescent="0.3">
      <c r="A107" s="85" t="s">
        <v>230</v>
      </c>
      <c r="B107" s="85">
        <v>139</v>
      </c>
      <c r="C107" s="86">
        <v>2301000000</v>
      </c>
      <c r="D107" s="85" t="s">
        <v>31</v>
      </c>
      <c r="E107" s="98">
        <v>-2301697</v>
      </c>
      <c r="F107" s="98">
        <v>-2301697</v>
      </c>
      <c r="G107" s="98"/>
      <c r="I107" s="85">
        <v>2301000000</v>
      </c>
      <c r="J107" s="85" t="s">
        <v>31</v>
      </c>
      <c r="K107" s="98">
        <v>-2301697</v>
      </c>
      <c r="L107" s="98">
        <v>-2301697</v>
      </c>
      <c r="M107" s="98"/>
    </row>
    <row r="108" spans="1:13" x14ac:dyDescent="0.3">
      <c r="C108" s="86">
        <v>2205100000</v>
      </c>
      <c r="D108" s="85" t="s">
        <v>98</v>
      </c>
      <c r="E108" s="98">
        <v>-1099911.08</v>
      </c>
      <c r="F108" s="98">
        <v>-1099911.08</v>
      </c>
      <c r="G108" s="98"/>
      <c r="I108" s="86">
        <v>2205100000</v>
      </c>
      <c r="J108" s="85" t="s">
        <v>98</v>
      </c>
      <c r="K108" s="98">
        <v>-1099911.08</v>
      </c>
      <c r="L108" s="98">
        <v>-1099911.08</v>
      </c>
      <c r="M108" s="98"/>
    </row>
    <row r="109" spans="1:13" x14ac:dyDescent="0.3">
      <c r="A109" s="85" t="s">
        <v>228</v>
      </c>
      <c r="C109" s="86">
        <v>2302300000</v>
      </c>
      <c r="D109" s="85" t="s">
        <v>231</v>
      </c>
      <c r="E109" s="98"/>
      <c r="F109" s="98"/>
      <c r="G109" s="98"/>
      <c r="I109" s="85">
        <v>2302300000</v>
      </c>
      <c r="J109" s="85" t="s">
        <v>231</v>
      </c>
      <c r="K109" s="98"/>
      <c r="L109" s="98"/>
      <c r="M109" s="98"/>
    </row>
    <row r="110" spans="1:13" x14ac:dyDescent="0.3">
      <c r="A110" s="85" t="s">
        <v>232</v>
      </c>
      <c r="B110" s="85">
        <v>139</v>
      </c>
      <c r="C110" s="86">
        <v>2303100000</v>
      </c>
      <c r="D110" s="85" t="s">
        <v>233</v>
      </c>
      <c r="E110" s="98"/>
      <c r="F110" s="98"/>
      <c r="G110" s="98"/>
      <c r="I110" s="85">
        <v>2303100000</v>
      </c>
      <c r="J110" s="85" t="s">
        <v>233</v>
      </c>
      <c r="K110" s="98"/>
      <c r="L110" s="98"/>
      <c r="M110" s="98"/>
    </row>
    <row r="111" spans="1:13" x14ac:dyDescent="0.3">
      <c r="A111" s="85" t="s">
        <v>232</v>
      </c>
      <c r="B111" s="85">
        <v>139</v>
      </c>
      <c r="C111" s="86">
        <v>2303200000</v>
      </c>
      <c r="D111" s="85" t="s">
        <v>234</v>
      </c>
      <c r="E111" s="98"/>
      <c r="F111" s="98"/>
      <c r="G111" s="98"/>
      <c r="I111" s="85">
        <v>2303200000</v>
      </c>
      <c r="J111" s="85" t="s">
        <v>234</v>
      </c>
      <c r="K111" s="98"/>
      <c r="L111" s="98"/>
      <c r="M111" s="98"/>
    </row>
    <row r="112" spans="1:13" x14ac:dyDescent="0.3">
      <c r="C112" s="85">
        <v>2303250000</v>
      </c>
      <c r="D112" s="85" t="s">
        <v>235</v>
      </c>
      <c r="E112" s="98">
        <v>186169.17</v>
      </c>
      <c r="F112" s="98">
        <v>186169.17</v>
      </c>
      <c r="G112" s="98"/>
      <c r="I112" s="85">
        <v>2303250000</v>
      </c>
      <c r="J112" s="85" t="s">
        <v>235</v>
      </c>
      <c r="K112" s="98">
        <v>186169.17</v>
      </c>
      <c r="L112" s="98">
        <v>186169.17</v>
      </c>
      <c r="M112" s="98"/>
    </row>
    <row r="113" spans="1:13" x14ac:dyDescent="0.3">
      <c r="C113" s="86">
        <v>2303400000</v>
      </c>
      <c r="D113" s="85" t="s">
        <v>236</v>
      </c>
      <c r="E113" s="98">
        <v>-649061.1</v>
      </c>
      <c r="F113" s="98">
        <v>-649061.1</v>
      </c>
      <c r="G113" s="98"/>
      <c r="I113" s="85">
        <v>2303400000</v>
      </c>
      <c r="J113" s="85" t="s">
        <v>236</v>
      </c>
      <c r="K113" s="98">
        <v>-649061.1</v>
      </c>
      <c r="L113" s="98">
        <v>-649061.1</v>
      </c>
      <c r="M113" s="98"/>
    </row>
    <row r="114" spans="1:13" x14ac:dyDescent="0.3">
      <c r="B114" s="85">
        <v>139</v>
      </c>
      <c r="C114" s="86">
        <v>2307450000</v>
      </c>
      <c r="D114" s="85" t="s">
        <v>237</v>
      </c>
      <c r="E114" s="98"/>
      <c r="F114" s="98"/>
      <c r="G114" s="98"/>
      <c r="I114" s="85">
        <v>2307450000</v>
      </c>
      <c r="J114" s="85" t="s">
        <v>237</v>
      </c>
      <c r="K114" s="98"/>
      <c r="L114" s="98"/>
      <c r="M114" s="98"/>
    </row>
    <row r="115" spans="1:13" x14ac:dyDescent="0.3">
      <c r="A115" s="85" t="s">
        <v>238</v>
      </c>
      <c r="B115" s="85">
        <v>139</v>
      </c>
      <c r="C115" s="86">
        <v>2307460000</v>
      </c>
      <c r="D115" s="85" t="s">
        <v>239</v>
      </c>
      <c r="E115" s="104">
        <v>-72117.899999999994</v>
      </c>
      <c r="F115" s="104">
        <v>-72117.899999999994</v>
      </c>
      <c r="G115" s="104"/>
      <c r="I115" s="85">
        <v>2307460000</v>
      </c>
      <c r="J115" s="85" t="s">
        <v>239</v>
      </c>
      <c r="K115" s="104">
        <v>-72117.899999999994</v>
      </c>
      <c r="L115" s="104">
        <v>-72117.899999999994</v>
      </c>
      <c r="M115" s="104"/>
    </row>
    <row r="116" spans="1:13" x14ac:dyDescent="0.3">
      <c r="E116" s="98">
        <v>-535009.82999999996</v>
      </c>
      <c r="F116" s="98">
        <v>-535009.82999999996</v>
      </c>
      <c r="G116" s="98">
        <v>0</v>
      </c>
      <c r="K116" s="98">
        <v>-535009.82999999996</v>
      </c>
      <c r="L116" s="98">
        <v>-535009.82999999996</v>
      </c>
      <c r="M116" s="98">
        <v>0</v>
      </c>
    </row>
    <row r="117" spans="1:13" x14ac:dyDescent="0.3">
      <c r="A117" s="85" t="s">
        <v>238</v>
      </c>
      <c r="B117" s="85">
        <v>139</v>
      </c>
      <c r="C117" s="86">
        <v>2307300000</v>
      </c>
      <c r="D117" s="85" t="s">
        <v>240</v>
      </c>
      <c r="E117" s="98">
        <v>-3831332.29</v>
      </c>
      <c r="F117" s="98">
        <v>-3831332.29</v>
      </c>
      <c r="G117" s="98"/>
      <c r="I117" s="85">
        <v>2307300000</v>
      </c>
      <c r="J117" s="85" t="s">
        <v>240</v>
      </c>
      <c r="K117" s="98">
        <v>-3831332.29</v>
      </c>
      <c r="L117" s="98">
        <v>-3831332.29</v>
      </c>
      <c r="M117" s="98"/>
    </row>
    <row r="118" spans="1:13" x14ac:dyDescent="0.3">
      <c r="A118" s="85" t="s">
        <v>241</v>
      </c>
      <c r="B118" s="85">
        <v>139</v>
      </c>
      <c r="C118" s="86">
        <v>2304001000</v>
      </c>
      <c r="D118" s="85" t="s">
        <v>242</v>
      </c>
      <c r="E118" s="98">
        <v>-394606.33</v>
      </c>
      <c r="F118" s="98">
        <v>-394606.33</v>
      </c>
      <c r="G118" s="98"/>
      <c r="I118" s="85">
        <v>2304001000</v>
      </c>
      <c r="J118" s="85" t="s">
        <v>242</v>
      </c>
      <c r="K118" s="98">
        <v>-394606.33</v>
      </c>
      <c r="L118" s="98">
        <v>-394606.33</v>
      </c>
      <c r="M118" s="98"/>
    </row>
    <row r="119" spans="1:13" ht="18" x14ac:dyDescent="0.35">
      <c r="A119" s="85" t="s">
        <v>238</v>
      </c>
      <c r="B119" s="93"/>
      <c r="C119" s="86">
        <v>2307100000</v>
      </c>
      <c r="D119" s="85" t="s">
        <v>243</v>
      </c>
      <c r="E119" s="98">
        <v>-1260382.2</v>
      </c>
      <c r="F119" s="98">
        <v>-1260382.2</v>
      </c>
      <c r="G119" s="98"/>
      <c r="I119" s="85">
        <v>2307100000</v>
      </c>
      <c r="J119" s="85" t="s">
        <v>243</v>
      </c>
      <c r="K119" s="98">
        <v>-1260382.2</v>
      </c>
      <c r="L119" s="98">
        <v>-1260382.2</v>
      </c>
      <c r="M119" s="98"/>
    </row>
    <row r="120" spans="1:13" x14ac:dyDescent="0.3">
      <c r="B120" s="85" t="s">
        <v>244</v>
      </c>
      <c r="E120" s="98"/>
      <c r="F120" s="98"/>
      <c r="G120" s="98"/>
      <c r="K120" s="98"/>
      <c r="L120" s="98"/>
      <c r="M120" s="98"/>
    </row>
    <row r="121" spans="1:13" x14ac:dyDescent="0.3">
      <c r="E121" s="98"/>
      <c r="F121" s="98"/>
      <c r="G121" s="98"/>
      <c r="K121" s="98"/>
      <c r="L121" s="98"/>
      <c r="M121" s="98"/>
    </row>
    <row r="122" spans="1:13" x14ac:dyDescent="0.3">
      <c r="A122" s="85" t="s">
        <v>245</v>
      </c>
      <c r="B122" s="85">
        <v>139</v>
      </c>
      <c r="C122" s="86">
        <v>3101000000</v>
      </c>
      <c r="D122" s="85" t="s">
        <v>246</v>
      </c>
      <c r="E122" s="98">
        <v>-171308.04</v>
      </c>
      <c r="F122" s="98">
        <v>-114845.28</v>
      </c>
      <c r="G122" s="98">
        <v>-56462.760000000009</v>
      </c>
      <c r="I122" s="85">
        <v>3101000000</v>
      </c>
      <c r="J122" s="85" t="s">
        <v>246</v>
      </c>
      <c r="K122" s="98">
        <v>-171308.04</v>
      </c>
      <c r="L122" s="98">
        <v>-114845.28</v>
      </c>
      <c r="M122" s="98">
        <v>-56462.760000000009</v>
      </c>
    </row>
    <row r="123" spans="1:13" x14ac:dyDescent="0.3">
      <c r="A123" s="85" t="s">
        <v>245</v>
      </c>
      <c r="B123" s="85">
        <v>139</v>
      </c>
      <c r="C123" s="86">
        <v>3101010000</v>
      </c>
      <c r="D123" s="85" t="s">
        <v>247</v>
      </c>
      <c r="E123" s="98">
        <v>-63418.43</v>
      </c>
      <c r="F123" s="98">
        <v>-44291.43</v>
      </c>
      <c r="G123" s="98">
        <v>-19127</v>
      </c>
      <c r="I123" s="85">
        <v>3101010000</v>
      </c>
      <c r="J123" s="85" t="s">
        <v>247</v>
      </c>
      <c r="K123" s="98">
        <v>-63418.43</v>
      </c>
      <c r="L123" s="98">
        <v>-44291.43</v>
      </c>
      <c r="M123" s="98">
        <v>-19127</v>
      </c>
    </row>
    <row r="124" spans="1:13" x14ac:dyDescent="0.3">
      <c r="A124" s="85" t="s">
        <v>248</v>
      </c>
      <c r="B124" s="85">
        <v>139</v>
      </c>
      <c r="C124" s="86">
        <v>3102000000</v>
      </c>
      <c r="D124" s="85" t="s">
        <v>249</v>
      </c>
      <c r="E124" s="98">
        <v>-742097.49</v>
      </c>
      <c r="F124" s="98">
        <v>-502468.32</v>
      </c>
      <c r="G124" s="98">
        <v>-239629.16999999998</v>
      </c>
      <c r="I124" s="85">
        <v>3102000000</v>
      </c>
      <c r="J124" s="85" t="s">
        <v>249</v>
      </c>
      <c r="K124" s="98">
        <v>-742097.49</v>
      </c>
      <c r="L124" s="98">
        <v>-502468.32</v>
      </c>
      <c r="M124" s="98">
        <v>-239629.16999999998</v>
      </c>
    </row>
    <row r="125" spans="1:13" x14ac:dyDescent="0.3">
      <c r="B125" s="85">
        <v>139</v>
      </c>
      <c r="C125" s="86">
        <v>3103000000</v>
      </c>
      <c r="D125" s="85" t="s">
        <v>250</v>
      </c>
      <c r="E125" s="98">
        <v>-12253.98</v>
      </c>
      <c r="F125" s="98">
        <v>-12462.43</v>
      </c>
      <c r="G125" s="98">
        <v>208.45000000000073</v>
      </c>
      <c r="I125" s="85">
        <v>3103000000</v>
      </c>
      <c r="J125" s="85" t="s">
        <v>250</v>
      </c>
      <c r="K125" s="98">
        <v>-12253.98</v>
      </c>
      <c r="L125" s="98">
        <v>-12462.43</v>
      </c>
      <c r="M125" s="98">
        <v>208.45000000000073</v>
      </c>
    </row>
    <row r="126" spans="1:13" x14ac:dyDescent="0.3">
      <c r="A126" s="85" t="s">
        <v>251</v>
      </c>
      <c r="C126" s="86">
        <v>3107000000</v>
      </c>
      <c r="D126" s="85" t="s">
        <v>251</v>
      </c>
      <c r="E126" s="106"/>
      <c r="F126" s="98"/>
      <c r="G126" s="98">
        <v>0</v>
      </c>
      <c r="I126" s="85">
        <v>3107000000</v>
      </c>
      <c r="J126" s="85" t="s">
        <v>251</v>
      </c>
      <c r="K126" s="98"/>
      <c r="L126" s="98"/>
      <c r="M126" s="98">
        <v>0</v>
      </c>
    </row>
    <row r="127" spans="1:13" x14ac:dyDescent="0.3">
      <c r="A127" s="85" t="s">
        <v>252</v>
      </c>
      <c r="B127" s="85">
        <v>139</v>
      </c>
      <c r="C127" s="94">
        <v>4001000000</v>
      </c>
      <c r="D127" s="94" t="s">
        <v>82</v>
      </c>
      <c r="E127" s="106">
        <v>224378.56</v>
      </c>
      <c r="F127" s="98">
        <v>153369.9</v>
      </c>
      <c r="G127" s="98">
        <v>71008.66</v>
      </c>
      <c r="I127" s="85">
        <v>4001000000</v>
      </c>
      <c r="J127" s="85" t="s">
        <v>82</v>
      </c>
      <c r="K127" s="98">
        <v>224378.56</v>
      </c>
      <c r="L127" s="98">
        <v>153369.9</v>
      </c>
      <c r="M127" s="98">
        <v>71008.66</v>
      </c>
    </row>
    <row r="128" spans="1:13" x14ac:dyDescent="0.3">
      <c r="A128" s="85" t="s">
        <v>253</v>
      </c>
      <c r="B128" s="85">
        <v>139</v>
      </c>
      <c r="C128" s="86">
        <v>4001010000</v>
      </c>
      <c r="D128" s="85" t="s">
        <v>254</v>
      </c>
      <c r="E128" s="106">
        <v>24236.11</v>
      </c>
      <c r="F128" s="98">
        <v>10398.040000000001</v>
      </c>
      <c r="G128" s="98">
        <v>13838.07</v>
      </c>
      <c r="I128" s="85">
        <v>4001010000</v>
      </c>
      <c r="J128" s="85" t="s">
        <v>254</v>
      </c>
      <c r="K128" s="98">
        <v>24236.11</v>
      </c>
      <c r="L128" s="98">
        <v>10398.040000000001</v>
      </c>
      <c r="M128" s="98">
        <v>13838.07</v>
      </c>
    </row>
    <row r="129" spans="1:13" x14ac:dyDescent="0.3">
      <c r="A129" s="85" t="s">
        <v>255</v>
      </c>
      <c r="B129" s="85">
        <v>139</v>
      </c>
      <c r="C129" s="85">
        <v>4002000001</v>
      </c>
      <c r="D129" s="85" t="s">
        <v>256</v>
      </c>
      <c r="E129" s="98"/>
      <c r="F129" s="98"/>
      <c r="G129" s="98">
        <v>0</v>
      </c>
      <c r="I129" s="85">
        <v>4002000001</v>
      </c>
      <c r="J129" s="85" t="s">
        <v>256</v>
      </c>
      <c r="K129" s="98"/>
      <c r="L129" s="98"/>
      <c r="M129" s="98">
        <v>0</v>
      </c>
    </row>
    <row r="130" spans="1:13" x14ac:dyDescent="0.3">
      <c r="A130" s="85" t="s">
        <v>255</v>
      </c>
      <c r="B130" s="85">
        <v>139</v>
      </c>
      <c r="C130" s="86">
        <v>4002000003</v>
      </c>
      <c r="D130" s="85" t="s">
        <v>257</v>
      </c>
      <c r="E130" s="106"/>
      <c r="F130" s="98"/>
      <c r="G130" s="98">
        <v>0</v>
      </c>
      <c r="H130" s="95"/>
      <c r="I130" s="85">
        <v>4002000003</v>
      </c>
      <c r="J130" s="85" t="s">
        <v>257</v>
      </c>
      <c r="K130" s="98"/>
      <c r="L130" s="98"/>
      <c r="M130" s="98">
        <v>0</v>
      </c>
    </row>
    <row r="131" spans="1:13" x14ac:dyDescent="0.3">
      <c r="A131" s="85" t="s">
        <v>255</v>
      </c>
      <c r="B131" s="85">
        <v>139</v>
      </c>
      <c r="C131" s="86">
        <v>4002000005</v>
      </c>
      <c r="D131" s="85" t="s">
        <v>258</v>
      </c>
      <c r="E131" s="106">
        <v>179599.59</v>
      </c>
      <c r="F131" s="98">
        <v>117765</v>
      </c>
      <c r="G131" s="98">
        <v>61834.59</v>
      </c>
      <c r="H131" s="95"/>
      <c r="I131" s="85">
        <v>4002000005</v>
      </c>
      <c r="J131" s="85" t="s">
        <v>258</v>
      </c>
      <c r="K131" s="98">
        <v>179599.59</v>
      </c>
      <c r="L131" s="98">
        <v>117765</v>
      </c>
      <c r="M131" s="98">
        <v>61834.59</v>
      </c>
    </row>
    <row r="132" spans="1:13" x14ac:dyDescent="0.3">
      <c r="A132" s="85" t="s">
        <v>255</v>
      </c>
      <c r="B132" s="85">
        <v>139</v>
      </c>
      <c r="C132" s="86">
        <v>4002000008</v>
      </c>
      <c r="D132" s="85" t="s">
        <v>259</v>
      </c>
      <c r="E132" s="106">
        <v>8819</v>
      </c>
      <c r="F132" s="98">
        <v>5880</v>
      </c>
      <c r="G132" s="98">
        <v>2939</v>
      </c>
      <c r="I132" s="85">
        <v>4002000008</v>
      </c>
      <c r="J132" s="85" t="s">
        <v>259</v>
      </c>
      <c r="K132" s="98">
        <v>8819</v>
      </c>
      <c r="L132" s="98">
        <v>5880</v>
      </c>
      <c r="M132" s="98">
        <v>2939</v>
      </c>
    </row>
    <row r="133" spans="1:13" x14ac:dyDescent="0.3">
      <c r="A133" s="85" t="s">
        <v>255</v>
      </c>
      <c r="B133" s="85">
        <v>139</v>
      </c>
      <c r="C133" s="85">
        <v>4002000011</v>
      </c>
      <c r="D133" s="85" t="s">
        <v>260</v>
      </c>
      <c r="E133" s="106"/>
      <c r="F133" s="98"/>
      <c r="G133" s="98">
        <v>0</v>
      </c>
      <c r="H133" s="95"/>
      <c r="I133" s="85">
        <v>4002000011</v>
      </c>
      <c r="J133" s="85" t="s">
        <v>260</v>
      </c>
      <c r="K133" s="98"/>
      <c r="L133" s="98"/>
      <c r="M133" s="98">
        <v>0</v>
      </c>
    </row>
    <row r="134" spans="1:13" x14ac:dyDescent="0.3">
      <c r="A134" s="85" t="s">
        <v>255</v>
      </c>
      <c r="B134" s="85">
        <v>139</v>
      </c>
      <c r="C134" s="86">
        <v>4002000013</v>
      </c>
      <c r="D134" s="85" t="s">
        <v>261</v>
      </c>
      <c r="E134" s="106">
        <v>-12572</v>
      </c>
      <c r="F134" s="98">
        <v>-8384</v>
      </c>
      <c r="G134" s="98">
        <v>-4188</v>
      </c>
      <c r="H134" s="95"/>
      <c r="I134" s="85">
        <v>4002000013</v>
      </c>
      <c r="J134" s="85" t="s">
        <v>261</v>
      </c>
      <c r="K134" s="98">
        <v>-12572</v>
      </c>
      <c r="L134" s="98">
        <v>-8384</v>
      </c>
      <c r="M134" s="98">
        <v>-4188</v>
      </c>
    </row>
    <row r="135" spans="1:13" x14ac:dyDescent="0.3">
      <c r="A135" s="85" t="s">
        <v>255</v>
      </c>
      <c r="B135" s="85">
        <v>139</v>
      </c>
      <c r="C135" s="86">
        <v>4002000000</v>
      </c>
      <c r="D135" s="85" t="s">
        <v>262</v>
      </c>
      <c r="E135" s="106">
        <v>806.16</v>
      </c>
      <c r="F135" s="98">
        <v>537.44000000000005</v>
      </c>
      <c r="G135" s="98">
        <v>268.71999999999991</v>
      </c>
      <c r="I135" s="85">
        <v>4002000000</v>
      </c>
      <c r="J135" s="85" t="s">
        <v>262</v>
      </c>
      <c r="K135" s="98">
        <v>806.16</v>
      </c>
      <c r="L135" s="98">
        <v>537.44000000000005</v>
      </c>
      <c r="M135" s="98">
        <v>268.71999999999991</v>
      </c>
    </row>
    <row r="136" spans="1:13" x14ac:dyDescent="0.3">
      <c r="A136" s="85" t="s">
        <v>255</v>
      </c>
      <c r="B136" s="85">
        <v>139</v>
      </c>
      <c r="C136" s="86">
        <v>4002000010</v>
      </c>
      <c r="D136" s="85" t="s">
        <v>263</v>
      </c>
      <c r="E136" s="106">
        <v>6281.55</v>
      </c>
      <c r="F136" s="98">
        <v>4165</v>
      </c>
      <c r="G136" s="98">
        <v>2116.5500000000002</v>
      </c>
      <c r="H136" s="95"/>
      <c r="I136" s="85">
        <v>4002000010</v>
      </c>
      <c r="J136" s="85" t="s">
        <v>263</v>
      </c>
      <c r="K136" s="98">
        <v>6281.55</v>
      </c>
      <c r="L136" s="98">
        <v>4165</v>
      </c>
      <c r="M136" s="98">
        <v>2116.5500000000002</v>
      </c>
    </row>
    <row r="137" spans="1:13" x14ac:dyDescent="0.3">
      <c r="A137" s="85" t="s">
        <v>255</v>
      </c>
      <c r="B137" s="85">
        <v>139</v>
      </c>
      <c r="C137" s="86">
        <v>4002000019</v>
      </c>
      <c r="D137" s="85" t="s">
        <v>264</v>
      </c>
      <c r="E137" s="106">
        <v>37</v>
      </c>
      <c r="F137" s="98">
        <v>18</v>
      </c>
      <c r="G137" s="98">
        <v>19</v>
      </c>
      <c r="I137" s="85">
        <v>4002000019</v>
      </c>
      <c r="J137" s="85" t="s">
        <v>264</v>
      </c>
      <c r="K137" s="98">
        <v>37</v>
      </c>
      <c r="L137" s="98">
        <v>18</v>
      </c>
      <c r="M137" s="98">
        <v>19</v>
      </c>
    </row>
    <row r="138" spans="1:13" x14ac:dyDescent="0.3">
      <c r="A138" s="85" t="s">
        <v>265</v>
      </c>
      <c r="B138" s="85">
        <v>139</v>
      </c>
      <c r="C138" s="86">
        <v>4007000000</v>
      </c>
      <c r="D138" s="85" t="s">
        <v>266</v>
      </c>
      <c r="E138" s="106">
        <v>25824.43</v>
      </c>
      <c r="F138" s="98">
        <v>17273.009999999998</v>
      </c>
      <c r="G138" s="98">
        <v>8551.4200000000019</v>
      </c>
      <c r="I138" s="85">
        <v>4007000000</v>
      </c>
      <c r="J138" s="85" t="s">
        <v>266</v>
      </c>
      <c r="K138" s="98">
        <v>25824.43</v>
      </c>
      <c r="L138" s="98">
        <v>17273.009999999998</v>
      </c>
      <c r="M138" s="98">
        <v>8551.4200000000019</v>
      </c>
    </row>
    <row r="139" spans="1:13" x14ac:dyDescent="0.3">
      <c r="A139" s="85" t="s">
        <v>265</v>
      </c>
      <c r="B139" s="85">
        <v>139</v>
      </c>
      <c r="C139" s="86">
        <v>4007000002</v>
      </c>
      <c r="D139" s="85" t="s">
        <v>267</v>
      </c>
      <c r="E139" s="106">
        <v>2275.42</v>
      </c>
      <c r="F139" s="98">
        <v>1638.25</v>
      </c>
      <c r="G139" s="98">
        <v>637.17000000000007</v>
      </c>
      <c r="I139" s="85">
        <v>4007000002</v>
      </c>
      <c r="J139" s="85" t="s">
        <v>267</v>
      </c>
      <c r="K139" s="98">
        <v>2275.42</v>
      </c>
      <c r="L139" s="98">
        <v>1638.25</v>
      </c>
      <c r="M139" s="98">
        <v>637.17000000000007</v>
      </c>
    </row>
    <row r="140" spans="1:13" x14ac:dyDescent="0.3">
      <c r="A140" s="85" t="s">
        <v>265</v>
      </c>
      <c r="B140" s="85">
        <v>139</v>
      </c>
      <c r="C140" s="96">
        <v>4007000006</v>
      </c>
      <c r="D140" s="94" t="s">
        <v>268</v>
      </c>
      <c r="E140" s="106">
        <v>4800</v>
      </c>
      <c r="F140" s="98">
        <v>3300</v>
      </c>
      <c r="G140" s="98">
        <v>1500</v>
      </c>
      <c r="I140" s="86">
        <v>4007000006</v>
      </c>
      <c r="J140" s="85" t="s">
        <v>268</v>
      </c>
      <c r="K140" s="98">
        <v>4800</v>
      </c>
      <c r="L140" s="98">
        <v>3300</v>
      </c>
      <c r="M140" s="98">
        <v>1500</v>
      </c>
    </row>
    <row r="141" spans="1:13" x14ac:dyDescent="0.3">
      <c r="A141" s="85" t="s">
        <v>265</v>
      </c>
      <c r="B141" s="85">
        <v>139</v>
      </c>
      <c r="C141" s="96">
        <v>4007010002</v>
      </c>
      <c r="D141" s="94" t="s">
        <v>269</v>
      </c>
      <c r="E141" s="106">
        <v>0.5</v>
      </c>
      <c r="F141" s="98"/>
      <c r="G141" s="98">
        <v>0.5</v>
      </c>
      <c r="I141" s="86">
        <v>4007010002</v>
      </c>
      <c r="J141" s="85" t="s">
        <v>269</v>
      </c>
      <c r="K141" s="98">
        <v>0.5</v>
      </c>
      <c r="L141" s="98"/>
      <c r="M141" s="98">
        <v>0.5</v>
      </c>
    </row>
    <row r="142" spans="1:13" x14ac:dyDescent="0.3">
      <c r="A142" s="85" t="s">
        <v>265</v>
      </c>
      <c r="B142" s="85">
        <v>139</v>
      </c>
      <c r="C142" s="86">
        <v>4007010006</v>
      </c>
      <c r="D142" s="85" t="s">
        <v>270</v>
      </c>
      <c r="E142" s="98">
        <v>750</v>
      </c>
      <c r="F142" s="98">
        <v>750</v>
      </c>
      <c r="G142" s="98">
        <v>0</v>
      </c>
      <c r="I142" s="86">
        <v>4007010006</v>
      </c>
      <c r="J142" s="85" t="s">
        <v>270</v>
      </c>
      <c r="K142" s="98">
        <v>750</v>
      </c>
      <c r="L142" s="98">
        <v>750</v>
      </c>
      <c r="M142" s="98">
        <v>0</v>
      </c>
    </row>
    <row r="143" spans="1:13" x14ac:dyDescent="0.3">
      <c r="A143" s="85" t="s">
        <v>271</v>
      </c>
      <c r="B143" s="85">
        <v>139</v>
      </c>
      <c r="C143" s="86">
        <v>4007000001</v>
      </c>
      <c r="D143" s="85" t="s">
        <v>272</v>
      </c>
      <c r="E143" s="98">
        <v>2250</v>
      </c>
      <c r="F143" s="98"/>
      <c r="G143" s="98">
        <v>2250</v>
      </c>
      <c r="I143" s="86">
        <v>4007000001</v>
      </c>
      <c r="J143" s="85" t="s">
        <v>272</v>
      </c>
      <c r="K143" s="98">
        <v>2250</v>
      </c>
      <c r="L143" s="98"/>
      <c r="M143" s="98">
        <v>2250</v>
      </c>
    </row>
    <row r="144" spans="1:13" x14ac:dyDescent="0.3">
      <c r="A144" s="85" t="s">
        <v>271</v>
      </c>
      <c r="B144" s="85">
        <v>139</v>
      </c>
      <c r="C144" s="86">
        <v>7000000050</v>
      </c>
      <c r="D144" s="85" t="s">
        <v>273</v>
      </c>
      <c r="E144" s="106">
        <v>318.83</v>
      </c>
      <c r="F144" s="98">
        <v>123.17</v>
      </c>
      <c r="G144" s="98">
        <v>195.65999999999997</v>
      </c>
      <c r="I144" s="86">
        <v>7000000050</v>
      </c>
      <c r="J144" s="85" t="s">
        <v>273</v>
      </c>
      <c r="K144" s="98">
        <v>318.83</v>
      </c>
      <c r="L144" s="98">
        <v>123.17</v>
      </c>
      <c r="M144" s="98">
        <v>195.65999999999997</v>
      </c>
    </row>
    <row r="145" spans="1:13" x14ac:dyDescent="0.3">
      <c r="A145" s="85" t="s">
        <v>271</v>
      </c>
      <c r="B145" s="85">
        <v>139</v>
      </c>
      <c r="C145" s="86">
        <v>4007000011</v>
      </c>
      <c r="D145" s="85" t="s">
        <v>274</v>
      </c>
      <c r="E145" s="106">
        <v>1346.89</v>
      </c>
      <c r="F145" s="98">
        <v>1346.89</v>
      </c>
      <c r="G145" s="98">
        <v>0</v>
      </c>
      <c r="I145" s="86">
        <v>4007000011</v>
      </c>
      <c r="J145" s="85" t="s">
        <v>274</v>
      </c>
      <c r="K145" s="98">
        <v>1346.89</v>
      </c>
      <c r="L145" s="98">
        <v>1346.89</v>
      </c>
      <c r="M145" s="98">
        <v>0</v>
      </c>
    </row>
    <row r="146" spans="1:13" x14ac:dyDescent="0.3">
      <c r="A146" s="85" t="s">
        <v>271</v>
      </c>
      <c r="B146" s="85">
        <v>139</v>
      </c>
      <c r="C146" s="86">
        <v>4007000012</v>
      </c>
      <c r="D146" s="85" t="s">
        <v>275</v>
      </c>
      <c r="E146" s="106">
        <v>21332.32</v>
      </c>
      <c r="F146" s="98">
        <v>21332.32</v>
      </c>
      <c r="G146" s="98">
        <v>0</v>
      </c>
      <c r="I146" s="86">
        <v>4007000012</v>
      </c>
      <c r="J146" s="85" t="s">
        <v>275</v>
      </c>
      <c r="K146" s="98">
        <v>21332.32</v>
      </c>
      <c r="L146" s="98">
        <v>21332.32</v>
      </c>
      <c r="M146" s="98">
        <v>0</v>
      </c>
    </row>
    <row r="147" spans="1:13" x14ac:dyDescent="0.3">
      <c r="A147" s="85" t="s">
        <v>271</v>
      </c>
      <c r="B147" s="85">
        <v>139</v>
      </c>
      <c r="C147" s="86">
        <v>4007000007</v>
      </c>
      <c r="D147" s="85" t="s">
        <v>276</v>
      </c>
      <c r="E147" s="106">
        <v>27153.15</v>
      </c>
      <c r="F147" s="98">
        <v>18102.099999999999</v>
      </c>
      <c r="G147" s="98">
        <v>9051.0500000000029</v>
      </c>
      <c r="I147" s="86">
        <v>4007000007</v>
      </c>
      <c r="J147" s="85" t="s">
        <v>276</v>
      </c>
      <c r="K147" s="98">
        <v>27153.15</v>
      </c>
      <c r="L147" s="98">
        <v>18102.099999999999</v>
      </c>
      <c r="M147" s="98">
        <v>9051.0500000000029</v>
      </c>
    </row>
    <row r="148" spans="1:13" x14ac:dyDescent="0.3">
      <c r="C148" s="86">
        <v>4007000008</v>
      </c>
      <c r="D148" s="85" t="s">
        <v>309</v>
      </c>
      <c r="E148" s="106">
        <v>2983.83</v>
      </c>
      <c r="F148" s="98">
        <v>1989.22</v>
      </c>
      <c r="G148" s="98">
        <v>994.6099999999999</v>
      </c>
      <c r="I148" s="86">
        <v>4007000008</v>
      </c>
      <c r="J148" s="85" t="s">
        <v>309</v>
      </c>
      <c r="K148" s="98">
        <v>2983.83</v>
      </c>
      <c r="L148" s="98">
        <v>1989.22</v>
      </c>
      <c r="M148" s="98">
        <v>994.6099999999999</v>
      </c>
    </row>
    <row r="149" spans="1:13" x14ac:dyDescent="0.3">
      <c r="A149" s="85" t="s">
        <v>271</v>
      </c>
      <c r="C149" s="86">
        <v>8000000050</v>
      </c>
      <c r="D149" s="85" t="s">
        <v>277</v>
      </c>
      <c r="E149" s="98"/>
      <c r="F149" s="98"/>
      <c r="G149" s="98">
        <v>0</v>
      </c>
      <c r="I149" s="86">
        <v>8000000050</v>
      </c>
      <c r="J149" s="85" t="s">
        <v>277</v>
      </c>
      <c r="K149" s="98"/>
      <c r="L149" s="98"/>
      <c r="M149" s="98">
        <v>0</v>
      </c>
    </row>
    <row r="150" spans="1:13" x14ac:dyDescent="0.3">
      <c r="A150" s="85" t="s">
        <v>278</v>
      </c>
      <c r="B150" s="85">
        <v>139</v>
      </c>
      <c r="C150" s="86">
        <v>8000000060</v>
      </c>
      <c r="D150" s="85" t="s">
        <v>279</v>
      </c>
      <c r="E150" s="98">
        <v>4717.0200000000004</v>
      </c>
      <c r="F150" s="98">
        <v>1742.42</v>
      </c>
      <c r="G150" s="98">
        <v>2974.6000000000004</v>
      </c>
      <c r="I150" s="86">
        <v>8000000060</v>
      </c>
      <c r="J150" s="85" t="s">
        <v>279</v>
      </c>
      <c r="K150" s="98">
        <v>4717.0200000000004</v>
      </c>
      <c r="L150" s="98">
        <v>1742.42</v>
      </c>
      <c r="M150" s="98">
        <v>2974.6000000000004</v>
      </c>
    </row>
    <row r="151" spans="1:13" x14ac:dyDescent="0.3">
      <c r="C151" s="86">
        <v>8000000070</v>
      </c>
      <c r="D151" s="85" t="s">
        <v>280</v>
      </c>
      <c r="E151" s="98"/>
      <c r="F151" s="98"/>
      <c r="G151" s="98">
        <v>0</v>
      </c>
      <c r="I151" s="85">
        <v>8000000070</v>
      </c>
      <c r="J151" s="85" t="s">
        <v>280</v>
      </c>
      <c r="K151" s="98"/>
      <c r="L151" s="98"/>
      <c r="M151" s="98">
        <v>0</v>
      </c>
    </row>
    <row r="152" spans="1:13" x14ac:dyDescent="0.3">
      <c r="A152" s="85" t="s">
        <v>281</v>
      </c>
      <c r="B152" s="85">
        <v>139</v>
      </c>
      <c r="C152" s="86">
        <v>8000000080</v>
      </c>
      <c r="D152" s="85" t="s">
        <v>225</v>
      </c>
      <c r="E152" s="98">
        <v>75893.240000000005</v>
      </c>
      <c r="F152" s="98">
        <v>54098.400000000001</v>
      </c>
      <c r="G152" s="98">
        <v>21794.840000000004</v>
      </c>
      <c r="I152" s="86">
        <v>8000000080</v>
      </c>
      <c r="J152" s="85" t="s">
        <v>225</v>
      </c>
      <c r="K152" s="98">
        <v>75893.240000000005</v>
      </c>
      <c r="L152" s="98">
        <v>54098.400000000001</v>
      </c>
      <c r="M152" s="98">
        <v>21794.840000000004</v>
      </c>
    </row>
    <row r="153" spans="1:13" x14ac:dyDescent="0.3">
      <c r="C153" s="86">
        <v>8000000100</v>
      </c>
      <c r="D153" s="85" t="s">
        <v>282</v>
      </c>
      <c r="E153" s="98"/>
      <c r="F153" s="98"/>
      <c r="G153" s="98">
        <v>0</v>
      </c>
      <c r="I153" s="86">
        <v>8000000100</v>
      </c>
      <c r="J153" s="85" t="s">
        <v>282</v>
      </c>
      <c r="K153" s="98"/>
      <c r="L153" s="98"/>
      <c r="M153" s="98">
        <v>0</v>
      </c>
    </row>
    <row r="154" spans="1:13" x14ac:dyDescent="0.3">
      <c r="C154" s="86">
        <v>8000000140</v>
      </c>
      <c r="D154" s="85" t="s">
        <v>283</v>
      </c>
      <c r="E154" s="98"/>
      <c r="F154" s="98"/>
      <c r="G154" s="98">
        <v>0</v>
      </c>
      <c r="I154" s="85">
        <v>8000000140</v>
      </c>
      <c r="J154" s="85" t="s">
        <v>283</v>
      </c>
      <c r="K154" s="98"/>
      <c r="L154" s="98"/>
      <c r="M154" s="98">
        <v>0</v>
      </c>
    </row>
    <row r="155" spans="1:13" x14ac:dyDescent="0.3">
      <c r="E155" s="98"/>
      <c r="F155" s="98"/>
      <c r="G155" s="98">
        <v>0</v>
      </c>
      <c r="K155" s="98"/>
      <c r="L155" s="98"/>
      <c r="M155" s="98">
        <v>0</v>
      </c>
    </row>
    <row r="156" spans="1:13" x14ac:dyDescent="0.3">
      <c r="A156" s="85" t="s">
        <v>284</v>
      </c>
      <c r="C156" s="86">
        <v>5000000380</v>
      </c>
      <c r="D156" s="85" t="s">
        <v>285</v>
      </c>
      <c r="E156" s="98">
        <v>87</v>
      </c>
      <c r="F156" s="98"/>
      <c r="G156" s="98">
        <v>87</v>
      </c>
      <c r="I156" s="85">
        <v>5000000380</v>
      </c>
      <c r="J156" s="85" t="s">
        <v>285</v>
      </c>
      <c r="K156" s="98">
        <v>87</v>
      </c>
      <c r="L156" s="98"/>
      <c r="M156" s="98">
        <v>87</v>
      </c>
    </row>
    <row r="157" spans="1:13" x14ac:dyDescent="0.3">
      <c r="A157" s="85" t="s">
        <v>284</v>
      </c>
      <c r="C157" s="86">
        <v>5000000190</v>
      </c>
      <c r="D157" s="85" t="s">
        <v>286</v>
      </c>
      <c r="E157" s="98">
        <v>30</v>
      </c>
      <c r="F157" s="98"/>
      <c r="G157" s="98">
        <v>30</v>
      </c>
      <c r="I157" s="85">
        <v>5000000190</v>
      </c>
      <c r="J157" s="85" t="s">
        <v>286</v>
      </c>
      <c r="K157" s="98">
        <v>30</v>
      </c>
      <c r="L157" s="98"/>
      <c r="M157" s="98">
        <v>30</v>
      </c>
    </row>
    <row r="158" spans="1:13" x14ac:dyDescent="0.3">
      <c r="A158" s="85" t="s">
        <v>284</v>
      </c>
      <c r="C158" s="86">
        <v>5000000400</v>
      </c>
      <c r="D158" s="85" t="s">
        <v>287</v>
      </c>
      <c r="E158" s="98"/>
      <c r="F158" s="98"/>
      <c r="G158" s="98">
        <v>0</v>
      </c>
      <c r="I158" s="85">
        <v>5000000400</v>
      </c>
      <c r="J158" s="85" t="s">
        <v>287</v>
      </c>
      <c r="K158" s="98"/>
      <c r="L158" s="98"/>
      <c r="M158" s="98">
        <v>0</v>
      </c>
    </row>
    <row r="159" spans="1:13" x14ac:dyDescent="0.3">
      <c r="A159" s="85" t="s">
        <v>284</v>
      </c>
      <c r="C159" s="86">
        <v>5000000040</v>
      </c>
      <c r="D159" s="85" t="s">
        <v>288</v>
      </c>
      <c r="E159" s="98">
        <v>5839.99</v>
      </c>
      <c r="F159" s="98">
        <v>5106.66</v>
      </c>
      <c r="G159" s="98">
        <v>733.32999999999993</v>
      </c>
      <c r="I159" s="85">
        <v>5000000040</v>
      </c>
      <c r="J159" s="85" t="s">
        <v>288</v>
      </c>
      <c r="K159" s="98">
        <v>5839.99</v>
      </c>
      <c r="L159" s="98">
        <v>5106.66</v>
      </c>
      <c r="M159" s="98">
        <v>733.32999999999993</v>
      </c>
    </row>
    <row r="160" spans="1:13" x14ac:dyDescent="0.3">
      <c r="A160" s="85" t="s">
        <v>284</v>
      </c>
      <c r="C160" s="86">
        <v>5000000010</v>
      </c>
      <c r="D160" s="85" t="s">
        <v>289</v>
      </c>
      <c r="E160" s="98">
        <v>2666.64</v>
      </c>
      <c r="F160" s="100">
        <v>1999.98</v>
      </c>
      <c r="G160" s="100">
        <v>666.65999999999985</v>
      </c>
      <c r="I160" s="85">
        <v>5000000010</v>
      </c>
      <c r="J160" s="85" t="s">
        <v>289</v>
      </c>
      <c r="K160" s="98">
        <v>2666.64</v>
      </c>
      <c r="L160" s="98">
        <v>1999.98</v>
      </c>
      <c r="M160" s="98">
        <v>666.65999999999985</v>
      </c>
    </row>
    <row r="161" spans="1:13" x14ac:dyDescent="0.3">
      <c r="A161" s="85" t="s">
        <v>284</v>
      </c>
      <c r="C161" s="86">
        <v>5000000050</v>
      </c>
      <c r="D161" s="85" t="s">
        <v>290</v>
      </c>
      <c r="E161" s="98">
        <v>39812</v>
      </c>
      <c r="F161" s="100">
        <v>24848</v>
      </c>
      <c r="G161" s="100">
        <v>14964</v>
      </c>
      <c r="I161" s="85">
        <v>5000000050</v>
      </c>
      <c r="J161" s="85" t="s">
        <v>290</v>
      </c>
      <c r="K161" s="98">
        <v>39812</v>
      </c>
      <c r="L161" s="98">
        <v>24848</v>
      </c>
      <c r="M161" s="98">
        <v>14964</v>
      </c>
    </row>
    <row r="162" spans="1:13" x14ac:dyDescent="0.3">
      <c r="A162" s="85" t="s">
        <v>284</v>
      </c>
      <c r="C162" s="86">
        <v>5000000100</v>
      </c>
      <c r="D162" s="85" t="s">
        <v>291</v>
      </c>
      <c r="E162" s="98">
        <v>3200.03</v>
      </c>
      <c r="F162" s="100">
        <v>2055.6</v>
      </c>
      <c r="G162" s="100">
        <v>1144.4300000000003</v>
      </c>
      <c r="I162" s="85">
        <v>5000000100</v>
      </c>
      <c r="J162" s="85" t="s">
        <v>291</v>
      </c>
      <c r="K162" s="98">
        <v>3200.03</v>
      </c>
      <c r="L162" s="98">
        <v>2055.6</v>
      </c>
      <c r="M162" s="98">
        <v>1144.4300000000003</v>
      </c>
    </row>
    <row r="163" spans="1:13" x14ac:dyDescent="0.3">
      <c r="A163" s="85" t="s">
        <v>284</v>
      </c>
      <c r="C163" s="86">
        <v>5000000110</v>
      </c>
      <c r="D163" s="85" t="s">
        <v>292</v>
      </c>
      <c r="E163" s="98">
        <v>1372.5</v>
      </c>
      <c r="F163" s="100">
        <v>1372.5</v>
      </c>
      <c r="G163" s="100">
        <v>0</v>
      </c>
      <c r="I163" s="85">
        <v>5000000110</v>
      </c>
      <c r="J163" s="85" t="s">
        <v>292</v>
      </c>
      <c r="K163" s="98">
        <v>1372.5</v>
      </c>
      <c r="L163" s="98">
        <v>1372.5</v>
      </c>
      <c r="M163" s="98">
        <v>0</v>
      </c>
    </row>
    <row r="164" spans="1:13" x14ac:dyDescent="0.3">
      <c r="A164" s="85" t="s">
        <v>284</v>
      </c>
      <c r="C164" s="86">
        <v>5000000120</v>
      </c>
      <c r="D164" s="85" t="s">
        <v>293</v>
      </c>
      <c r="E164" s="98">
        <v>3200.04</v>
      </c>
      <c r="F164" s="100">
        <v>2055.6</v>
      </c>
      <c r="G164" s="98">
        <v>1144.44</v>
      </c>
      <c r="I164" s="85">
        <v>5000000120</v>
      </c>
      <c r="J164" s="85" t="s">
        <v>293</v>
      </c>
      <c r="K164" s="98">
        <v>3200.04</v>
      </c>
      <c r="L164" s="98">
        <v>2055.6</v>
      </c>
      <c r="M164" s="98">
        <v>1144.44</v>
      </c>
    </row>
    <row r="165" spans="1:13" x14ac:dyDescent="0.3">
      <c r="A165" s="85" t="s">
        <v>284</v>
      </c>
      <c r="C165" s="86">
        <v>5000000140</v>
      </c>
      <c r="D165" s="85" t="s">
        <v>294</v>
      </c>
      <c r="E165" s="98"/>
      <c r="F165" s="100"/>
      <c r="G165" s="100">
        <v>0</v>
      </c>
      <c r="I165" s="85">
        <v>5000000140</v>
      </c>
      <c r="J165" s="85" t="s">
        <v>294</v>
      </c>
      <c r="K165" s="98"/>
      <c r="L165" s="98"/>
      <c r="M165" s="98">
        <v>0</v>
      </c>
    </row>
    <row r="166" spans="1:13" x14ac:dyDescent="0.3">
      <c r="A166" s="85" t="s">
        <v>284</v>
      </c>
      <c r="C166" s="86">
        <v>5000000150</v>
      </c>
      <c r="D166" s="85" t="s">
        <v>295</v>
      </c>
      <c r="E166" s="98">
        <v>1202.25</v>
      </c>
      <c r="F166" s="100">
        <v>752.25</v>
      </c>
      <c r="G166" s="100">
        <v>450</v>
      </c>
      <c r="I166" s="85">
        <v>5000000150</v>
      </c>
      <c r="J166" s="85" t="s">
        <v>295</v>
      </c>
      <c r="K166" s="98">
        <v>1202.25</v>
      </c>
      <c r="L166" s="98">
        <v>752.25</v>
      </c>
      <c r="M166" s="98">
        <v>450</v>
      </c>
    </row>
    <row r="167" spans="1:13" x14ac:dyDescent="0.3">
      <c r="A167" s="85" t="s">
        <v>284</v>
      </c>
      <c r="C167" s="86">
        <v>5000000160</v>
      </c>
      <c r="D167" s="85" t="s">
        <v>296</v>
      </c>
      <c r="E167" s="98">
        <v>504.78</v>
      </c>
      <c r="F167" s="100">
        <v>336.02</v>
      </c>
      <c r="G167" s="98">
        <v>168.76</v>
      </c>
      <c r="I167" s="85">
        <v>5000000160</v>
      </c>
      <c r="J167" s="85" t="s">
        <v>296</v>
      </c>
      <c r="K167" s="98">
        <v>504.78</v>
      </c>
      <c r="L167" s="98">
        <v>336.02</v>
      </c>
      <c r="M167" s="98">
        <v>168.76</v>
      </c>
    </row>
    <row r="168" spans="1:13" x14ac:dyDescent="0.3">
      <c r="A168" s="85" t="s">
        <v>284</v>
      </c>
      <c r="C168" s="86">
        <v>5000000240</v>
      </c>
      <c r="D168" s="85" t="s">
        <v>221</v>
      </c>
      <c r="E168" s="98">
        <v>640</v>
      </c>
      <c r="F168" s="100">
        <v>400</v>
      </c>
      <c r="G168" s="98">
        <v>240</v>
      </c>
      <c r="I168" s="85">
        <v>5000000240</v>
      </c>
      <c r="J168" s="85" t="s">
        <v>221</v>
      </c>
      <c r="K168" s="98">
        <v>640</v>
      </c>
      <c r="L168" s="98">
        <v>400</v>
      </c>
      <c r="M168" s="98">
        <v>240</v>
      </c>
    </row>
    <row r="169" spans="1:13" x14ac:dyDescent="0.3">
      <c r="A169" s="85" t="s">
        <v>284</v>
      </c>
      <c r="C169" s="86">
        <v>5000000260</v>
      </c>
      <c r="D169" s="85" t="s">
        <v>297</v>
      </c>
      <c r="E169" s="98">
        <v>128</v>
      </c>
      <c r="F169" s="98">
        <v>80</v>
      </c>
      <c r="G169" s="98">
        <v>48</v>
      </c>
      <c r="I169" s="86">
        <v>5000000260</v>
      </c>
      <c r="J169" s="85" t="s">
        <v>297</v>
      </c>
      <c r="K169" s="98">
        <v>128</v>
      </c>
      <c r="L169" s="98">
        <v>80</v>
      </c>
      <c r="M169" s="98">
        <v>48</v>
      </c>
    </row>
    <row r="170" spans="1:13" x14ac:dyDescent="0.3">
      <c r="A170" s="85" t="s">
        <v>284</v>
      </c>
      <c r="C170" s="86">
        <v>5000000210</v>
      </c>
      <c r="E170" s="98"/>
      <c r="F170" s="98"/>
      <c r="G170" s="98">
        <v>0</v>
      </c>
      <c r="I170" s="85">
        <v>5000000210</v>
      </c>
      <c r="K170" s="98"/>
      <c r="L170" s="98"/>
      <c r="M170" s="98">
        <v>0</v>
      </c>
    </row>
    <row r="171" spans="1:13" x14ac:dyDescent="0.3">
      <c r="A171" s="85" t="s">
        <v>284</v>
      </c>
      <c r="C171" s="86">
        <v>5000000180</v>
      </c>
      <c r="D171" s="85" t="s">
        <v>298</v>
      </c>
      <c r="E171" s="98"/>
      <c r="F171" s="98"/>
      <c r="G171" s="98">
        <v>0</v>
      </c>
      <c r="I171" s="85">
        <v>5000000180</v>
      </c>
      <c r="J171" s="85" t="s">
        <v>298</v>
      </c>
      <c r="K171" s="98"/>
      <c r="L171" s="98"/>
      <c r="M171" s="98">
        <v>0</v>
      </c>
    </row>
    <row r="172" spans="1:13" x14ac:dyDescent="0.3">
      <c r="A172" s="85" t="s">
        <v>284</v>
      </c>
      <c r="C172" s="86">
        <v>5000000270</v>
      </c>
      <c r="D172" s="85" t="s">
        <v>299</v>
      </c>
      <c r="E172" s="98">
        <v>2410.6799999999998</v>
      </c>
      <c r="F172" s="98">
        <v>2410.6799999999998</v>
      </c>
      <c r="G172" s="98">
        <v>0</v>
      </c>
      <c r="I172" s="86">
        <v>5000000270</v>
      </c>
      <c r="J172" s="85" t="s">
        <v>299</v>
      </c>
      <c r="K172" s="98">
        <v>2410.6799999999998</v>
      </c>
      <c r="L172" s="98">
        <v>2410.6799999999998</v>
      </c>
      <c r="M172" s="98">
        <v>0</v>
      </c>
    </row>
    <row r="173" spans="1:13" x14ac:dyDescent="0.3">
      <c r="A173" s="85" t="s">
        <v>284</v>
      </c>
      <c r="C173" s="85">
        <v>5000000280</v>
      </c>
      <c r="D173" s="85" t="s">
        <v>300</v>
      </c>
      <c r="E173" s="98"/>
      <c r="F173" s="98"/>
      <c r="G173" s="98">
        <v>0</v>
      </c>
      <c r="I173" s="86">
        <v>5000000280</v>
      </c>
      <c r="J173" s="85" t="s">
        <v>300</v>
      </c>
      <c r="K173" s="98"/>
      <c r="L173" s="98"/>
      <c r="M173" s="98">
        <v>0</v>
      </c>
    </row>
    <row r="174" spans="1:13" x14ac:dyDescent="0.3">
      <c r="A174" s="85" t="s">
        <v>284</v>
      </c>
      <c r="C174" s="85">
        <v>5000000390</v>
      </c>
      <c r="D174" s="85" t="s">
        <v>301</v>
      </c>
      <c r="E174" s="98"/>
      <c r="F174" s="98"/>
      <c r="G174" s="98">
        <v>0</v>
      </c>
      <c r="I174" s="85">
        <v>5000000390</v>
      </c>
      <c r="J174" s="85" t="s">
        <v>301</v>
      </c>
      <c r="K174" s="98"/>
      <c r="L174" s="98"/>
      <c r="M174" s="98">
        <v>0</v>
      </c>
    </row>
    <row r="175" spans="1:13" x14ac:dyDescent="0.3">
      <c r="A175" s="85" t="s">
        <v>284</v>
      </c>
      <c r="C175" s="85">
        <v>5000000360</v>
      </c>
      <c r="D175" s="85" t="s">
        <v>302</v>
      </c>
      <c r="E175" s="99">
        <v>232.48</v>
      </c>
      <c r="F175" s="99">
        <v>151.21</v>
      </c>
      <c r="G175" s="98">
        <v>81.269999999999982</v>
      </c>
      <c r="I175" s="85">
        <v>5000000360</v>
      </c>
      <c r="J175" s="85" t="s">
        <v>302</v>
      </c>
      <c r="K175" s="99">
        <v>232.48</v>
      </c>
      <c r="L175" s="99">
        <v>151.21</v>
      </c>
      <c r="M175" s="98">
        <v>81.269999999999982</v>
      </c>
    </row>
    <row r="176" spans="1:13" x14ac:dyDescent="0.3">
      <c r="C176" s="86">
        <v>5000000440</v>
      </c>
      <c r="D176" s="85" t="s">
        <v>303</v>
      </c>
      <c r="E176" s="98">
        <v>1091.5</v>
      </c>
      <c r="F176" s="100">
        <v>940</v>
      </c>
      <c r="G176" s="100">
        <v>151.5</v>
      </c>
      <c r="I176" s="85">
        <v>5000000440</v>
      </c>
      <c r="J176" s="85" t="s">
        <v>303</v>
      </c>
      <c r="K176" s="98">
        <v>1091.5</v>
      </c>
      <c r="L176" s="98">
        <v>940</v>
      </c>
      <c r="M176" s="98">
        <v>151.5</v>
      </c>
    </row>
    <row r="177" spans="1:13" x14ac:dyDescent="0.3">
      <c r="A177" s="85" t="s">
        <v>284</v>
      </c>
      <c r="C177" s="85">
        <v>5000000600</v>
      </c>
      <c r="D177" s="85" t="s">
        <v>304</v>
      </c>
      <c r="E177" s="98">
        <v>3164.96</v>
      </c>
      <c r="F177" s="98">
        <v>2005.25</v>
      </c>
      <c r="G177" s="98">
        <v>1159.71</v>
      </c>
      <c r="I177" s="85">
        <v>5000000600</v>
      </c>
      <c r="J177" s="85" t="s">
        <v>304</v>
      </c>
      <c r="K177" s="98">
        <v>3164.96</v>
      </c>
      <c r="L177" s="98">
        <v>2005.25</v>
      </c>
      <c r="M177" s="98">
        <v>1159.71</v>
      </c>
    </row>
    <row r="178" spans="1:13" x14ac:dyDescent="0.3">
      <c r="A178" s="85" t="s">
        <v>284</v>
      </c>
      <c r="C178" s="85">
        <v>5000000680</v>
      </c>
      <c r="D178" s="85" t="s">
        <v>305</v>
      </c>
      <c r="E178" s="98">
        <v>8777.91</v>
      </c>
      <c r="F178" s="98">
        <v>5851.94</v>
      </c>
      <c r="G178" s="98">
        <v>2925.9700000000003</v>
      </c>
      <c r="I178" s="85">
        <v>5000000680</v>
      </c>
      <c r="J178" s="85" t="s">
        <v>305</v>
      </c>
      <c r="K178" s="98">
        <v>8777.91</v>
      </c>
      <c r="L178" s="98">
        <v>5851.94</v>
      </c>
      <c r="M178" s="98">
        <v>2925.9700000000003</v>
      </c>
    </row>
    <row r="179" spans="1:13" x14ac:dyDescent="0.3">
      <c r="A179" s="85" t="s">
        <v>284</v>
      </c>
      <c r="C179" s="86">
        <v>5000000860</v>
      </c>
      <c r="D179" s="85" t="s">
        <v>306</v>
      </c>
      <c r="E179" s="98"/>
      <c r="F179" s="98"/>
      <c r="G179" s="98">
        <v>0</v>
      </c>
      <c r="I179" s="85">
        <v>5000000860</v>
      </c>
      <c r="J179" s="85" t="s">
        <v>306</v>
      </c>
      <c r="K179" s="98"/>
      <c r="L179" s="98"/>
      <c r="M179" s="98">
        <v>0</v>
      </c>
    </row>
    <row r="180" spans="1:13" x14ac:dyDescent="0.3">
      <c r="A180" s="94" t="s">
        <v>284</v>
      </c>
      <c r="C180" s="86">
        <v>5000000500</v>
      </c>
      <c r="D180" s="85" t="s">
        <v>307</v>
      </c>
      <c r="E180" s="103"/>
      <c r="F180" s="103"/>
      <c r="G180" s="103">
        <v>0</v>
      </c>
      <c r="I180" s="85">
        <v>5000000500</v>
      </c>
      <c r="J180" s="85" t="s">
        <v>307</v>
      </c>
      <c r="K180" s="103"/>
      <c r="L180" s="103"/>
      <c r="M180" s="103">
        <v>0</v>
      </c>
    </row>
    <row r="181" spans="1:13" x14ac:dyDescent="0.3">
      <c r="A181" s="85" t="s">
        <v>308</v>
      </c>
      <c r="E181" s="87">
        <v>74360.760000000009</v>
      </c>
      <c r="F181" s="87">
        <v>50365.689999999995</v>
      </c>
      <c r="G181" s="87">
        <v>23995.069999999996</v>
      </c>
      <c r="K181" s="87">
        <v>74360.760000000009</v>
      </c>
      <c r="L181" s="87">
        <v>50365.689999999995</v>
      </c>
      <c r="M181" s="87">
        <v>23995.069999999996</v>
      </c>
    </row>
    <row r="228" spans="9:9" x14ac:dyDescent="0.3">
      <c r="I228" s="97"/>
    </row>
    <row r="230" spans="9:9" x14ac:dyDescent="0.3">
      <c r="I230" s="97"/>
    </row>
    <row r="231" spans="9:9" x14ac:dyDescent="0.3">
      <c r="I231" s="97"/>
    </row>
    <row r="234" spans="9:9" x14ac:dyDescent="0.3">
      <c r="I234" s="97"/>
    </row>
    <row r="235" spans="9:9" x14ac:dyDescent="0.3">
      <c r="I235" s="97"/>
    </row>
    <row r="236" spans="9:9" x14ac:dyDescent="0.3">
      <c r="I236" s="97"/>
    </row>
    <row r="237" spans="9:9" x14ac:dyDescent="0.3">
      <c r="I237" s="97"/>
    </row>
    <row r="238" spans="9:9" x14ac:dyDescent="0.3">
      <c r="I238" s="97"/>
    </row>
    <row r="239" spans="9:9" x14ac:dyDescent="0.3">
      <c r="I239" s="97"/>
    </row>
    <row r="240" spans="9:9" x14ac:dyDescent="0.3">
      <c r="I240" s="97"/>
    </row>
    <row r="241" spans="9:9" x14ac:dyDescent="0.3">
      <c r="I241" s="97"/>
    </row>
    <row r="242" spans="9:9" x14ac:dyDescent="0.3">
      <c r="I242" s="97"/>
    </row>
    <row r="243" spans="9:9" x14ac:dyDescent="0.3">
      <c r="I243" s="97"/>
    </row>
    <row r="244" spans="9:9" x14ac:dyDescent="0.3">
      <c r="I244" s="97"/>
    </row>
    <row r="245" spans="9:9" x14ac:dyDescent="0.3">
      <c r="I245" s="97"/>
    </row>
    <row r="246" spans="9:9" x14ac:dyDescent="0.3">
      <c r="I246" s="97"/>
    </row>
    <row r="247" spans="9:9" x14ac:dyDescent="0.3">
      <c r="I247" s="97"/>
    </row>
    <row r="248" spans="9:9" x14ac:dyDescent="0.3">
      <c r="I248" s="97"/>
    </row>
    <row r="250" spans="9:9" x14ac:dyDescent="0.3">
      <c r="I250" s="97"/>
    </row>
    <row r="252" spans="9:9" x14ac:dyDescent="0.3">
      <c r="I252" s="97"/>
    </row>
    <row r="253" spans="9:9" x14ac:dyDescent="0.3">
      <c r="I253" s="97"/>
    </row>
    <row r="255" spans="9:9" x14ac:dyDescent="0.3">
      <c r="I255" s="97"/>
    </row>
    <row r="256" spans="9:9" x14ac:dyDescent="0.3">
      <c r="I256" s="97"/>
    </row>
    <row r="257" spans="9:9" x14ac:dyDescent="0.3">
      <c r="I257" s="97"/>
    </row>
    <row r="258" spans="9:9" x14ac:dyDescent="0.3">
      <c r="I258" s="97"/>
    </row>
    <row r="259" spans="9:9" x14ac:dyDescent="0.3">
      <c r="I259" s="97"/>
    </row>
    <row r="260" spans="9:9" x14ac:dyDescent="0.3">
      <c r="I260" s="97"/>
    </row>
    <row r="261" spans="9:9" x14ac:dyDescent="0.3">
      <c r="I261" s="97"/>
    </row>
    <row r="262" spans="9:9" x14ac:dyDescent="0.3">
      <c r="I262" s="97"/>
    </row>
    <row r="263" spans="9:9" x14ac:dyDescent="0.3">
      <c r="I263" s="97"/>
    </row>
    <row r="264" spans="9:9" x14ac:dyDescent="0.3">
      <c r="I264" s="97"/>
    </row>
    <row r="265" spans="9:9" x14ac:dyDescent="0.3">
      <c r="I265" s="97"/>
    </row>
    <row r="266" spans="9:9" x14ac:dyDescent="0.3">
      <c r="I266" s="97"/>
    </row>
    <row r="267" spans="9:9" x14ac:dyDescent="0.3">
      <c r="I267" s="97"/>
    </row>
    <row r="268" spans="9:9" x14ac:dyDescent="0.3">
      <c r="I268" s="97"/>
    </row>
    <row r="269" spans="9:9" x14ac:dyDescent="0.3">
      <c r="I269" s="97"/>
    </row>
    <row r="270" spans="9:9" x14ac:dyDescent="0.3">
      <c r="I270" s="97"/>
    </row>
    <row r="271" spans="9:9" x14ac:dyDescent="0.3">
      <c r="I271" s="97"/>
    </row>
    <row r="272" spans="9:9" x14ac:dyDescent="0.3">
      <c r="I272" s="97"/>
    </row>
    <row r="273" spans="9:9" x14ac:dyDescent="0.3">
      <c r="I273" s="97"/>
    </row>
    <row r="274" spans="9:9" x14ac:dyDescent="0.3">
      <c r="I274" s="97"/>
    </row>
    <row r="275" spans="9:9" x14ac:dyDescent="0.3">
      <c r="I275" s="97"/>
    </row>
    <row r="276" spans="9:9" x14ac:dyDescent="0.3">
      <c r="I276" s="97"/>
    </row>
    <row r="277" spans="9:9" x14ac:dyDescent="0.3">
      <c r="I277" s="97"/>
    </row>
    <row r="280" spans="9:9" x14ac:dyDescent="0.3">
      <c r="I280" s="97"/>
    </row>
    <row r="281" spans="9:9" x14ac:dyDescent="0.3">
      <c r="I281" s="97"/>
    </row>
    <row r="282" spans="9:9" x14ac:dyDescent="0.3">
      <c r="I282" s="97"/>
    </row>
    <row r="283" spans="9:9" x14ac:dyDescent="0.3">
      <c r="I283" s="97"/>
    </row>
    <row r="284" spans="9:9" x14ac:dyDescent="0.3">
      <c r="I284" s="97"/>
    </row>
    <row r="285" spans="9:9" x14ac:dyDescent="0.3">
      <c r="I285" s="97"/>
    </row>
    <row r="286" spans="9:9" x14ac:dyDescent="0.3">
      <c r="I286" s="97"/>
    </row>
    <row r="287" spans="9:9" x14ac:dyDescent="0.3">
      <c r="I287" s="97"/>
    </row>
    <row r="288" spans="9:9" x14ac:dyDescent="0.3">
      <c r="I288" s="97"/>
    </row>
    <row r="289" spans="9:9" x14ac:dyDescent="0.3">
      <c r="I289" s="97"/>
    </row>
    <row r="290" spans="9:9" x14ac:dyDescent="0.3">
      <c r="I290" s="97"/>
    </row>
    <row r="291" spans="9:9" x14ac:dyDescent="0.3">
      <c r="I291" s="97"/>
    </row>
    <row r="292" spans="9:9" x14ac:dyDescent="0.3">
      <c r="I292" s="97"/>
    </row>
    <row r="293" spans="9:9" x14ac:dyDescent="0.3">
      <c r="I293" s="97"/>
    </row>
    <row r="294" spans="9:9" x14ac:dyDescent="0.3">
      <c r="I294" s="97"/>
    </row>
    <row r="296" spans="9:9" x14ac:dyDescent="0.3">
      <c r="I296" s="97"/>
    </row>
    <row r="346" spans="9:9" x14ac:dyDescent="0.3">
      <c r="I346" s="97"/>
    </row>
    <row r="347" spans="9:9" x14ac:dyDescent="0.3">
      <c r="I347" s="97"/>
    </row>
    <row r="350" spans="9:9" x14ac:dyDescent="0.3">
      <c r="I350" s="97"/>
    </row>
    <row r="351" spans="9:9" x14ac:dyDescent="0.3">
      <c r="I351" s="97"/>
    </row>
    <row r="352" spans="9:9" x14ac:dyDescent="0.3">
      <c r="I352" s="97"/>
    </row>
    <row r="353" spans="9:9" x14ac:dyDescent="0.3">
      <c r="I353" s="97"/>
    </row>
    <row r="354" spans="9:9" x14ac:dyDescent="0.3">
      <c r="I354" s="97"/>
    </row>
    <row r="355" spans="9:9" x14ac:dyDescent="0.3">
      <c r="I355" s="97"/>
    </row>
    <row r="356" spans="9:9" x14ac:dyDescent="0.3">
      <c r="I356" s="97"/>
    </row>
    <row r="357" spans="9:9" x14ac:dyDescent="0.3">
      <c r="I357" s="97"/>
    </row>
    <row r="359" spans="9:9" x14ac:dyDescent="0.3">
      <c r="I359" s="97"/>
    </row>
    <row r="360" spans="9:9" x14ac:dyDescent="0.3">
      <c r="I360" s="97"/>
    </row>
    <row r="361" spans="9:9" x14ac:dyDescent="0.3">
      <c r="I361" s="97"/>
    </row>
    <row r="362" spans="9:9" x14ac:dyDescent="0.3">
      <c r="I362" s="97"/>
    </row>
    <row r="363" spans="9:9" x14ac:dyDescent="0.3">
      <c r="I363" s="97"/>
    </row>
    <row r="364" spans="9:9" x14ac:dyDescent="0.3">
      <c r="I364" s="97"/>
    </row>
    <row r="366" spans="9:9" x14ac:dyDescent="0.3">
      <c r="I366" s="97"/>
    </row>
    <row r="368" spans="9:9" x14ac:dyDescent="0.3">
      <c r="I368" s="97"/>
    </row>
    <row r="369" spans="9:9" x14ac:dyDescent="0.3">
      <c r="I369" s="97"/>
    </row>
    <row r="370" spans="9:9" x14ac:dyDescent="0.3">
      <c r="I370" s="97"/>
    </row>
    <row r="371" spans="9:9" x14ac:dyDescent="0.3">
      <c r="I371" s="97"/>
    </row>
    <row r="372" spans="9:9" x14ac:dyDescent="0.3">
      <c r="I372" s="97"/>
    </row>
    <row r="376" spans="9:9" x14ac:dyDescent="0.3">
      <c r="I376" s="97"/>
    </row>
    <row r="379" spans="9:9" x14ac:dyDescent="0.3">
      <c r="I379" s="97"/>
    </row>
    <row r="380" spans="9:9" x14ac:dyDescent="0.3">
      <c r="I380" s="97"/>
    </row>
    <row r="381" spans="9:9" x14ac:dyDescent="0.3">
      <c r="I381" s="97"/>
    </row>
    <row r="382" spans="9:9" x14ac:dyDescent="0.3">
      <c r="I382" s="97"/>
    </row>
    <row r="383" spans="9:9" x14ac:dyDescent="0.3">
      <c r="I383" s="97"/>
    </row>
    <row r="384" spans="9:9" x14ac:dyDescent="0.3">
      <c r="I384" s="97"/>
    </row>
    <row r="385" spans="9:9" x14ac:dyDescent="0.3">
      <c r="I385" s="97"/>
    </row>
    <row r="386" spans="9:9" x14ac:dyDescent="0.3">
      <c r="I386" s="97"/>
    </row>
    <row r="387" spans="9:9" x14ac:dyDescent="0.3">
      <c r="I387" s="97"/>
    </row>
    <row r="388" spans="9:9" x14ac:dyDescent="0.3">
      <c r="I388" s="97"/>
    </row>
    <row r="389" spans="9:9" x14ac:dyDescent="0.3">
      <c r="I389" s="97"/>
    </row>
    <row r="390" spans="9:9" x14ac:dyDescent="0.3">
      <c r="I390" s="97"/>
    </row>
    <row r="391" spans="9:9" x14ac:dyDescent="0.3">
      <c r="I391" s="97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MichellsAlvarenga</cp:lastModifiedBy>
  <cp:lastPrinted>2021-03-08T17:53:12Z</cp:lastPrinted>
  <dcterms:created xsi:type="dcterms:W3CDTF">2009-05-06T00:19:57Z</dcterms:created>
  <dcterms:modified xsi:type="dcterms:W3CDTF">2021-04-09T14:40:56Z</dcterms:modified>
</cp:coreProperties>
</file>