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B:\Estados financieros 2020\12.EF diciembre 2020\Informe diciembre 2020\"/>
    </mc:Choice>
  </mc:AlternateContent>
  <xr:revisionPtr revIDLastSave="0" documentId="13_ncr:1_{CEF5583D-0740-4ACD-B5D0-2DCE36EDFD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EFF" sheetId="1" r:id="rId1"/>
  </sheets>
  <definedNames>
    <definedName name="_xlnm.Print_Area" localSheetId="0">EEFF!$A$1:$G$147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7" i="1"/>
  <c r="F51" i="1"/>
  <c r="F50" i="1"/>
  <c r="F49" i="1"/>
  <c r="F48" i="1"/>
  <c r="F46" i="1"/>
  <c r="F45" i="1"/>
  <c r="F40" i="1"/>
  <c r="F36" i="1"/>
  <c r="F34" i="1"/>
  <c r="F33" i="1"/>
  <c r="F27" i="1"/>
  <c r="F26" i="1"/>
  <c r="F25" i="1"/>
  <c r="F21" i="1"/>
  <c r="F18" i="1"/>
  <c r="F17" i="1"/>
  <c r="F16" i="1"/>
  <c r="D59" i="1"/>
  <c r="D57" i="1"/>
  <c r="D50" i="1"/>
  <c r="D48" i="1"/>
  <c r="D45" i="1"/>
  <c r="D40" i="1"/>
  <c r="D36" i="1"/>
  <c r="D35" i="1"/>
  <c r="D34" i="1"/>
  <c r="D33" i="1"/>
  <c r="D27" i="1" l="1"/>
  <c r="D26" i="1"/>
  <c r="D25" i="1"/>
  <c r="D21" i="1"/>
  <c r="D20" i="1"/>
  <c r="D19" i="1"/>
  <c r="D18" i="1"/>
  <c r="D17" i="1"/>
  <c r="D16" i="1"/>
  <c r="F22" i="1" l="1"/>
  <c r="F28" i="1"/>
  <c r="F37" i="1"/>
  <c r="F41" i="1"/>
  <c r="F52" i="1"/>
  <c r="F60" i="1"/>
  <c r="F64" i="1"/>
  <c r="F66" i="1"/>
  <c r="F67" i="1" l="1"/>
  <c r="F29" i="1"/>
  <c r="F42" i="1"/>
  <c r="F53" i="1" s="1"/>
  <c r="D53" i="1" l="1"/>
  <c r="D66" i="1" l="1"/>
  <c r="D64" i="1"/>
  <c r="D60" i="1"/>
  <c r="D41" i="1"/>
  <c r="D37" i="1"/>
  <c r="D28" i="1"/>
  <c r="D22" i="1"/>
  <c r="D67" i="1" l="1"/>
  <c r="D42" i="1"/>
  <c r="D29" i="1"/>
</calcChain>
</file>

<file path=xl/sharedStrings.xml><?xml version="1.0" encoding="utf-8"?>
<sst xmlns="http://schemas.openxmlformats.org/spreadsheetml/2006/main" count="66" uniqueCount="57">
  <si>
    <t xml:space="preserve">ATLÁNTIDA SECURITIES, S.A. DE C.V. (Casa de Corredores de Bolsa) </t>
  </si>
  <si>
    <t xml:space="preserve">(Compañía Salvadoreña, Parte del Conglomerado Financiero Atlántida, </t>
  </si>
  <si>
    <t>Actuando como Subsidiaria de Inversiones Financieras Atlántida. S.A.)</t>
  </si>
  <si>
    <t>(San Salvador, República de El Salvador)</t>
  </si>
  <si>
    <t>Balances Generales</t>
  </si>
  <si>
    <t xml:space="preserve"> </t>
  </si>
  <si>
    <t>Activo</t>
  </si>
  <si>
    <t>Nota</t>
  </si>
  <si>
    <t>Activo corriente:</t>
  </si>
  <si>
    <t xml:space="preserve">  Efectivo y bancos y otras instituciones financieras</t>
  </si>
  <si>
    <t xml:space="preserve">  Inversiones financieras </t>
  </si>
  <si>
    <t xml:space="preserve">  Cuentas y documentos por cobrar</t>
  </si>
  <si>
    <t xml:space="preserve">  Rendimientos por Cobrar</t>
  </si>
  <si>
    <t xml:space="preserve">  Impuestos</t>
  </si>
  <si>
    <t xml:space="preserve">  Gastos pagados por anticipado</t>
  </si>
  <si>
    <t>Total activo corriente</t>
  </si>
  <si>
    <t>Activo no corriente:</t>
  </si>
  <si>
    <t xml:space="preserve">  Muebles</t>
  </si>
  <si>
    <t xml:space="preserve">  Inversiones financieras a largo plazo</t>
  </si>
  <si>
    <t xml:space="preserve">  Activos intangibles</t>
  </si>
  <si>
    <t>Total activo no corriente</t>
  </si>
  <si>
    <t>Total del activo</t>
  </si>
  <si>
    <t>Pasivo</t>
  </si>
  <si>
    <t>Pasivo corriente:</t>
  </si>
  <si>
    <t xml:space="preserve">  Obligaciones por operaciones bursátiles</t>
  </si>
  <si>
    <t xml:space="preserve">  Cuentas por pagar</t>
  </si>
  <si>
    <t xml:space="preserve">  Cuentas por pagar relacionadas</t>
  </si>
  <si>
    <t xml:space="preserve">  Impuestos por pagar propios</t>
  </si>
  <si>
    <t>Total del pasivo corriente</t>
  </si>
  <si>
    <t>Pasivo no corriente:</t>
  </si>
  <si>
    <t xml:space="preserve">  Estimación para obligaciones laborales</t>
  </si>
  <si>
    <t>Total del pasivo no corriente</t>
  </si>
  <si>
    <t xml:space="preserve">Total del pasivo </t>
  </si>
  <si>
    <t>Patrimonio neto</t>
  </si>
  <si>
    <t>Capital social</t>
  </si>
  <si>
    <t>Reserva legal</t>
  </si>
  <si>
    <t>Revaluaciones</t>
  </si>
  <si>
    <t>Revaluaciones de activos de largo plazo poseidos para la venta</t>
  </si>
  <si>
    <t>Resultados</t>
  </si>
  <si>
    <t>Resultados acumulados de ejercicios anteriores</t>
  </si>
  <si>
    <t>Resultados del presente ejercicio</t>
  </si>
  <si>
    <t>Total patrimonio</t>
  </si>
  <si>
    <t>Total pasivo más patrimonio</t>
  </si>
  <si>
    <t>Cuentas contingentes de compromiso y control propias:</t>
  </si>
  <si>
    <t>Cuentas contingentes de compromiso deudoras:</t>
  </si>
  <si>
    <t>Garantías otorgadas</t>
  </si>
  <si>
    <t>Cuentas de control:</t>
  </si>
  <si>
    <t>Valores y bienes propios en custodia</t>
  </si>
  <si>
    <t>Total</t>
  </si>
  <si>
    <t>Contingentes de compromiso y control acreedoras:</t>
  </si>
  <si>
    <t>Cuentas contingentes y de compromisos:</t>
  </si>
  <si>
    <t>Responsabilidad por garantías otorgadas</t>
  </si>
  <si>
    <t>Cuentas de control acreedoras:</t>
  </si>
  <si>
    <t>Contracuenta valores y bienes propios en custodia</t>
  </si>
  <si>
    <t>Las notas que acompañan son parte integral de estos estados financieros.</t>
  </si>
  <si>
    <t>Al 31 de diciembre de 2020 y 2019</t>
  </si>
  <si>
    <t>(Cifras 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</si>
</sst>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#,##0.0000_);\(#,##0.0000\)"/>
    <numFmt numFmtId="170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9" fontId="4" fillId="0" borderId="0" xfId="1" applyNumberFormat="1" applyFont="1" applyBorder="1"/>
    <xf numFmtId="39" fontId="4" fillId="0" borderId="0" xfId="1" applyNumberFormat="1" applyFont="1"/>
    <xf numFmtId="166" fontId="4" fillId="0" borderId="0" xfId="2" applyNumberFormat="1" applyFont="1" applyBorder="1" applyAlignment="1">
      <alignment horizontal="right" wrapText="1"/>
    </xf>
    <xf numFmtId="167" fontId="4" fillId="0" borderId="0" xfId="1" applyNumberFormat="1" applyFont="1" applyBorder="1"/>
    <xf numFmtId="166" fontId="4" fillId="0" borderId="0" xfId="0" applyNumberFormat="1" applyFont="1" applyBorder="1"/>
    <xf numFmtId="0" fontId="2" fillId="0" borderId="0" xfId="0" applyFont="1"/>
    <xf numFmtId="39" fontId="2" fillId="0" borderId="0" xfId="1" applyNumberFormat="1" applyFont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37" fontId="4" fillId="0" borderId="0" xfId="1" applyNumberFormat="1" applyFont="1" applyAlignment="1">
      <alignment horizontal="right" wrapText="1"/>
    </xf>
    <xf numFmtId="39" fontId="4" fillId="0" borderId="0" xfId="1" applyNumberFormat="1" applyFont="1" applyAlignment="1">
      <alignment horizontal="right" wrapText="1"/>
    </xf>
    <xf numFmtId="37" fontId="4" fillId="0" borderId="0" xfId="1" applyNumberFormat="1" applyFont="1"/>
    <xf numFmtId="43" fontId="4" fillId="0" borderId="0" xfId="1" applyFont="1" applyBorder="1"/>
    <xf numFmtId="39" fontId="2" fillId="0" borderId="0" xfId="1" applyNumberFormat="1" applyFont="1"/>
    <xf numFmtId="167" fontId="4" fillId="0" borderId="0" xfId="0" applyNumberFormat="1" applyFont="1" applyBorder="1"/>
    <xf numFmtId="0" fontId="4" fillId="0" borderId="0" xfId="0" applyFont="1" applyAlignment="1">
      <alignment horizontal="left" indent="1"/>
    </xf>
    <xf numFmtId="43" fontId="4" fillId="0" borderId="0" xfId="1" applyFont="1" applyBorder="1" applyAlignment="1">
      <alignment horizontal="right" wrapText="1"/>
    </xf>
    <xf numFmtId="39" fontId="4" fillId="0" borderId="0" xfId="0" applyNumberFormat="1" applyFont="1" applyBorder="1"/>
    <xf numFmtId="165" fontId="4" fillId="0" borderId="0" xfId="0" applyNumberFormat="1" applyFont="1" applyBorder="1"/>
    <xf numFmtId="168" fontId="4" fillId="0" borderId="0" xfId="1" applyNumberFormat="1" applyFont="1" applyBorder="1" applyAlignment="1">
      <alignment horizontal="right" wrapText="1"/>
    </xf>
    <xf numFmtId="168" fontId="4" fillId="0" borderId="0" xfId="1" applyNumberFormat="1" applyFont="1"/>
    <xf numFmtId="0" fontId="4" fillId="0" borderId="0" xfId="0" applyFont="1" applyAlignment="1">
      <alignment horizontal="left" indent="2"/>
    </xf>
    <xf numFmtId="39" fontId="4" fillId="0" borderId="0" xfId="1" applyNumberFormat="1" applyFont="1" applyFill="1" applyBorder="1"/>
    <xf numFmtId="39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43" fontId="2" fillId="0" borderId="0" xfId="1" applyFont="1" applyAlignment="1">
      <alignment vertical="top"/>
    </xf>
    <xf numFmtId="0" fontId="7" fillId="0" borderId="0" xfId="3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3" applyFont="1" applyFill="1" applyAlignment="1">
      <alignment horizontal="center"/>
    </xf>
    <xf numFmtId="39" fontId="2" fillId="0" borderId="0" xfId="0" applyNumberFormat="1" applyFont="1"/>
    <xf numFmtId="0" fontId="8" fillId="2" borderId="0" xfId="0" applyFont="1" applyFill="1" applyAlignment="1">
      <alignment horizontal="left"/>
    </xf>
    <xf numFmtId="0" fontId="7" fillId="2" borderId="0" xfId="3" applyFont="1" applyFill="1" applyAlignment="1">
      <alignment horizontal="center"/>
    </xf>
    <xf numFmtId="0" fontId="9" fillId="0" borderId="0" xfId="0" applyFont="1" applyAlignment="1">
      <alignment vertical="center"/>
    </xf>
    <xf numFmtId="4" fontId="0" fillId="0" borderId="0" xfId="0" applyNumberFormat="1"/>
    <xf numFmtId="4" fontId="4" fillId="0" borderId="0" xfId="0" applyNumberFormat="1" applyFont="1" applyBorder="1"/>
    <xf numFmtId="44" fontId="4" fillId="0" borderId="0" xfId="2" applyFont="1" applyBorder="1" applyAlignment="1">
      <alignment horizontal="right" wrapText="1"/>
    </xf>
    <xf numFmtId="170" fontId="4" fillId="0" borderId="0" xfId="0" applyNumberFormat="1" applyFont="1" applyBorder="1"/>
    <xf numFmtId="39" fontId="4" fillId="0" borderId="0" xfId="1" applyNumberFormat="1" applyFont="1" applyFill="1"/>
    <xf numFmtId="39" fontId="2" fillId="0" borderId="3" xfId="1" applyNumberFormat="1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 applyProtection="1">
      <protection locked="0"/>
    </xf>
    <xf numFmtId="37" fontId="4" fillId="0" borderId="0" xfId="1" applyNumberFormat="1" applyFont="1" applyBorder="1"/>
    <xf numFmtId="37" fontId="2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4" fillId="0" borderId="0" xfId="1" applyNumberFormat="1" applyFont="1" applyFill="1"/>
    <xf numFmtId="37" fontId="4" fillId="0" borderId="0" xfId="1" applyNumberFormat="1" applyFont="1" applyFill="1" applyBorder="1"/>
    <xf numFmtId="37" fontId="2" fillId="0" borderId="3" xfId="1" applyNumberFormat="1" applyFont="1" applyFill="1" applyBorder="1"/>
    <xf numFmtId="37" fontId="4" fillId="0" borderId="3" xfId="1" applyNumberFormat="1" applyFont="1" applyBorder="1"/>
    <xf numFmtId="37" fontId="4" fillId="0" borderId="5" xfId="1" applyNumberFormat="1" applyFont="1" applyBorder="1"/>
    <xf numFmtId="37" fontId="2" fillId="0" borderId="6" xfId="1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8" fillId="2" borderId="0" xfId="0" applyNumberFormat="1" applyFont="1" applyFill="1" applyAlignment="1" applyProtection="1">
      <alignment horizontal="center"/>
      <protection locked="0"/>
    </xf>
    <xf numFmtId="37" fontId="8" fillId="0" borderId="0" xfId="1" applyNumberFormat="1" applyFont="1" applyBorder="1"/>
  </cellXfs>
  <cellStyles count="5">
    <cellStyle name="Millares" xfId="1" builtinId="3"/>
    <cellStyle name="Moneda" xfId="2" builtinId="4"/>
    <cellStyle name="Normal" xfId="0" builtinId="0"/>
    <cellStyle name="Normal 2 2" xfId="4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83</xdr:row>
      <xdr:rowOff>31750</xdr:rowOff>
    </xdr:from>
    <xdr:to>
      <xdr:col>6</xdr:col>
      <xdr:colOff>765175</xdr:colOff>
      <xdr:row>146</xdr:row>
      <xdr:rowOff>98425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E83712-2EF7-45C8-952D-75B20920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3112750"/>
          <a:ext cx="7321550" cy="100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N86"/>
  <sheetViews>
    <sheetView showGridLines="0" tabSelected="1" zoomScaleNormal="100" workbookViewId="0">
      <selection activeCell="D35" sqref="D35"/>
    </sheetView>
  </sheetViews>
  <sheetFormatPr baseColWidth="10" defaultColWidth="11.42578125" defaultRowHeight="12.75" x14ac:dyDescent="0.2"/>
  <cols>
    <col min="1" max="1" width="59" style="3" customWidth="1"/>
    <col min="2" max="2" width="10.85546875" style="3" customWidth="1"/>
    <col min="3" max="3" width="2.42578125" style="3" customWidth="1"/>
    <col min="4" max="4" width="14.7109375" style="3" customWidth="1"/>
    <col min="5" max="5" width="2.7109375" style="3" customWidth="1"/>
    <col min="6" max="6" width="14.7109375" style="3" customWidth="1"/>
    <col min="7" max="7" width="12" style="3" customWidth="1"/>
    <col min="8" max="8" width="14" style="3" customWidth="1"/>
    <col min="9" max="16384" width="11.42578125" style="3"/>
  </cols>
  <sheetData>
    <row r="1" spans="1:14" ht="14.25" x14ac:dyDescent="0.2">
      <c r="A1" s="1" t="s">
        <v>0</v>
      </c>
      <c r="B1" s="2"/>
      <c r="C1" s="2"/>
      <c r="D1" s="2"/>
      <c r="E1" s="2"/>
      <c r="F1" s="2"/>
    </row>
    <row r="2" spans="1:14" ht="3" customHeight="1" x14ac:dyDescent="0.2">
      <c r="A2" s="1"/>
      <c r="B2" s="2"/>
      <c r="C2" s="2"/>
      <c r="D2" s="2"/>
      <c r="E2" s="2"/>
      <c r="F2" s="2"/>
    </row>
    <row r="3" spans="1:14" ht="14.25" x14ac:dyDescent="0.2">
      <c r="A3" s="1" t="s">
        <v>1</v>
      </c>
      <c r="B3" s="2"/>
      <c r="C3" s="2"/>
      <c r="D3" s="2"/>
      <c r="E3" s="2"/>
      <c r="F3" s="2"/>
    </row>
    <row r="4" spans="1:14" ht="14.25" x14ac:dyDescent="0.2">
      <c r="A4" s="1" t="s">
        <v>2</v>
      </c>
      <c r="B4" s="2"/>
      <c r="C4" s="2"/>
      <c r="D4" s="2"/>
      <c r="E4" s="2"/>
      <c r="F4" s="2"/>
    </row>
    <row r="5" spans="1:14" x14ac:dyDescent="0.2">
      <c r="A5" s="4" t="s">
        <v>3</v>
      </c>
      <c r="B5" s="1"/>
      <c r="C5" s="1"/>
      <c r="D5" s="1"/>
      <c r="E5" s="1"/>
      <c r="F5" s="60"/>
    </row>
    <row r="6" spans="1:14" ht="9.4" customHeight="1" x14ac:dyDescent="0.2">
      <c r="A6" s="1"/>
      <c r="B6" s="1"/>
      <c r="C6" s="1"/>
      <c r="D6" s="1"/>
      <c r="E6" s="1"/>
      <c r="F6" s="60"/>
    </row>
    <row r="7" spans="1:14" ht="14.25" x14ac:dyDescent="0.2">
      <c r="A7" s="1" t="s">
        <v>4</v>
      </c>
      <c r="B7" s="2"/>
      <c r="C7" s="2"/>
      <c r="D7" s="2"/>
      <c r="E7" s="2"/>
      <c r="F7" s="2"/>
    </row>
    <row r="8" spans="1:14" ht="11.45" customHeight="1" x14ac:dyDescent="0.2">
      <c r="A8" s="1"/>
      <c r="B8" s="1"/>
      <c r="C8" s="1"/>
      <c r="D8" s="1"/>
      <c r="E8" s="1"/>
      <c r="F8" s="60"/>
    </row>
    <row r="9" spans="1:14" ht="14.25" x14ac:dyDescent="0.2">
      <c r="A9" s="4" t="s">
        <v>55</v>
      </c>
      <c r="B9" s="2"/>
      <c r="C9" s="2"/>
      <c r="D9" s="2"/>
      <c r="E9" s="2"/>
      <c r="F9" s="2"/>
    </row>
    <row r="10" spans="1:14" ht="9.9499999999999993" customHeight="1" x14ac:dyDescent="0.2">
      <c r="A10" s="4"/>
      <c r="B10" s="4"/>
      <c r="C10" s="4"/>
      <c r="D10" s="4"/>
      <c r="E10" s="4"/>
      <c r="F10" s="61"/>
    </row>
    <row r="11" spans="1:14" x14ac:dyDescent="0.2">
      <c r="A11" s="4" t="s">
        <v>56</v>
      </c>
      <c r="B11" s="4"/>
      <c r="C11" s="4"/>
      <c r="D11" s="4"/>
      <c r="E11" s="4"/>
      <c r="F11" s="61"/>
    </row>
    <row r="12" spans="1:14" ht="8.85" customHeight="1" thickBot="1" x14ac:dyDescent="0.25">
      <c r="A12" s="5" t="s">
        <v>5</v>
      </c>
      <c r="B12" s="5" t="s">
        <v>5</v>
      </c>
      <c r="C12" s="5" t="s">
        <v>5</v>
      </c>
      <c r="D12" s="5" t="s">
        <v>5</v>
      </c>
      <c r="E12" s="5" t="s">
        <v>5</v>
      </c>
      <c r="F12" s="62" t="s">
        <v>5</v>
      </c>
      <c r="G12" s="6"/>
      <c r="H12" s="6"/>
      <c r="I12" s="6"/>
      <c r="J12" s="6"/>
      <c r="K12" s="6"/>
      <c r="L12" s="6"/>
      <c r="M12" s="6"/>
      <c r="N12" s="6"/>
    </row>
    <row r="13" spans="1:14" ht="13.5" thickTop="1" x14ac:dyDescent="0.2">
      <c r="A13" s="3" t="s">
        <v>5</v>
      </c>
      <c r="B13" s="7"/>
      <c r="C13" s="7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8" t="s">
        <v>6</v>
      </c>
      <c r="B14" s="9" t="s">
        <v>7</v>
      </c>
      <c r="C14" s="9"/>
      <c r="D14" s="9">
        <v>2020</v>
      </c>
      <c r="E14" s="10"/>
      <c r="F14" s="9">
        <v>2019</v>
      </c>
      <c r="G14" s="11"/>
      <c r="H14" s="11"/>
      <c r="I14" s="11"/>
      <c r="J14" s="11"/>
      <c r="K14" s="12"/>
      <c r="L14" s="6"/>
      <c r="M14" s="12"/>
      <c r="N14" s="6"/>
    </row>
    <row r="15" spans="1:14" x14ac:dyDescent="0.2">
      <c r="A15" s="3" t="s">
        <v>8</v>
      </c>
      <c r="B15" s="7"/>
      <c r="C15" s="7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3" t="s">
        <v>9</v>
      </c>
      <c r="B16" s="7">
        <v>4</v>
      </c>
      <c r="C16" s="7"/>
      <c r="D16" s="65">
        <f>(150+62842.91+4911.98)/1000</f>
        <v>67.904889999999995</v>
      </c>
      <c r="E16" s="14"/>
      <c r="F16" s="65">
        <f>(150+157231.78+3700)/1000</f>
        <v>161.08178000000001</v>
      </c>
      <c r="G16" s="15"/>
      <c r="H16" s="15"/>
      <c r="I16" s="15"/>
      <c r="J16" s="15"/>
      <c r="K16" s="16"/>
      <c r="L16" s="16"/>
      <c r="M16" s="17"/>
      <c r="N16" s="6"/>
    </row>
    <row r="17" spans="1:14" x14ac:dyDescent="0.2">
      <c r="A17" s="4" t="s">
        <v>10</v>
      </c>
      <c r="B17" s="7">
        <v>3</v>
      </c>
      <c r="C17" s="7"/>
      <c r="D17" s="65">
        <f>695416.42/1000</f>
        <v>695.41642000000002</v>
      </c>
      <c r="E17" s="14"/>
      <c r="F17" s="65">
        <f>470285.49/1000</f>
        <v>470.28548999999998</v>
      </c>
      <c r="G17" s="15"/>
      <c r="H17" s="15"/>
      <c r="I17" s="15"/>
      <c r="J17" s="15"/>
      <c r="K17" s="16"/>
      <c r="L17" s="16"/>
      <c r="M17" s="17"/>
      <c r="N17" s="6"/>
    </row>
    <row r="18" spans="1:14" x14ac:dyDescent="0.2">
      <c r="A18" s="3" t="s">
        <v>11</v>
      </c>
      <c r="C18" s="7"/>
      <c r="D18" s="65">
        <f>10244.75/1000</f>
        <v>10.24475</v>
      </c>
      <c r="E18" s="14"/>
      <c r="F18" s="65">
        <f>97909.1/1000</f>
        <v>97.909100000000009</v>
      </c>
      <c r="G18" s="15"/>
      <c r="H18" s="15"/>
      <c r="I18" s="15"/>
      <c r="J18" s="15"/>
      <c r="K18" s="16"/>
      <c r="L18" s="16"/>
      <c r="M18" s="17"/>
      <c r="N18" s="6"/>
    </row>
    <row r="19" spans="1:14" x14ac:dyDescent="0.2">
      <c r="A19" s="3" t="s">
        <v>12</v>
      </c>
      <c r="D19" s="65">
        <f>4865.18/1000</f>
        <v>4.8651800000000005</v>
      </c>
      <c r="F19" s="65">
        <v>0.505</v>
      </c>
      <c r="G19" s="6"/>
      <c r="H19" s="6"/>
      <c r="I19" s="6"/>
      <c r="J19" s="6"/>
      <c r="K19" s="16"/>
      <c r="L19" s="16"/>
      <c r="M19" s="16"/>
      <c r="N19" s="6"/>
    </row>
    <row r="20" spans="1:14" x14ac:dyDescent="0.2">
      <c r="A20" s="3" t="s">
        <v>13</v>
      </c>
      <c r="B20" s="7"/>
      <c r="C20" s="7"/>
      <c r="D20" s="65">
        <f>36199.22/1000</f>
        <v>36.199220000000004</v>
      </c>
      <c r="E20" s="14"/>
      <c r="F20" s="65">
        <v>16.945</v>
      </c>
      <c r="G20" s="6"/>
      <c r="H20" s="6"/>
      <c r="I20" s="6"/>
      <c r="J20" s="6"/>
      <c r="K20" s="16"/>
      <c r="L20" s="16"/>
      <c r="M20" s="16"/>
      <c r="N20" s="6"/>
    </row>
    <row r="21" spans="1:14" x14ac:dyDescent="0.2">
      <c r="A21" s="3" t="s">
        <v>14</v>
      </c>
      <c r="D21" s="65">
        <f>9332.91/1000</f>
        <v>9.33291</v>
      </c>
      <c r="F21" s="65">
        <f>5284.68/1000</f>
        <v>5.2846800000000007</v>
      </c>
      <c r="G21" s="6"/>
      <c r="H21" s="6"/>
      <c r="I21" s="6"/>
      <c r="J21" s="6"/>
      <c r="K21" s="16"/>
      <c r="L21" s="16"/>
      <c r="M21" s="16"/>
      <c r="N21" s="6"/>
    </row>
    <row r="22" spans="1:14" ht="15" customHeight="1" x14ac:dyDescent="0.2">
      <c r="A22" s="18" t="s">
        <v>15</v>
      </c>
      <c r="B22" s="7"/>
      <c r="C22" s="7"/>
      <c r="D22" s="68">
        <f>SUM(D16:D21)</f>
        <v>823.96336999999994</v>
      </c>
      <c r="E22" s="19"/>
      <c r="F22" s="68">
        <f>SUM(F16:F21)</f>
        <v>752.01104999999995</v>
      </c>
      <c r="G22" s="20"/>
      <c r="H22" s="20"/>
      <c r="I22" s="20"/>
      <c r="J22" s="20"/>
      <c r="K22" s="16"/>
      <c r="L22" s="6"/>
      <c r="M22" s="16"/>
      <c r="N22" s="6"/>
    </row>
    <row r="23" spans="1:14" x14ac:dyDescent="0.2">
      <c r="A23" s="18"/>
      <c r="B23" s="7"/>
      <c r="C23" s="7"/>
      <c r="D23" s="21"/>
      <c r="E23" s="22"/>
      <c r="F23" s="21"/>
      <c r="G23" s="20"/>
      <c r="H23" s="20"/>
      <c r="I23" s="20"/>
      <c r="J23" s="20"/>
      <c r="K23" s="16"/>
      <c r="L23" s="6"/>
      <c r="M23" s="16"/>
      <c r="N23" s="6"/>
    </row>
    <row r="24" spans="1:14" x14ac:dyDescent="0.2">
      <c r="A24" s="3" t="s">
        <v>16</v>
      </c>
      <c r="B24" s="7"/>
      <c r="C24" s="7"/>
      <c r="D24" s="23"/>
      <c r="E24" s="14"/>
      <c r="F24" s="23"/>
      <c r="G24" s="6"/>
      <c r="H24" s="6"/>
      <c r="I24" s="6"/>
      <c r="J24" s="6"/>
      <c r="K24" s="6"/>
      <c r="L24" s="6"/>
      <c r="M24" s="16"/>
      <c r="N24" s="6"/>
    </row>
    <row r="25" spans="1:14" x14ac:dyDescent="0.2">
      <c r="A25" s="3" t="s">
        <v>17</v>
      </c>
      <c r="B25" s="7">
        <v>5</v>
      </c>
      <c r="C25" s="7"/>
      <c r="D25" s="23">
        <f>72772.67/1000</f>
        <v>72.772670000000005</v>
      </c>
      <c r="E25" s="14"/>
      <c r="F25" s="23">
        <f>7547.56/1000</f>
        <v>7.5475600000000007</v>
      </c>
      <c r="G25" s="6"/>
      <c r="H25" s="6"/>
      <c r="I25" s="6"/>
      <c r="J25" s="6"/>
      <c r="K25" s="6"/>
      <c r="L25" s="6"/>
      <c r="M25" s="16"/>
      <c r="N25" s="6"/>
    </row>
    <row r="26" spans="1:14" x14ac:dyDescent="0.2">
      <c r="A26" s="3" t="s">
        <v>18</v>
      </c>
      <c r="B26" s="7">
        <v>3</v>
      </c>
      <c r="C26" s="7"/>
      <c r="D26" s="65">
        <f>208697.45/1000</f>
        <v>208.69745</v>
      </c>
      <c r="E26" s="14"/>
      <c r="F26" s="65">
        <f>111631.8/1000</f>
        <v>111.6318</v>
      </c>
      <c r="G26" s="6"/>
      <c r="H26" s="6"/>
      <c r="I26" s="6" t="s">
        <v>5</v>
      </c>
      <c r="J26" s="6"/>
      <c r="K26" s="6"/>
      <c r="L26" s="6"/>
      <c r="M26" s="16"/>
      <c r="N26" s="6"/>
    </row>
    <row r="27" spans="1:14" x14ac:dyDescent="0.2">
      <c r="A27" s="3" t="s">
        <v>19</v>
      </c>
      <c r="B27" s="7">
        <v>5</v>
      </c>
      <c r="C27" s="7"/>
      <c r="D27" s="65">
        <f>59708.26/1000</f>
        <v>59.708260000000003</v>
      </c>
      <c r="E27" s="14"/>
      <c r="F27" s="65">
        <f>40000/1000</f>
        <v>40</v>
      </c>
      <c r="G27" s="6"/>
      <c r="H27" s="6"/>
      <c r="I27" s="6"/>
      <c r="J27" s="6"/>
      <c r="K27" s="24"/>
      <c r="L27" s="16"/>
      <c r="M27" s="16"/>
      <c r="N27" s="6"/>
    </row>
    <row r="28" spans="1:14" ht="15.2" customHeight="1" x14ac:dyDescent="0.2">
      <c r="A28" s="18" t="s">
        <v>20</v>
      </c>
      <c r="B28" s="7"/>
      <c r="C28" s="7"/>
      <c r="D28" s="66">
        <f>SUM(D25:D27)</f>
        <v>341.17838</v>
      </c>
      <c r="E28" s="19"/>
      <c r="F28" s="66">
        <f>SUM(F25:F27)</f>
        <v>159.17936</v>
      </c>
      <c r="G28" s="20"/>
      <c r="H28" s="20"/>
      <c r="I28" s="20"/>
      <c r="J28" s="20"/>
      <c r="K28" s="16"/>
      <c r="L28" s="6"/>
      <c r="M28" s="16"/>
      <c r="N28" s="6"/>
    </row>
    <row r="29" spans="1:14" ht="15.2" customHeight="1" thickBot="1" x14ac:dyDescent="0.25">
      <c r="A29" s="18" t="s">
        <v>21</v>
      </c>
      <c r="B29" s="7"/>
      <c r="C29" s="7"/>
      <c r="D29" s="67">
        <f>+D28+D22</f>
        <v>1165.14175</v>
      </c>
      <c r="E29" s="25"/>
      <c r="F29" s="67">
        <f>+F28+F22</f>
        <v>911.19040999999993</v>
      </c>
      <c r="G29" s="15"/>
      <c r="H29" s="15"/>
      <c r="I29" s="15"/>
      <c r="J29" s="15"/>
      <c r="K29" s="6"/>
      <c r="L29" s="6"/>
      <c r="M29" s="16"/>
      <c r="N29" s="6"/>
    </row>
    <row r="30" spans="1:14" ht="13.5" thickTop="1" x14ac:dyDescent="0.2">
      <c r="B30" s="7"/>
      <c r="C30" s="7"/>
      <c r="D30" s="14"/>
      <c r="E30" s="14"/>
      <c r="F30" s="14"/>
      <c r="G30" s="6"/>
      <c r="H30" s="6"/>
      <c r="I30" s="6"/>
      <c r="J30" s="6"/>
      <c r="K30" s="6"/>
      <c r="L30" s="6"/>
      <c r="M30" s="16"/>
      <c r="N30" s="6"/>
    </row>
    <row r="31" spans="1:14" x14ac:dyDescent="0.2">
      <c r="A31" s="8" t="s">
        <v>22</v>
      </c>
      <c r="B31" s="7"/>
      <c r="C31" s="7"/>
      <c r="D31" s="14"/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3" t="s">
        <v>23</v>
      </c>
      <c r="B32" s="7"/>
      <c r="C32" s="7"/>
      <c r="D32" s="14"/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3" t="s">
        <v>24</v>
      </c>
      <c r="B33" s="7"/>
      <c r="C33" s="7"/>
      <c r="D33" s="69">
        <f>1576.35/1000</f>
        <v>1.5763499999999999</v>
      </c>
      <c r="E33" s="14"/>
      <c r="F33" s="57">
        <f>27.8/1000</f>
        <v>2.7800000000000002E-2</v>
      </c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3" t="s">
        <v>25</v>
      </c>
      <c r="B34" s="7">
        <v>9</v>
      </c>
      <c r="C34" s="7"/>
      <c r="D34" s="70">
        <f>71307.44/1000</f>
        <v>71.30744</v>
      </c>
      <c r="E34" s="14"/>
      <c r="F34" s="70">
        <f>12450.08/1000</f>
        <v>12.45008</v>
      </c>
      <c r="G34" s="15"/>
      <c r="H34" s="28"/>
      <c r="I34" s="15"/>
      <c r="J34" s="15"/>
      <c r="K34" s="16"/>
      <c r="L34" s="16"/>
      <c r="M34" s="16"/>
      <c r="N34" s="6"/>
    </row>
    <row r="35" spans="1:14" x14ac:dyDescent="0.2">
      <c r="A35" s="3" t="s">
        <v>26</v>
      </c>
      <c r="B35" s="7">
        <v>7</v>
      </c>
      <c r="C35" s="7"/>
      <c r="D35" s="70">
        <f>8596.11/1000</f>
        <v>8.5961100000000012</v>
      </c>
      <c r="E35" s="14"/>
      <c r="F35" s="70">
        <v>14.69</v>
      </c>
      <c r="G35" s="15"/>
      <c r="H35" s="15"/>
      <c r="I35" s="15"/>
      <c r="J35" s="15"/>
      <c r="K35" s="16"/>
      <c r="L35" s="16"/>
      <c r="M35" s="16"/>
      <c r="N35" s="6"/>
    </row>
    <row r="36" spans="1:14" x14ac:dyDescent="0.2">
      <c r="A36" s="3" t="s">
        <v>27</v>
      </c>
      <c r="B36" s="7"/>
      <c r="C36" s="7"/>
      <c r="D36" s="70">
        <f>84319.36/1000</f>
        <v>84.319360000000003</v>
      </c>
      <c r="E36" s="14"/>
      <c r="F36" s="70">
        <f>88959.37/1000</f>
        <v>88.959369999999993</v>
      </c>
      <c r="G36" s="6"/>
      <c r="H36" s="6"/>
      <c r="I36" s="6"/>
      <c r="J36" s="6"/>
      <c r="K36" s="16"/>
      <c r="L36" s="16"/>
      <c r="M36" s="16"/>
      <c r="N36" s="6"/>
    </row>
    <row r="37" spans="1:14" ht="15" customHeight="1" x14ac:dyDescent="0.2">
      <c r="A37" s="18" t="s">
        <v>28</v>
      </c>
      <c r="B37" s="7"/>
      <c r="C37" s="7"/>
      <c r="D37" s="71">
        <f>SUM(D33:D36)</f>
        <v>165.79926</v>
      </c>
      <c r="E37" s="25"/>
      <c r="F37" s="58">
        <f>SUM(F33:F36)</f>
        <v>116.12724999999999</v>
      </c>
      <c r="G37" s="20"/>
      <c r="H37" s="20"/>
      <c r="I37" s="20"/>
      <c r="J37" s="20"/>
      <c r="K37" s="26"/>
      <c r="L37" s="6"/>
      <c r="M37" s="6"/>
      <c r="N37" s="6"/>
    </row>
    <row r="38" spans="1:14" x14ac:dyDescent="0.2">
      <c r="A38" s="18"/>
      <c r="B38" s="7"/>
      <c r="C38" s="7"/>
      <c r="D38" s="34"/>
      <c r="E38" s="14"/>
      <c r="F38" s="34"/>
      <c r="G38" s="20"/>
      <c r="H38" s="20"/>
      <c r="I38" s="20"/>
      <c r="J38" s="20"/>
      <c r="K38" s="26"/>
      <c r="L38" s="6"/>
      <c r="M38" s="6"/>
      <c r="N38" s="6"/>
    </row>
    <row r="39" spans="1:14" x14ac:dyDescent="0.2">
      <c r="A39" s="3" t="s">
        <v>29</v>
      </c>
      <c r="B39" s="7"/>
      <c r="C39" s="7"/>
      <c r="D39" s="57"/>
      <c r="E39" s="14"/>
      <c r="F39" s="57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3" t="s">
        <v>30</v>
      </c>
      <c r="B40" s="7"/>
      <c r="C40" s="7"/>
      <c r="D40" s="70">
        <f>24670.48/1000</f>
        <v>24.670480000000001</v>
      </c>
      <c r="E40" s="14"/>
      <c r="F40" s="70">
        <f>11805.82/1000</f>
        <v>11.805819999999999</v>
      </c>
      <c r="G40" s="15"/>
      <c r="H40" s="15"/>
      <c r="I40" s="15"/>
      <c r="J40" s="15"/>
      <c r="K40" s="16"/>
      <c r="L40" s="16"/>
      <c r="M40" s="16"/>
      <c r="N40" s="6"/>
    </row>
    <row r="41" spans="1:14" ht="15.2" customHeight="1" x14ac:dyDescent="0.2">
      <c r="A41" s="18" t="s">
        <v>31</v>
      </c>
      <c r="B41" s="7"/>
      <c r="C41" s="7"/>
      <c r="D41" s="72">
        <f>SUM(D38:D40)</f>
        <v>24.670480000000001</v>
      </c>
      <c r="E41" s="14"/>
      <c r="F41" s="72">
        <f>SUM(F38:F40)</f>
        <v>11.805819999999999</v>
      </c>
      <c r="G41" s="15"/>
      <c r="H41" s="15"/>
      <c r="I41" s="15"/>
      <c r="J41" s="15"/>
      <c r="K41" s="16"/>
      <c r="L41" s="16"/>
      <c r="M41" s="16"/>
      <c r="N41" s="6"/>
    </row>
    <row r="42" spans="1:14" ht="15.2" customHeight="1" x14ac:dyDescent="0.2">
      <c r="A42" s="18" t="s">
        <v>32</v>
      </c>
      <c r="B42" s="7"/>
      <c r="C42" s="7"/>
      <c r="D42" s="66">
        <f>+D37+D41</f>
        <v>190.46974</v>
      </c>
      <c r="E42" s="25"/>
      <c r="F42" s="66">
        <f>+F37+F41</f>
        <v>127.93306999999999</v>
      </c>
      <c r="G42" s="15"/>
      <c r="H42" s="15"/>
      <c r="I42" s="15"/>
      <c r="J42" s="15"/>
      <c r="K42" s="16"/>
      <c r="L42" s="16"/>
      <c r="M42" s="16"/>
      <c r="N42" s="6"/>
    </row>
    <row r="43" spans="1:14" x14ac:dyDescent="0.2">
      <c r="B43" s="7"/>
      <c r="C43" s="7"/>
      <c r="D43" s="13"/>
      <c r="E43" s="14"/>
      <c r="F43" s="13"/>
      <c r="G43" s="15"/>
      <c r="H43" s="15"/>
      <c r="I43" s="15"/>
      <c r="J43" s="15"/>
      <c r="K43" s="16"/>
      <c r="L43" s="16"/>
      <c r="M43" s="16"/>
      <c r="N43" s="6"/>
    </row>
    <row r="44" spans="1:14" x14ac:dyDescent="0.2">
      <c r="A44" s="8" t="s">
        <v>33</v>
      </c>
      <c r="B44" s="7"/>
      <c r="C44" s="7"/>
      <c r="D44" s="14"/>
      <c r="E44" s="14"/>
      <c r="F44" s="14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3" t="s">
        <v>34</v>
      </c>
      <c r="B45" s="7">
        <v>10</v>
      </c>
      <c r="C45" s="7"/>
      <c r="D45" s="65">
        <f>910000/1000</f>
        <v>910</v>
      </c>
      <c r="E45" s="14"/>
      <c r="F45" s="65">
        <f>910000/1000</f>
        <v>910</v>
      </c>
      <c r="G45" s="6"/>
      <c r="H45" s="6"/>
      <c r="I45" s="6"/>
      <c r="J45" s="6"/>
      <c r="K45" s="16"/>
      <c r="L45" s="16"/>
      <c r="M45" s="16"/>
      <c r="N45" s="6"/>
    </row>
    <row r="46" spans="1:14" ht="15" x14ac:dyDescent="0.25">
      <c r="A46" s="3" t="s">
        <v>35</v>
      </c>
      <c r="B46" s="7">
        <v>10</v>
      </c>
      <c r="C46" s="7"/>
      <c r="D46" s="79">
        <v>82</v>
      </c>
      <c r="E46" s="14"/>
      <c r="F46" s="65">
        <f>61972.6/1000</f>
        <v>61.9726</v>
      </c>
      <c r="G46" s="6"/>
      <c r="H46" s="52"/>
      <c r="I46" s="53"/>
      <c r="J46" s="54"/>
      <c r="K46" s="16"/>
      <c r="L46" s="6"/>
      <c r="M46" s="16"/>
      <c r="N46" s="6"/>
    </row>
    <row r="47" spans="1:14" x14ac:dyDescent="0.2">
      <c r="A47" s="3" t="s">
        <v>36</v>
      </c>
      <c r="B47" s="7"/>
      <c r="C47" s="7"/>
      <c r="D47" s="13"/>
      <c r="E47" s="14"/>
      <c r="F47" s="13"/>
      <c r="G47" s="6"/>
      <c r="H47" s="6"/>
      <c r="I47" s="6"/>
      <c r="J47" s="6"/>
      <c r="K47" s="16"/>
      <c r="L47" s="6"/>
      <c r="M47" s="16"/>
      <c r="N47" s="6"/>
    </row>
    <row r="48" spans="1:14" x14ac:dyDescent="0.2">
      <c r="A48" s="27" t="s">
        <v>37</v>
      </c>
      <c r="B48" s="7">
        <v>3</v>
      </c>
      <c r="C48" s="7"/>
      <c r="D48" s="65">
        <f>13431.8/1000</f>
        <v>13.431799999999999</v>
      </c>
      <c r="E48" s="14"/>
      <c r="F48" s="65">
        <f>13431.8/1000</f>
        <v>13.431799999999999</v>
      </c>
      <c r="G48" s="6"/>
      <c r="H48" s="6"/>
      <c r="I48" s="6"/>
      <c r="J48" s="6"/>
      <c r="K48" s="16"/>
      <c r="L48" s="6"/>
      <c r="M48" s="16"/>
      <c r="N48" s="6"/>
    </row>
    <row r="49" spans="1:14" x14ac:dyDescent="0.2">
      <c r="A49" s="3" t="s">
        <v>38</v>
      </c>
      <c r="B49" s="7">
        <v>10</v>
      </c>
      <c r="C49" s="7"/>
      <c r="D49" s="73">
        <v>-31</v>
      </c>
      <c r="E49" s="14"/>
      <c r="F49" s="73">
        <f>-202147.06/1000</f>
        <v>-202.14706000000001</v>
      </c>
      <c r="G49" s="56"/>
      <c r="H49" s="6"/>
      <c r="I49" s="6"/>
      <c r="J49" s="6"/>
      <c r="K49" s="6"/>
      <c r="L49" s="6"/>
      <c r="M49" s="6"/>
      <c r="N49" s="6"/>
    </row>
    <row r="50" spans="1:14" x14ac:dyDescent="0.2">
      <c r="A50" s="27" t="s">
        <v>39</v>
      </c>
      <c r="B50" s="7"/>
      <c r="C50" s="7"/>
      <c r="D50" s="65">
        <f>-211500.88/1000</f>
        <v>-211.50088</v>
      </c>
      <c r="E50" s="14"/>
      <c r="F50" s="65">
        <f>-389223.48/1000</f>
        <v>-389.22348</v>
      </c>
      <c r="G50" s="28"/>
      <c r="H50" s="28"/>
      <c r="I50" s="28"/>
      <c r="J50" s="28"/>
      <c r="K50" s="6"/>
      <c r="L50" s="6"/>
      <c r="M50" s="6"/>
      <c r="N50" s="6"/>
    </row>
    <row r="51" spans="1:14" x14ac:dyDescent="0.2">
      <c r="A51" s="27" t="s">
        <v>40</v>
      </c>
      <c r="B51" s="7"/>
      <c r="C51" s="7"/>
      <c r="D51" s="65">
        <v>181</v>
      </c>
      <c r="E51" s="13"/>
      <c r="F51" s="65">
        <f>187076.42/1000</f>
        <v>187.07642000000001</v>
      </c>
      <c r="G51" s="29"/>
      <c r="H51" s="30"/>
      <c r="I51" s="6"/>
      <c r="J51" s="6"/>
      <c r="K51" s="16"/>
      <c r="L51" s="16"/>
      <c r="M51" s="16"/>
      <c r="N51" s="6"/>
    </row>
    <row r="52" spans="1:14" ht="15.2" customHeight="1" x14ac:dyDescent="0.2">
      <c r="A52" s="18" t="s">
        <v>41</v>
      </c>
      <c r="B52" s="7"/>
      <c r="C52" s="7"/>
      <c r="D52" s="72">
        <v>975</v>
      </c>
      <c r="E52" s="14"/>
      <c r="F52" s="72">
        <f>SUM(F45:F49)</f>
        <v>783.25734</v>
      </c>
      <c r="G52" s="6"/>
      <c r="H52" s="30"/>
      <c r="I52" s="6"/>
      <c r="J52" s="6"/>
      <c r="K52" s="16"/>
      <c r="L52" s="16"/>
      <c r="M52" s="16"/>
      <c r="N52" s="6"/>
    </row>
    <row r="53" spans="1:14" ht="15.2" customHeight="1" thickBot="1" x14ac:dyDescent="0.25">
      <c r="A53" s="18" t="s">
        <v>42</v>
      </c>
      <c r="B53" s="7"/>
      <c r="C53" s="7"/>
      <c r="D53" s="74">
        <f>+D52+D42</f>
        <v>1165.46974</v>
      </c>
      <c r="E53" s="25"/>
      <c r="F53" s="74">
        <f>+F52+F42</f>
        <v>911.19040999999993</v>
      </c>
      <c r="G53" s="15"/>
      <c r="H53" s="15"/>
      <c r="I53" s="55"/>
      <c r="J53" s="15"/>
      <c r="K53" s="16"/>
      <c r="L53" s="16"/>
      <c r="M53" s="16"/>
      <c r="N53" s="6"/>
    </row>
    <row r="54" spans="1:14" ht="13.5" thickTop="1" x14ac:dyDescent="0.2">
      <c r="A54" s="18"/>
      <c r="B54" s="7"/>
      <c r="C54" s="7"/>
      <c r="D54" s="31"/>
      <c r="E54" s="14"/>
      <c r="F54" s="31"/>
      <c r="G54" s="15"/>
      <c r="H54" s="15"/>
      <c r="I54" s="15"/>
      <c r="J54" s="15"/>
      <c r="K54" s="16"/>
      <c r="L54" s="16"/>
      <c r="M54" s="16"/>
      <c r="N54" s="6"/>
    </row>
    <row r="55" spans="1:14" x14ac:dyDescent="0.2">
      <c r="A55" s="3" t="s">
        <v>43</v>
      </c>
      <c r="B55" s="7"/>
      <c r="C55" s="7"/>
      <c r="D55" s="32"/>
      <c r="E55" s="14"/>
      <c r="F55" s="32"/>
      <c r="G55" s="6"/>
      <c r="H55" s="6"/>
      <c r="I55" s="6"/>
      <c r="J55" s="6"/>
      <c r="K55" s="6"/>
      <c r="L55" s="6"/>
      <c r="M55" s="6"/>
      <c r="N55" s="6"/>
    </row>
    <row r="56" spans="1:14" x14ac:dyDescent="0.2">
      <c r="A56" s="27" t="s">
        <v>44</v>
      </c>
      <c r="B56" s="7"/>
      <c r="C56" s="7"/>
      <c r="D56" s="32"/>
      <c r="E56" s="14"/>
      <c r="F56" s="32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33" t="s">
        <v>45</v>
      </c>
      <c r="B57" s="7">
        <v>15</v>
      </c>
      <c r="C57" s="7"/>
      <c r="D57" s="70">
        <f>274285.72/1000</f>
        <v>274.28571999999997</v>
      </c>
      <c r="E57" s="14"/>
      <c r="F57" s="70">
        <f>274285.72/1000</f>
        <v>274.28571999999997</v>
      </c>
      <c r="G57" s="15"/>
      <c r="H57" s="15"/>
      <c r="I57" s="15"/>
      <c r="J57" s="15"/>
      <c r="K57" s="6"/>
      <c r="L57" s="6"/>
      <c r="M57" s="6"/>
      <c r="N57" s="6"/>
    </row>
    <row r="58" spans="1:14" x14ac:dyDescent="0.2">
      <c r="A58" s="27" t="s">
        <v>46</v>
      </c>
      <c r="B58" s="7"/>
      <c r="C58" s="7"/>
      <c r="D58" s="34"/>
      <c r="E58" s="14"/>
      <c r="F58" s="34"/>
      <c r="G58" s="15"/>
      <c r="H58" s="15"/>
      <c r="I58" s="15"/>
      <c r="J58" s="15"/>
      <c r="K58" s="6"/>
      <c r="L58" s="6"/>
      <c r="M58" s="6"/>
      <c r="N58" s="6"/>
    </row>
    <row r="59" spans="1:14" x14ac:dyDescent="0.2">
      <c r="A59" s="33" t="s">
        <v>47</v>
      </c>
      <c r="B59" s="7"/>
      <c r="C59" s="7"/>
      <c r="D59" s="70">
        <f>285000/1000</f>
        <v>285</v>
      </c>
      <c r="E59" s="14"/>
      <c r="F59" s="70">
        <f>200000/1000</f>
        <v>200</v>
      </c>
      <c r="G59" s="15"/>
      <c r="H59" s="15"/>
      <c r="I59" s="15"/>
      <c r="J59" s="15"/>
      <c r="K59" s="6"/>
      <c r="L59" s="6"/>
      <c r="M59" s="6"/>
      <c r="N59" s="6"/>
    </row>
    <row r="60" spans="1:14" ht="15" customHeight="1" thickBot="1" x14ac:dyDescent="0.25">
      <c r="A60" s="18" t="s">
        <v>48</v>
      </c>
      <c r="B60" s="7"/>
      <c r="C60" s="7"/>
      <c r="D60" s="74">
        <f>SUM(D57:D59)</f>
        <v>559.28571999999997</v>
      </c>
      <c r="E60" s="25"/>
      <c r="F60" s="74">
        <f>SUM(F57:F59)</f>
        <v>474.28571999999997</v>
      </c>
      <c r="G60" s="15"/>
      <c r="H60" s="15"/>
      <c r="I60" s="15"/>
      <c r="J60" s="15"/>
      <c r="K60" s="6"/>
      <c r="L60" s="6"/>
      <c r="M60" s="6"/>
      <c r="N60" s="6"/>
    </row>
    <row r="61" spans="1:14" ht="13.5" thickTop="1" x14ac:dyDescent="0.2">
      <c r="B61" s="7"/>
      <c r="C61" s="7"/>
      <c r="D61" s="35"/>
      <c r="E61" s="35"/>
      <c r="F61" s="35"/>
      <c r="G61" s="6"/>
      <c r="H61" s="6"/>
      <c r="I61" s="6"/>
      <c r="J61" s="6"/>
      <c r="K61" s="6"/>
      <c r="L61" s="6"/>
      <c r="M61" s="6"/>
      <c r="N61" s="6"/>
    </row>
    <row r="62" spans="1:14" x14ac:dyDescent="0.2">
      <c r="A62" s="3" t="s">
        <v>49</v>
      </c>
      <c r="B62" s="7"/>
      <c r="C62" s="7"/>
      <c r="D62" s="35"/>
      <c r="E62" s="35"/>
      <c r="F62" s="35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27" t="s">
        <v>50</v>
      </c>
      <c r="B63" s="7"/>
      <c r="C63" s="7"/>
      <c r="D63" s="35"/>
      <c r="E63" s="35"/>
      <c r="F63" s="35"/>
      <c r="G63" s="6"/>
      <c r="H63" s="6"/>
      <c r="I63" s="6"/>
      <c r="J63" s="6"/>
      <c r="K63" s="6"/>
      <c r="L63" s="6"/>
      <c r="M63" s="6"/>
      <c r="N63" s="6"/>
    </row>
    <row r="64" spans="1:14" x14ac:dyDescent="0.2">
      <c r="A64" s="33" t="s">
        <v>51</v>
      </c>
      <c r="B64" s="7">
        <v>15</v>
      </c>
      <c r="C64" s="7"/>
      <c r="D64" s="70">
        <f>+D57</f>
        <v>274.28571999999997</v>
      </c>
      <c r="E64" s="29"/>
      <c r="F64" s="70">
        <f>+F57</f>
        <v>274.28571999999997</v>
      </c>
      <c r="G64" s="15"/>
      <c r="H64" s="15"/>
      <c r="I64" s="15"/>
      <c r="J64" s="15"/>
      <c r="K64" s="6"/>
      <c r="L64" s="6"/>
      <c r="M64" s="6"/>
      <c r="N64" s="6"/>
    </row>
    <row r="65" spans="1:14" x14ac:dyDescent="0.2">
      <c r="A65" s="27" t="s">
        <v>52</v>
      </c>
      <c r="B65" s="7"/>
      <c r="C65" s="7"/>
      <c r="D65" s="34"/>
      <c r="E65" s="35"/>
      <c r="F65" s="34"/>
      <c r="G65" s="15"/>
      <c r="H65" s="15"/>
      <c r="I65" s="15"/>
      <c r="J65" s="15"/>
      <c r="K65" s="6"/>
      <c r="L65" s="6"/>
      <c r="M65" s="6"/>
      <c r="N65" s="6"/>
    </row>
    <row r="66" spans="1:14" x14ac:dyDescent="0.2">
      <c r="A66" s="33" t="s">
        <v>53</v>
      </c>
      <c r="B66" s="7"/>
      <c r="C66" s="7"/>
      <c r="D66" s="70">
        <f>+D59</f>
        <v>285</v>
      </c>
      <c r="E66" s="35"/>
      <c r="F66" s="70">
        <f>+F59</f>
        <v>200</v>
      </c>
      <c r="G66" s="15"/>
      <c r="H66" s="15"/>
      <c r="I66" s="15"/>
      <c r="J66" s="15"/>
      <c r="K66" s="6"/>
      <c r="L66" s="6"/>
      <c r="M66" s="6"/>
      <c r="N66" s="6"/>
    </row>
    <row r="67" spans="1:14" ht="15" customHeight="1" thickBot="1" x14ac:dyDescent="0.25">
      <c r="A67" s="18" t="s">
        <v>48</v>
      </c>
      <c r="B67" s="7"/>
      <c r="C67" s="7"/>
      <c r="D67" s="74">
        <f>SUM(D64:D66)</f>
        <v>559.28571999999997</v>
      </c>
      <c r="E67" s="49"/>
      <c r="F67" s="74">
        <f>SUM(F64:F66)</f>
        <v>474.28571999999997</v>
      </c>
      <c r="G67" s="15"/>
      <c r="H67" s="15"/>
      <c r="I67" s="15"/>
      <c r="J67" s="15"/>
      <c r="K67" s="6"/>
      <c r="L67" s="6"/>
      <c r="M67" s="6"/>
      <c r="N67" s="6"/>
    </row>
    <row r="68" spans="1:14" ht="13.5" thickTop="1" x14ac:dyDescent="0.2">
      <c r="A68" s="18"/>
      <c r="B68" s="7"/>
      <c r="C68" s="7"/>
      <c r="D68" s="13"/>
      <c r="E68" s="35"/>
      <c r="F68" s="13"/>
      <c r="G68" s="15"/>
      <c r="H68" s="15"/>
      <c r="I68" s="15"/>
      <c r="J68" s="15"/>
      <c r="K68" s="6"/>
      <c r="L68" s="6"/>
      <c r="M68" s="6"/>
      <c r="N68" s="6"/>
    </row>
    <row r="69" spans="1:14" x14ac:dyDescent="0.2">
      <c r="B69" s="7"/>
      <c r="C69" s="7"/>
      <c r="D69" s="15"/>
      <c r="F69" s="15"/>
      <c r="G69" s="15"/>
      <c r="H69" s="15"/>
      <c r="I69" s="15"/>
      <c r="J69" s="15"/>
      <c r="K69" s="6"/>
      <c r="L69" s="6"/>
      <c r="M69" s="6"/>
      <c r="N69" s="6"/>
    </row>
    <row r="70" spans="1:14" x14ac:dyDescent="0.2">
      <c r="A70" s="36" t="s">
        <v>54</v>
      </c>
      <c r="B70" s="36"/>
      <c r="C70" s="36"/>
      <c r="D70" s="36"/>
      <c r="E70" s="36"/>
      <c r="F70" s="36"/>
      <c r="G70" s="36"/>
      <c r="H70" s="6"/>
      <c r="I70" s="6"/>
      <c r="J70" s="6"/>
      <c r="K70" s="6"/>
      <c r="L70" s="6"/>
      <c r="M70" s="6"/>
      <c r="N70" s="6"/>
    </row>
    <row r="71" spans="1:14" hidden="1" x14ac:dyDescent="0.2">
      <c r="A71" s="36"/>
      <c r="B71" s="36"/>
      <c r="C71" s="36"/>
      <c r="D71" s="36"/>
      <c r="E71" s="36"/>
      <c r="F71" s="36"/>
      <c r="G71" s="36"/>
      <c r="H71" s="6"/>
      <c r="I71" s="6"/>
      <c r="J71" s="6"/>
      <c r="K71" s="6"/>
      <c r="L71" s="6"/>
      <c r="M71" s="6"/>
      <c r="N71" s="6"/>
    </row>
    <row r="72" spans="1:14" hidden="1" x14ac:dyDescent="0.2">
      <c r="A72" s="36"/>
      <c r="B72" s="36"/>
      <c r="C72" s="36"/>
      <c r="D72" s="36"/>
      <c r="E72" s="36"/>
      <c r="F72" s="36"/>
      <c r="G72" s="36"/>
      <c r="H72" s="6"/>
      <c r="I72" s="6"/>
      <c r="J72" s="6"/>
      <c r="K72" s="6"/>
      <c r="L72" s="6"/>
      <c r="M72" s="6"/>
      <c r="N72" s="6"/>
    </row>
    <row r="73" spans="1:14" ht="3.75" customHeight="1" thickBot="1" x14ac:dyDescent="0.25">
      <c r="A73" s="37"/>
      <c r="B73" s="37"/>
      <c r="C73" s="37"/>
      <c r="D73" s="37"/>
      <c r="E73" s="37"/>
      <c r="F73" s="37"/>
      <c r="H73" s="6" t="s">
        <v>5</v>
      </c>
      <c r="I73" s="6"/>
      <c r="J73" s="6"/>
      <c r="K73" s="6"/>
      <c r="L73" s="6"/>
      <c r="M73" s="6"/>
      <c r="N73" s="6"/>
    </row>
    <row r="74" spans="1:14" ht="13.5" thickTop="1" x14ac:dyDescent="0.2">
      <c r="A74" s="6"/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4" x14ac:dyDescent="0.2">
      <c r="A75" s="6"/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4" x14ac:dyDescent="0.2">
      <c r="A76" s="6"/>
      <c r="B76" s="6"/>
      <c r="C76" s="6"/>
      <c r="D76" s="6"/>
      <c r="E76" s="6"/>
      <c r="F76" s="6"/>
      <c r="H76" s="6"/>
      <c r="I76" s="6"/>
      <c r="J76" s="6"/>
      <c r="K76" s="6"/>
      <c r="L76" s="6"/>
      <c r="M76" s="6"/>
      <c r="N76" s="6"/>
    </row>
    <row r="78" spans="1:14" ht="14.25" x14ac:dyDescent="0.2">
      <c r="A78" s="18"/>
      <c r="D78" s="38"/>
      <c r="E78" s="2"/>
      <c r="F78" s="59"/>
    </row>
    <row r="79" spans="1:14" ht="14.25" x14ac:dyDescent="0.2">
      <c r="A79" s="50"/>
      <c r="B79" s="39"/>
      <c r="C79" s="39"/>
      <c r="D79" s="40"/>
      <c r="E79" s="2"/>
      <c r="F79" s="63"/>
    </row>
    <row r="80" spans="1:14" x14ac:dyDescent="0.2">
      <c r="A80" s="41"/>
      <c r="B80" s="39"/>
      <c r="C80" s="39"/>
      <c r="D80" s="76"/>
      <c r="E80" s="76"/>
      <c r="F80" s="76"/>
    </row>
    <row r="81" spans="1:8" ht="14.25" x14ac:dyDescent="0.2">
      <c r="A81" s="42"/>
      <c r="B81" s="43"/>
      <c r="C81" s="44"/>
      <c r="D81" s="75"/>
      <c r="E81" s="2"/>
      <c r="F81" s="75"/>
    </row>
    <row r="82" spans="1:8" ht="14.25" x14ac:dyDescent="0.2">
      <c r="A82" s="42"/>
      <c r="B82" s="43"/>
      <c r="C82" s="44"/>
      <c r="D82" s="75"/>
      <c r="E82" s="2"/>
      <c r="F82" s="75"/>
    </row>
    <row r="83" spans="1:8" ht="14.25" x14ac:dyDescent="0.2">
      <c r="A83" s="41"/>
      <c r="B83" s="39"/>
      <c r="C83" s="39"/>
      <c r="D83" s="76"/>
      <c r="E83" s="2"/>
      <c r="F83" s="76"/>
    </row>
    <row r="85" spans="1:8" x14ac:dyDescent="0.2">
      <c r="A85" s="45"/>
      <c r="B85" s="77"/>
      <c r="C85" s="77"/>
      <c r="D85" s="77"/>
      <c r="E85" s="77"/>
      <c r="F85" s="77"/>
      <c r="G85" s="51"/>
      <c r="H85" s="46"/>
    </row>
    <row r="86" spans="1:8" ht="15" customHeight="1" x14ac:dyDescent="0.2">
      <c r="A86" s="47"/>
      <c r="B86" s="78"/>
      <c r="C86" s="78"/>
      <c r="D86" s="78"/>
      <c r="E86" s="78"/>
      <c r="F86" s="78"/>
      <c r="G86" s="64"/>
      <c r="H86" s="48"/>
    </row>
  </sheetData>
  <mergeCells count="2">
    <mergeCell ref="B85:F85"/>
    <mergeCell ref="B86:F86"/>
  </mergeCells>
  <pageMargins left="1.6929133858267718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8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EEFF</vt:lpstr>
      <vt:lpstr>EEFF!Área_de_impresión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Julio Cesar Alvarenga Fuentes</cp:lastModifiedBy>
  <cp:lastPrinted>2021-02-18T21:00:19Z</cp:lastPrinted>
  <dcterms:created xsi:type="dcterms:W3CDTF">2020-01-11T01:44:23Z</dcterms:created>
  <dcterms:modified xsi:type="dcterms:W3CDTF">2021-02-18T21:00:35Z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Interna</vt:lpwstr>
  </property>
  <property fmtid="{D5CDD505-2E9C-101B-9397-08002B2CF9AE}" pid="3" name="MSIP_Label_13b7b542-3943-48b4-8dfa-d351d4ab04b3_Enabled">
    <vt:lpwstr>true</vt:lpwstr>
  </property>
  <property fmtid="{D5CDD505-2E9C-101B-9397-08002B2CF9AE}" pid="4" name="MSIP_Label_13b7b542-3943-48b4-8dfa-d351d4ab04b3_SetDate">
    <vt:lpwstr>2021-01-27T22:36:12Z</vt:lpwstr>
  </property>
  <property fmtid="{D5CDD505-2E9C-101B-9397-08002B2CF9AE}" pid="5" name="MSIP_Label_13b7b542-3943-48b4-8dfa-d351d4ab04b3_Method">
    <vt:lpwstr>Privileged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SiteId">
    <vt:lpwstr>b579d0fa-ecf7-43af-a250-c4935d59224b</vt:lpwstr>
  </property>
  <property fmtid="{D5CDD505-2E9C-101B-9397-08002B2CF9AE}" pid="8" name="MSIP_Label_13b7b542-3943-48b4-8dfa-d351d4ab04b3_ActionId">
    <vt:lpwstr>f773bb9d-721f-4ed8-ac62-0000d5b5faa7</vt:lpwstr>
  </property>
  <property fmtid="{D5CDD505-2E9C-101B-9397-08002B2CF9AE}" pid="9" name="MSIP_Label_13b7b542-3943-48b4-8dfa-d351d4ab04b3_ContentBits">
    <vt:lpwstr>0</vt:lpwstr>
  </property>
</Properties>
</file>